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Payslip 10 2021-04-05 (Apr21) Excel 2007\"/>
    </mc:Choice>
  </mc:AlternateContent>
  <xr:revisionPtr revIDLastSave="0" documentId="13_ncr:1_{48C2AF78-91DB-4B15-B7EC-F7B28CF5024B}" xr6:coauthVersionLast="45" xr6:coauthVersionMax="45" xr10:uidLastSave="{00000000-0000-0000-0000-000000000000}"/>
  <bookViews>
    <workbookView xWindow="-120" yWindow="-120" windowWidth="20730" windowHeight="11160" tabRatio="859" xr2:uid="{00000000-000D-0000-FFFF-FFFF00000000}"/>
  </bookViews>
  <sheets>
    <sheet name="Employee" sheetId="25" r:id="rId1"/>
    <sheet name="Apr20" sheetId="12" r:id="rId2"/>
    <sheet name="May20" sheetId="11" r:id="rId3"/>
    <sheet name="Jun20" sheetId="10" r:id="rId4"/>
    <sheet name="Jul20" sheetId="9" r:id="rId5"/>
    <sheet name="Aug20" sheetId="8" r:id="rId6"/>
    <sheet name="Sep20" sheetId="17" r:id="rId7"/>
    <sheet name="Oct20" sheetId="16" r:id="rId8"/>
    <sheet name="Nov20" sheetId="15" r:id="rId9"/>
    <sheet name="Dec20" sheetId="14" r:id="rId10"/>
    <sheet name="Jan21" sheetId="13" r:id="rId11"/>
    <sheet name="Feb21" sheetId="19" r:id="rId12"/>
    <sheet name="Mar21" sheetId="18" r:id="rId13"/>
    <sheet name="Payslips" sheetId="34" r:id="rId14"/>
    <sheet name="Payment" sheetId="35" r:id="rId15"/>
    <sheet name="Admin" sheetId="32" r:id="rId16"/>
  </sheets>
  <definedNames>
    <definedName name="_xlnm.Print_Titles" localSheetId="1">'Apr20'!$E:$F,'Apr20'!$1:$6</definedName>
    <definedName name="_xlnm.Print_Titles" localSheetId="5">'Aug20'!$A:$D,'Aug20'!$2:$6</definedName>
    <definedName name="_xlnm.Print_Titles" localSheetId="9">'Dec20'!$A:$D,'Dec20'!$1:$6</definedName>
    <definedName name="_xlnm.Print_Titles" localSheetId="11">'Feb21'!$A:$D,'Feb21'!$1:$6</definedName>
    <definedName name="_xlnm.Print_Titles" localSheetId="10">'Jan21'!$A:$D,'Jan21'!$1:$6</definedName>
    <definedName name="_xlnm.Print_Titles" localSheetId="4">'Jul20'!$A:$D,'Jul20'!$2:$6</definedName>
    <definedName name="_xlnm.Print_Titles" localSheetId="3">'Jun20'!$A:$D,'Jun20'!$1:$6</definedName>
    <definedName name="_xlnm.Print_Titles" localSheetId="12">'Mar21'!$A:$D,'Mar21'!$1:$6</definedName>
    <definedName name="_xlnm.Print_Titles" localSheetId="2">'May20'!$A:$D,'May20'!$2:$6</definedName>
    <definedName name="_xlnm.Print_Titles" localSheetId="8">'Nov20'!$A:$D,'Nov20'!$1:$6</definedName>
    <definedName name="_xlnm.Print_Titles" localSheetId="7">'Oct20'!$A:$D,'Oct20'!$1:$6</definedName>
    <definedName name="_xlnm.Print_Titles" localSheetId="6">'Sep20'!$A:$D,'Sep20'!$1:$6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35" l="1"/>
  <c r="G15" i="35"/>
  <c r="G14" i="35"/>
  <c r="G13" i="35"/>
  <c r="G11" i="35"/>
  <c r="G10" i="35"/>
  <c r="G9" i="35"/>
  <c r="G8" i="35"/>
  <c r="G7" i="35"/>
  <c r="G6" i="35"/>
  <c r="G5" i="35"/>
  <c r="G4" i="35"/>
  <c r="F12" i="35"/>
  <c r="F10" i="35"/>
  <c r="F7" i="35"/>
  <c r="F15" i="35"/>
  <c r="F14" i="35"/>
  <c r="F13" i="35"/>
  <c r="F11" i="35"/>
  <c r="F9" i="35"/>
  <c r="F8" i="35"/>
  <c r="F6" i="35"/>
  <c r="F5" i="35"/>
  <c r="F4" i="35"/>
  <c r="AD77" i="12"/>
  <c r="AD78" i="12"/>
  <c r="AE75" i="12"/>
  <c r="AE76" i="12"/>
  <c r="AF77" i="12"/>
  <c r="AG79" i="12"/>
  <c r="AC13" i="15"/>
  <c r="AC14" i="15"/>
  <c r="AC15" i="15"/>
  <c r="AC16" i="15"/>
  <c r="AC17" i="15"/>
  <c r="AC18" i="15"/>
  <c r="AC19" i="15"/>
  <c r="AC20" i="15"/>
  <c r="AC12" i="15"/>
  <c r="AC11" i="15"/>
  <c r="AA13" i="15"/>
  <c r="AA14" i="15"/>
  <c r="AA15" i="15"/>
  <c r="AA16" i="15"/>
  <c r="AA17" i="15"/>
  <c r="AA18" i="15"/>
  <c r="AA19" i="15"/>
  <c r="AA20" i="15"/>
  <c r="AA12" i="15"/>
  <c r="AA11" i="15"/>
  <c r="Z13" i="15"/>
  <c r="Z14" i="15"/>
  <c r="Z15" i="15"/>
  <c r="Z16" i="15"/>
  <c r="Z17" i="15"/>
  <c r="Z18" i="15"/>
  <c r="Z19" i="15"/>
  <c r="Z20" i="15"/>
  <c r="Z12" i="15"/>
  <c r="Z11" i="15"/>
  <c r="Y13" i="15"/>
  <c r="Y14" i="15"/>
  <c r="Y15" i="15"/>
  <c r="Y16" i="15"/>
  <c r="Y17" i="15"/>
  <c r="Y18" i="15"/>
  <c r="Y19" i="15"/>
  <c r="Y20" i="15"/>
  <c r="Y12" i="15"/>
  <c r="Y11" i="15"/>
  <c r="X13" i="15"/>
  <c r="X14" i="15"/>
  <c r="X15" i="15"/>
  <c r="X16" i="15"/>
  <c r="X17" i="15"/>
  <c r="X18" i="15"/>
  <c r="X19" i="15"/>
  <c r="X20" i="15"/>
  <c r="X12" i="15"/>
  <c r="X11" i="15"/>
  <c r="W20" i="15"/>
  <c r="W19" i="15"/>
  <c r="W18" i="15"/>
  <c r="W17" i="15"/>
  <c r="W16" i="15"/>
  <c r="W15" i="15"/>
  <c r="W14" i="15"/>
  <c r="W13" i="15"/>
  <c r="W12" i="15"/>
  <c r="W11" i="15"/>
  <c r="V20" i="15"/>
  <c r="V19" i="15"/>
  <c r="V18" i="15"/>
  <c r="V17" i="15"/>
  <c r="V16" i="15"/>
  <c r="V15" i="15"/>
  <c r="V14" i="15"/>
  <c r="V13" i="15"/>
  <c r="V12" i="15"/>
  <c r="V11" i="15"/>
  <c r="L13" i="15"/>
  <c r="L14" i="15"/>
  <c r="L15" i="15"/>
  <c r="L16" i="15"/>
  <c r="L17" i="15"/>
  <c r="L18" i="15"/>
  <c r="L19" i="15"/>
  <c r="L20" i="15"/>
  <c r="L12" i="15"/>
  <c r="L11" i="15"/>
  <c r="K13" i="15"/>
  <c r="K14" i="15"/>
  <c r="K15" i="15"/>
  <c r="K16" i="15"/>
  <c r="K17" i="15"/>
  <c r="K18" i="15"/>
  <c r="K19" i="15"/>
  <c r="K20" i="15"/>
  <c r="K12" i="15"/>
  <c r="K11" i="15"/>
  <c r="J13" i="15"/>
  <c r="J14" i="15"/>
  <c r="J15" i="15"/>
  <c r="J16" i="15"/>
  <c r="J17" i="15"/>
  <c r="J18" i="15"/>
  <c r="J19" i="15"/>
  <c r="J20" i="15"/>
  <c r="J12" i="15"/>
  <c r="J11" i="15"/>
  <c r="I13" i="15"/>
  <c r="I14" i="15"/>
  <c r="I15" i="15"/>
  <c r="I16" i="15"/>
  <c r="I17" i="15"/>
  <c r="I18" i="15"/>
  <c r="I19" i="15"/>
  <c r="I20" i="15"/>
  <c r="I12" i="15"/>
  <c r="I11" i="15"/>
  <c r="H13" i="15"/>
  <c r="H14" i="15"/>
  <c r="H15" i="15"/>
  <c r="H16" i="15"/>
  <c r="H17" i="15"/>
  <c r="H18" i="15"/>
  <c r="H19" i="15"/>
  <c r="H20" i="15"/>
  <c r="H12" i="15"/>
  <c r="H11" i="15"/>
  <c r="K9" i="15"/>
  <c r="K69" i="16"/>
  <c r="AC13" i="16"/>
  <c r="AC14" i="16"/>
  <c r="AC15" i="16"/>
  <c r="AC16" i="16"/>
  <c r="AC17" i="16"/>
  <c r="AC18" i="16"/>
  <c r="AC19" i="16"/>
  <c r="AC20" i="16"/>
  <c r="AC12" i="16"/>
  <c r="AC11" i="16"/>
  <c r="AA20" i="16"/>
  <c r="AA19" i="16"/>
  <c r="AA18" i="16"/>
  <c r="AA17" i="16"/>
  <c r="AA16" i="16"/>
  <c r="AA15" i="16"/>
  <c r="AA14" i="16"/>
  <c r="AA13" i="16"/>
  <c r="AA12" i="16"/>
  <c r="AA11" i="16"/>
  <c r="Z20" i="16"/>
  <c r="Z19" i="16"/>
  <c r="Z18" i="16"/>
  <c r="Z17" i="16"/>
  <c r="Z16" i="16"/>
  <c r="Z15" i="16"/>
  <c r="Z14" i="16"/>
  <c r="Z13" i="16"/>
  <c r="Z12" i="16"/>
  <c r="Z11" i="16"/>
  <c r="Y20" i="16"/>
  <c r="Y19" i="16"/>
  <c r="Y18" i="16"/>
  <c r="Y17" i="16"/>
  <c r="Y16" i="16"/>
  <c r="Y15" i="16"/>
  <c r="Y14" i="16"/>
  <c r="Y13" i="16"/>
  <c r="Y12" i="16"/>
  <c r="Y11" i="16"/>
  <c r="X20" i="16"/>
  <c r="X19" i="16"/>
  <c r="X18" i="16"/>
  <c r="X17" i="16"/>
  <c r="X16" i="16"/>
  <c r="X15" i="16"/>
  <c r="X14" i="16"/>
  <c r="X13" i="16"/>
  <c r="X12" i="16"/>
  <c r="X11" i="16"/>
  <c r="W20" i="16"/>
  <c r="W19" i="16"/>
  <c r="W18" i="16"/>
  <c r="W17" i="16"/>
  <c r="W16" i="16"/>
  <c r="W15" i="16"/>
  <c r="W14" i="16"/>
  <c r="W13" i="16"/>
  <c r="W12" i="16"/>
  <c r="W11" i="16"/>
  <c r="V20" i="16"/>
  <c r="V19" i="16"/>
  <c r="V18" i="16"/>
  <c r="V17" i="16"/>
  <c r="V16" i="16"/>
  <c r="V15" i="16"/>
  <c r="V14" i="16"/>
  <c r="V13" i="16"/>
  <c r="V12" i="16"/>
  <c r="V11" i="16"/>
  <c r="M13" i="16"/>
  <c r="M14" i="16"/>
  <c r="M15" i="16"/>
  <c r="M16" i="16"/>
  <c r="M17" i="16"/>
  <c r="M18" i="16"/>
  <c r="M19" i="16"/>
  <c r="M20" i="16"/>
  <c r="M12" i="16"/>
  <c r="M11" i="16"/>
  <c r="L13" i="16"/>
  <c r="L14" i="16"/>
  <c r="L15" i="16"/>
  <c r="L16" i="16"/>
  <c r="L17" i="16"/>
  <c r="L18" i="16"/>
  <c r="L19" i="16"/>
  <c r="L20" i="16"/>
  <c r="L12" i="16"/>
  <c r="L11" i="16"/>
  <c r="K13" i="16"/>
  <c r="K14" i="16"/>
  <c r="K15" i="16"/>
  <c r="K16" i="16"/>
  <c r="K17" i="16"/>
  <c r="K18" i="16"/>
  <c r="K19" i="16"/>
  <c r="K20" i="16"/>
  <c r="K12" i="16"/>
  <c r="K11" i="16"/>
  <c r="J13" i="16"/>
  <c r="J14" i="16"/>
  <c r="J15" i="16"/>
  <c r="J16" i="16"/>
  <c r="J17" i="16"/>
  <c r="J18" i="16"/>
  <c r="J19" i="16"/>
  <c r="J20" i="16"/>
  <c r="J12" i="16"/>
  <c r="J11" i="16"/>
  <c r="I13" i="16"/>
  <c r="I14" i="16"/>
  <c r="I15" i="16"/>
  <c r="I16" i="16"/>
  <c r="I17" i="16"/>
  <c r="I18" i="16"/>
  <c r="I19" i="16"/>
  <c r="I20" i="16"/>
  <c r="I12" i="16"/>
  <c r="I11" i="16"/>
  <c r="H13" i="16"/>
  <c r="H14" i="16"/>
  <c r="H15" i="16"/>
  <c r="H16" i="16"/>
  <c r="H17" i="16"/>
  <c r="H18" i="16"/>
  <c r="H19" i="16"/>
  <c r="H20" i="16"/>
  <c r="H12" i="16"/>
  <c r="H11" i="16"/>
  <c r="K9" i="16"/>
  <c r="Q81" i="16"/>
  <c r="P81" i="16"/>
  <c r="O81" i="16"/>
  <c r="N81" i="16"/>
  <c r="AG80" i="16"/>
  <c r="AF80" i="16"/>
  <c r="AE80" i="16"/>
  <c r="AD80" i="16"/>
  <c r="Z80" i="16"/>
  <c r="Y80" i="16"/>
  <c r="X80" i="16"/>
  <c r="W80" i="16"/>
  <c r="L80" i="16"/>
  <c r="J80" i="16"/>
  <c r="I80" i="16"/>
  <c r="H80" i="16"/>
  <c r="E80" i="16"/>
  <c r="M80" i="16" s="1"/>
  <c r="AG79" i="16"/>
  <c r="AF79" i="16"/>
  <c r="AE79" i="16"/>
  <c r="AD79" i="16"/>
  <c r="L79" i="16"/>
  <c r="J79" i="16"/>
  <c r="I79" i="16"/>
  <c r="K79" i="16" s="1"/>
  <c r="H79" i="16"/>
  <c r="E79" i="16"/>
  <c r="F79" i="16" s="1"/>
  <c r="AG78" i="16"/>
  <c r="AF78" i="16"/>
  <c r="AE78" i="16"/>
  <c r="AD78" i="16"/>
  <c r="L78" i="16"/>
  <c r="J78" i="16"/>
  <c r="I78" i="16"/>
  <c r="H78" i="16"/>
  <c r="E78" i="16"/>
  <c r="M78" i="16" s="1"/>
  <c r="AG77" i="16"/>
  <c r="AF77" i="16"/>
  <c r="AE77" i="16"/>
  <c r="AD77" i="16"/>
  <c r="L77" i="16"/>
  <c r="J77" i="16"/>
  <c r="I77" i="16"/>
  <c r="H77" i="16"/>
  <c r="E77" i="16"/>
  <c r="F77" i="16" s="1"/>
  <c r="AG76" i="16"/>
  <c r="AF76" i="16"/>
  <c r="AE76" i="16"/>
  <c r="AD76" i="16"/>
  <c r="L76" i="16"/>
  <c r="J76" i="16"/>
  <c r="I76" i="16"/>
  <c r="H76" i="16"/>
  <c r="E76" i="16"/>
  <c r="M76" i="16" s="1"/>
  <c r="AG75" i="16"/>
  <c r="AF75" i="16"/>
  <c r="AE75" i="16"/>
  <c r="AD75" i="16"/>
  <c r="L75" i="16"/>
  <c r="J75" i="16"/>
  <c r="I75" i="16"/>
  <c r="H75" i="16"/>
  <c r="E75" i="16"/>
  <c r="F75" i="16" s="1"/>
  <c r="AG74" i="16"/>
  <c r="AF74" i="16"/>
  <c r="AE74" i="16"/>
  <c r="AD74" i="16"/>
  <c r="L74" i="16"/>
  <c r="J74" i="16"/>
  <c r="I74" i="16"/>
  <c r="H74" i="16"/>
  <c r="E74" i="16"/>
  <c r="M74" i="16" s="1"/>
  <c r="AG73" i="16"/>
  <c r="AF73" i="16"/>
  <c r="AE73" i="16"/>
  <c r="AD73" i="16"/>
  <c r="L73" i="16"/>
  <c r="J73" i="16"/>
  <c r="I73" i="16"/>
  <c r="H73" i="16"/>
  <c r="E73" i="16"/>
  <c r="F73" i="16" s="1"/>
  <c r="AG72" i="16"/>
  <c r="AF72" i="16"/>
  <c r="AE72" i="16"/>
  <c r="AD72" i="16"/>
  <c r="L72" i="16"/>
  <c r="J72" i="16"/>
  <c r="I72" i="16"/>
  <c r="H72" i="16"/>
  <c r="E72" i="16"/>
  <c r="M72" i="16" s="1"/>
  <c r="AG71" i="16"/>
  <c r="AF71" i="16"/>
  <c r="AE71" i="16"/>
  <c r="AD71" i="16"/>
  <c r="L71" i="16"/>
  <c r="J71" i="16"/>
  <c r="I71" i="16"/>
  <c r="H71" i="16"/>
  <c r="E71" i="16"/>
  <c r="F71" i="16" s="1"/>
  <c r="M69" i="16"/>
  <c r="K73" i="16" l="1"/>
  <c r="K78" i="16"/>
  <c r="B71" i="16"/>
  <c r="B73" i="16"/>
  <c r="K75" i="16"/>
  <c r="K76" i="16"/>
  <c r="K80" i="16"/>
  <c r="M71" i="16"/>
  <c r="R71" i="16" s="1"/>
  <c r="K77" i="16"/>
  <c r="K71" i="16"/>
  <c r="K72" i="16"/>
  <c r="M73" i="16"/>
  <c r="R73" i="16" s="1"/>
  <c r="K74" i="16"/>
  <c r="T72" i="16"/>
  <c r="R72" i="16"/>
  <c r="R74" i="16"/>
  <c r="T74" i="16"/>
  <c r="R78" i="16"/>
  <c r="T78" i="16"/>
  <c r="R76" i="16"/>
  <c r="T76" i="16"/>
  <c r="R80" i="16"/>
  <c r="AA80" i="16" s="1"/>
  <c r="V80" i="16"/>
  <c r="T80" i="16"/>
  <c r="AC80" i="16" s="1"/>
  <c r="F74" i="16"/>
  <c r="B75" i="16"/>
  <c r="M75" i="16"/>
  <c r="F76" i="16"/>
  <c r="B77" i="16"/>
  <c r="M77" i="16"/>
  <c r="F78" i="16"/>
  <c r="B79" i="16"/>
  <c r="M79" i="16"/>
  <c r="F80" i="16"/>
  <c r="F72" i="16"/>
  <c r="B72" i="16"/>
  <c r="B74" i="16"/>
  <c r="B76" i="16"/>
  <c r="B78" i="16"/>
  <c r="B80" i="16"/>
  <c r="T1" i="17"/>
  <c r="R1" i="17"/>
  <c r="Q1" i="17"/>
  <c r="P1" i="17"/>
  <c r="O1" i="17"/>
  <c r="N1" i="17"/>
  <c r="M1" i="17"/>
  <c r="AC13" i="8"/>
  <c r="AC14" i="8"/>
  <c r="AC15" i="8"/>
  <c r="AC16" i="8"/>
  <c r="AC17" i="8"/>
  <c r="AC18" i="8"/>
  <c r="AC19" i="8"/>
  <c r="AC20" i="8"/>
  <c r="AC12" i="8"/>
  <c r="AC11" i="8"/>
  <c r="AA13" i="8"/>
  <c r="AA14" i="8"/>
  <c r="AA15" i="8"/>
  <c r="AA16" i="8"/>
  <c r="AA17" i="8"/>
  <c r="AA18" i="8"/>
  <c r="AA19" i="8"/>
  <c r="AA20" i="8"/>
  <c r="AA12" i="8"/>
  <c r="AA11" i="8"/>
  <c r="Z13" i="8"/>
  <c r="Z14" i="8"/>
  <c r="Z15" i="8"/>
  <c r="Z16" i="8"/>
  <c r="Z17" i="8"/>
  <c r="Z18" i="8"/>
  <c r="Z19" i="8"/>
  <c r="Z20" i="8"/>
  <c r="Z12" i="8"/>
  <c r="Z11" i="8"/>
  <c r="Y13" i="8"/>
  <c r="Y14" i="8"/>
  <c r="Y15" i="8"/>
  <c r="Y16" i="8"/>
  <c r="Y17" i="8"/>
  <c r="Y18" i="8"/>
  <c r="Y19" i="8"/>
  <c r="Y20" i="8"/>
  <c r="Y12" i="8"/>
  <c r="Y11" i="8"/>
  <c r="X13" i="8"/>
  <c r="X14" i="8"/>
  <c r="X15" i="8"/>
  <c r="X16" i="8"/>
  <c r="X17" i="8"/>
  <c r="X18" i="8"/>
  <c r="X19" i="8"/>
  <c r="X20" i="8"/>
  <c r="X12" i="8"/>
  <c r="X11" i="8"/>
  <c r="W20" i="8"/>
  <c r="W19" i="8"/>
  <c r="W18" i="8"/>
  <c r="W17" i="8"/>
  <c r="W16" i="8"/>
  <c r="W15" i="8"/>
  <c r="W14" i="8"/>
  <c r="W13" i="8"/>
  <c r="W12" i="8"/>
  <c r="W11" i="8"/>
  <c r="V20" i="8"/>
  <c r="V19" i="8"/>
  <c r="V18" i="8"/>
  <c r="V17" i="8"/>
  <c r="V16" i="8"/>
  <c r="V15" i="8"/>
  <c r="V14" i="8"/>
  <c r="V13" i="8"/>
  <c r="V12" i="8"/>
  <c r="V11" i="8"/>
  <c r="M13" i="8"/>
  <c r="M14" i="8"/>
  <c r="M15" i="8"/>
  <c r="M16" i="8"/>
  <c r="M17" i="8"/>
  <c r="M18" i="8"/>
  <c r="M19" i="8"/>
  <c r="M20" i="8"/>
  <c r="M12" i="8"/>
  <c r="M11" i="8"/>
  <c r="L13" i="8"/>
  <c r="L14" i="8"/>
  <c r="L15" i="8"/>
  <c r="L16" i="8"/>
  <c r="L17" i="8"/>
  <c r="L18" i="8"/>
  <c r="L19" i="8"/>
  <c r="L20" i="8"/>
  <c r="L12" i="8"/>
  <c r="L11" i="8"/>
  <c r="K13" i="8"/>
  <c r="K14" i="8"/>
  <c r="K15" i="8"/>
  <c r="K16" i="8"/>
  <c r="K17" i="8"/>
  <c r="K18" i="8"/>
  <c r="K19" i="8"/>
  <c r="K20" i="8"/>
  <c r="K12" i="8"/>
  <c r="K11" i="8"/>
  <c r="J13" i="8"/>
  <c r="J14" i="8"/>
  <c r="J15" i="8"/>
  <c r="J16" i="8"/>
  <c r="J17" i="8"/>
  <c r="J18" i="8"/>
  <c r="J19" i="8"/>
  <c r="J20" i="8"/>
  <c r="J12" i="8"/>
  <c r="J11" i="8"/>
  <c r="I13" i="8"/>
  <c r="I14" i="8"/>
  <c r="I15" i="8"/>
  <c r="I16" i="8"/>
  <c r="I17" i="8"/>
  <c r="I18" i="8"/>
  <c r="I19" i="8"/>
  <c r="I20" i="8"/>
  <c r="I12" i="8"/>
  <c r="I11" i="8"/>
  <c r="H13" i="8"/>
  <c r="H14" i="8"/>
  <c r="H15" i="8"/>
  <c r="H16" i="8"/>
  <c r="H17" i="8"/>
  <c r="H18" i="8"/>
  <c r="H19" i="8"/>
  <c r="H20" i="8"/>
  <c r="H12" i="8"/>
  <c r="H11" i="8"/>
  <c r="K9" i="8"/>
  <c r="AC73" i="9"/>
  <c r="AC74" i="9"/>
  <c r="AC75" i="9"/>
  <c r="AC76" i="9"/>
  <c r="AC77" i="9"/>
  <c r="AC78" i="9"/>
  <c r="AC79" i="9"/>
  <c r="AC80" i="9"/>
  <c r="AC72" i="9"/>
  <c r="AA73" i="9"/>
  <c r="AA74" i="9"/>
  <c r="AA75" i="9"/>
  <c r="AA76" i="9"/>
  <c r="AA77" i="9"/>
  <c r="AA78" i="9"/>
  <c r="AA79" i="9"/>
  <c r="AA80" i="9"/>
  <c r="AA72" i="9"/>
  <c r="Z73" i="9"/>
  <c r="Z74" i="9"/>
  <c r="Z75" i="9"/>
  <c r="Z76" i="9"/>
  <c r="Z77" i="9"/>
  <c r="Z78" i="9"/>
  <c r="Z79" i="9"/>
  <c r="Z80" i="9"/>
  <c r="Z72" i="9"/>
  <c r="Z71" i="9"/>
  <c r="Y73" i="9"/>
  <c r="Y74" i="9"/>
  <c r="Y75" i="9"/>
  <c r="Y76" i="9"/>
  <c r="Y77" i="9"/>
  <c r="Y78" i="9"/>
  <c r="Y79" i="9"/>
  <c r="Y80" i="9"/>
  <c r="Y72" i="9"/>
  <c r="Y71" i="9"/>
  <c r="X73" i="9"/>
  <c r="X74" i="9"/>
  <c r="X75" i="9"/>
  <c r="X76" i="9"/>
  <c r="X77" i="9"/>
  <c r="X78" i="9"/>
  <c r="X79" i="9"/>
  <c r="X80" i="9"/>
  <c r="X72" i="9"/>
  <c r="X71" i="9"/>
  <c r="W73" i="9"/>
  <c r="W74" i="9"/>
  <c r="W75" i="9"/>
  <c r="W76" i="9"/>
  <c r="W77" i="9"/>
  <c r="W78" i="9"/>
  <c r="W79" i="9"/>
  <c r="W80" i="9"/>
  <c r="W72" i="9"/>
  <c r="W71" i="9"/>
  <c r="V73" i="9"/>
  <c r="V74" i="9"/>
  <c r="V75" i="9"/>
  <c r="V76" i="9"/>
  <c r="V77" i="9"/>
  <c r="V78" i="9"/>
  <c r="V79" i="9"/>
  <c r="V80" i="9"/>
  <c r="V72" i="9"/>
  <c r="M73" i="9"/>
  <c r="M74" i="9"/>
  <c r="M75" i="9"/>
  <c r="M76" i="9"/>
  <c r="M77" i="9"/>
  <c r="M78" i="9"/>
  <c r="M79" i="9"/>
  <c r="M80" i="9"/>
  <c r="M72" i="9"/>
  <c r="L73" i="9"/>
  <c r="L74" i="9"/>
  <c r="L75" i="9"/>
  <c r="L76" i="9"/>
  <c r="L77" i="9"/>
  <c r="L78" i="9"/>
  <c r="L79" i="9"/>
  <c r="L80" i="9"/>
  <c r="L72" i="9"/>
  <c r="L71" i="9"/>
  <c r="K73" i="9"/>
  <c r="K74" i="9"/>
  <c r="K75" i="9"/>
  <c r="K76" i="9"/>
  <c r="K77" i="9"/>
  <c r="K78" i="9"/>
  <c r="K79" i="9"/>
  <c r="K80" i="9"/>
  <c r="K72" i="9"/>
  <c r="K71" i="9"/>
  <c r="J73" i="9"/>
  <c r="J74" i="9"/>
  <c r="J75" i="9"/>
  <c r="J76" i="9"/>
  <c r="J77" i="9"/>
  <c r="J78" i="9"/>
  <c r="J79" i="9"/>
  <c r="J80" i="9"/>
  <c r="J72" i="9"/>
  <c r="J71" i="9"/>
  <c r="I73" i="9"/>
  <c r="I74" i="9"/>
  <c r="I75" i="9"/>
  <c r="I76" i="9"/>
  <c r="I77" i="9"/>
  <c r="I78" i="9"/>
  <c r="I79" i="9"/>
  <c r="I80" i="9"/>
  <c r="I72" i="9"/>
  <c r="I71" i="9"/>
  <c r="H73" i="9"/>
  <c r="H74" i="9"/>
  <c r="H75" i="9"/>
  <c r="H76" i="9"/>
  <c r="H77" i="9"/>
  <c r="H78" i="9"/>
  <c r="H79" i="9"/>
  <c r="H80" i="9"/>
  <c r="H72" i="9"/>
  <c r="H71" i="9"/>
  <c r="M13" i="9"/>
  <c r="M14" i="9"/>
  <c r="M15" i="9"/>
  <c r="M16" i="9"/>
  <c r="M17" i="9"/>
  <c r="M18" i="9"/>
  <c r="M19" i="9"/>
  <c r="M20" i="9"/>
  <c r="M12" i="9"/>
  <c r="L13" i="9"/>
  <c r="L14" i="9"/>
  <c r="L15" i="9"/>
  <c r="L16" i="9"/>
  <c r="L17" i="9"/>
  <c r="L18" i="9"/>
  <c r="L19" i="9"/>
  <c r="L20" i="9"/>
  <c r="L12" i="9"/>
  <c r="L11" i="9"/>
  <c r="K13" i="9"/>
  <c r="K14" i="9"/>
  <c r="K15" i="9"/>
  <c r="K16" i="9"/>
  <c r="K17" i="9"/>
  <c r="K18" i="9"/>
  <c r="K19" i="9"/>
  <c r="K20" i="9"/>
  <c r="K12" i="9"/>
  <c r="K11" i="9"/>
  <c r="J13" i="9"/>
  <c r="J14" i="9"/>
  <c r="J15" i="9"/>
  <c r="J16" i="9"/>
  <c r="J17" i="9"/>
  <c r="J18" i="9"/>
  <c r="J19" i="9"/>
  <c r="J20" i="9"/>
  <c r="J12" i="9"/>
  <c r="J11" i="9"/>
  <c r="I13" i="9"/>
  <c r="I14" i="9"/>
  <c r="I15" i="9"/>
  <c r="I16" i="9"/>
  <c r="I17" i="9"/>
  <c r="I18" i="9"/>
  <c r="I19" i="9"/>
  <c r="I20" i="9"/>
  <c r="I12" i="9"/>
  <c r="I11" i="9"/>
  <c r="H13" i="9"/>
  <c r="H14" i="9"/>
  <c r="H15" i="9"/>
  <c r="H16" i="9"/>
  <c r="H17" i="9"/>
  <c r="H18" i="9"/>
  <c r="H19" i="9"/>
  <c r="H20" i="9"/>
  <c r="H12" i="9"/>
  <c r="H11" i="9"/>
  <c r="Z13" i="9"/>
  <c r="Z14" i="9"/>
  <c r="Z15" i="9"/>
  <c r="Z16" i="9"/>
  <c r="Z17" i="9"/>
  <c r="Z18" i="9"/>
  <c r="Z19" i="9"/>
  <c r="Z20" i="9"/>
  <c r="Z12" i="9"/>
  <c r="Z11" i="9"/>
  <c r="Y13" i="9"/>
  <c r="Y14" i="9"/>
  <c r="Y15" i="9"/>
  <c r="Y16" i="9"/>
  <c r="Y17" i="9"/>
  <c r="Y18" i="9"/>
  <c r="Y19" i="9"/>
  <c r="Y20" i="9"/>
  <c r="Y12" i="9"/>
  <c r="Y11" i="9"/>
  <c r="X13" i="9"/>
  <c r="X14" i="9"/>
  <c r="X15" i="9"/>
  <c r="X16" i="9"/>
  <c r="X17" i="9"/>
  <c r="X18" i="9"/>
  <c r="X19" i="9"/>
  <c r="X20" i="9"/>
  <c r="X12" i="9"/>
  <c r="X11" i="9"/>
  <c r="W20" i="9"/>
  <c r="W19" i="9"/>
  <c r="W18" i="9"/>
  <c r="W17" i="9"/>
  <c r="W16" i="9"/>
  <c r="W15" i="9"/>
  <c r="W14" i="9"/>
  <c r="W13" i="9"/>
  <c r="W12" i="9"/>
  <c r="W11" i="9"/>
  <c r="Q1" i="9"/>
  <c r="P1" i="9"/>
  <c r="O1" i="9"/>
  <c r="N1" i="9"/>
  <c r="K69" i="9"/>
  <c r="Q81" i="9"/>
  <c r="P81" i="9"/>
  <c r="O81" i="9"/>
  <c r="N81" i="9"/>
  <c r="AG80" i="9"/>
  <c r="AF80" i="9"/>
  <c r="AE80" i="9"/>
  <c r="AD80" i="9"/>
  <c r="E80" i="9"/>
  <c r="AG79" i="9"/>
  <c r="AF79" i="9"/>
  <c r="AE79" i="9"/>
  <c r="AD79" i="9"/>
  <c r="E79" i="9"/>
  <c r="F79" i="9" s="1"/>
  <c r="AG78" i="9"/>
  <c r="AF78" i="9"/>
  <c r="AE78" i="9"/>
  <c r="AD78" i="9"/>
  <c r="E78" i="9"/>
  <c r="AG77" i="9"/>
  <c r="AF77" i="9"/>
  <c r="AE77" i="9"/>
  <c r="AD77" i="9"/>
  <c r="E77" i="9"/>
  <c r="F77" i="9" s="1"/>
  <c r="B77" i="9"/>
  <c r="AG76" i="9"/>
  <c r="AF76" i="9"/>
  <c r="AE76" i="9"/>
  <c r="AD76" i="9"/>
  <c r="E76" i="9"/>
  <c r="AG75" i="9"/>
  <c r="AF75" i="9"/>
  <c r="AE75" i="9"/>
  <c r="AD75" i="9"/>
  <c r="E75" i="9"/>
  <c r="F75" i="9" s="1"/>
  <c r="AG74" i="9"/>
  <c r="AF74" i="9"/>
  <c r="AE74" i="9"/>
  <c r="AD74" i="9"/>
  <c r="E74" i="9"/>
  <c r="AG73" i="9"/>
  <c r="AF73" i="9"/>
  <c r="AE73" i="9"/>
  <c r="AD73" i="9"/>
  <c r="E73" i="9"/>
  <c r="F73" i="9" s="1"/>
  <c r="AG72" i="9"/>
  <c r="AF72" i="9"/>
  <c r="AE72" i="9"/>
  <c r="AD72" i="9"/>
  <c r="E72" i="9"/>
  <c r="AG71" i="9"/>
  <c r="AF71" i="9"/>
  <c r="AE71" i="9"/>
  <c r="AD71" i="9"/>
  <c r="M81" i="16" l="1"/>
  <c r="T73" i="16"/>
  <c r="T71" i="16"/>
  <c r="T77" i="16"/>
  <c r="R77" i="16"/>
  <c r="T79" i="16"/>
  <c r="R79" i="16"/>
  <c r="T75" i="16"/>
  <c r="R75" i="16"/>
  <c r="B75" i="9"/>
  <c r="B73" i="9"/>
  <c r="T77" i="9"/>
  <c r="R75" i="9"/>
  <c r="B79" i="9"/>
  <c r="R76" i="9"/>
  <c r="T76" i="9"/>
  <c r="R78" i="9"/>
  <c r="T78" i="9"/>
  <c r="T74" i="9"/>
  <c r="R74" i="9"/>
  <c r="R72" i="9"/>
  <c r="T72" i="9"/>
  <c r="R80" i="9"/>
  <c r="T80" i="9"/>
  <c r="F76" i="9"/>
  <c r="F78" i="9"/>
  <c r="F80" i="9"/>
  <c r="R73" i="9"/>
  <c r="F72" i="9"/>
  <c r="F74" i="9"/>
  <c r="B72" i="9"/>
  <c r="B74" i="9"/>
  <c r="B76" i="9"/>
  <c r="B78" i="9"/>
  <c r="B80" i="9"/>
  <c r="Q1" i="10"/>
  <c r="P1" i="10"/>
  <c r="O1" i="10"/>
  <c r="N1" i="10"/>
  <c r="M69" i="12"/>
  <c r="M9" i="12"/>
  <c r="R81" i="16" l="1"/>
  <c r="T81" i="16"/>
  <c r="R77" i="9"/>
  <c r="T79" i="9"/>
  <c r="R79" i="9"/>
  <c r="T75" i="9"/>
  <c r="T73" i="9"/>
  <c r="K69" i="12"/>
  <c r="M4" i="35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N1" i="32"/>
  <c r="H4" i="34"/>
  <c r="L16" i="35"/>
  <c r="K9" i="12"/>
  <c r="K24" i="12" s="1"/>
  <c r="M24" i="12" s="1"/>
  <c r="K39" i="12" s="1"/>
  <c r="M39" i="12" s="1"/>
  <c r="K54" i="12" s="1"/>
  <c r="M54" i="12" s="1"/>
  <c r="K9" i="11" s="1"/>
  <c r="M9" i="11" s="1"/>
  <c r="K24" i="11" s="1"/>
  <c r="M24" i="11" s="1"/>
  <c r="K39" i="11" s="1"/>
  <c r="M39" i="11" s="1"/>
  <c r="K54" i="11" s="1"/>
  <c r="M54" i="11" s="1"/>
  <c r="K9" i="10" s="1"/>
  <c r="M9" i="10" s="1"/>
  <c r="K24" i="10" s="1"/>
  <c r="M24" i="10" s="1"/>
  <c r="K39" i="10" s="1"/>
  <c r="M39" i="10" s="1"/>
  <c r="K54" i="10" s="1"/>
  <c r="M54" i="10" s="1"/>
  <c r="F260" i="25"/>
  <c r="F258" i="25"/>
  <c r="F234" i="25"/>
  <c r="F232" i="25"/>
  <c r="F208" i="25"/>
  <c r="F206" i="25"/>
  <c r="F182" i="25"/>
  <c r="F180" i="25"/>
  <c r="E62" i="19" s="1"/>
  <c r="F156" i="25"/>
  <c r="F154" i="25"/>
  <c r="E46" i="18" s="1"/>
  <c r="F130" i="25"/>
  <c r="F128" i="25"/>
  <c r="F104" i="25"/>
  <c r="F102" i="25"/>
  <c r="E44" i="19" s="1"/>
  <c r="M44" i="19" s="1"/>
  <c r="T44" i="19" s="1"/>
  <c r="F78" i="25"/>
  <c r="F76" i="25"/>
  <c r="F52" i="25"/>
  <c r="F50" i="25"/>
  <c r="E72" i="18" s="1"/>
  <c r="M72" i="18" s="1"/>
  <c r="T72" i="18" s="1"/>
  <c r="F26" i="25"/>
  <c r="F24" i="25"/>
  <c r="M9" i="25"/>
  <c r="B24" i="25"/>
  <c r="W2" i="25"/>
  <c r="H10" i="34"/>
  <c r="A2" i="32"/>
  <c r="E2" i="32"/>
  <c r="A3" i="32"/>
  <c r="B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H3" i="34" s="1"/>
  <c r="M3" i="34" s="1"/>
  <c r="A58" i="32"/>
  <c r="A59" i="32"/>
  <c r="A60" i="32"/>
  <c r="A61" i="32"/>
  <c r="A62" i="32"/>
  <c r="A63" i="32"/>
  <c r="A64" i="32"/>
  <c r="A65" i="32"/>
  <c r="A66" i="32"/>
  <c r="A67" i="32"/>
  <c r="A68" i="32"/>
  <c r="A69" i="32"/>
  <c r="A70" i="32"/>
  <c r="A71" i="32"/>
  <c r="A72" i="32"/>
  <c r="A73" i="32"/>
  <c r="A74" i="32"/>
  <c r="A75" i="32"/>
  <c r="A76" i="32"/>
  <c r="A77" i="32"/>
  <c r="A78" i="32"/>
  <c r="A79" i="32"/>
  <c r="A80" i="32"/>
  <c r="A81" i="32"/>
  <c r="A82" i="32"/>
  <c r="A83" i="32"/>
  <c r="A84" i="32"/>
  <c r="A85" i="32"/>
  <c r="A86" i="32"/>
  <c r="A87" i="32"/>
  <c r="A88" i="32"/>
  <c r="A89" i="32"/>
  <c r="A90" i="32"/>
  <c r="A91" i="32"/>
  <c r="A92" i="32"/>
  <c r="A93" i="32"/>
  <c r="A94" i="32"/>
  <c r="A95" i="32"/>
  <c r="A96" i="32"/>
  <c r="A97" i="32"/>
  <c r="A98" i="32"/>
  <c r="A99" i="32"/>
  <c r="A100" i="32"/>
  <c r="A101" i="32"/>
  <c r="A102" i="32"/>
  <c r="A103" i="32"/>
  <c r="A104" i="32"/>
  <c r="A105" i="32"/>
  <c r="A106" i="32"/>
  <c r="A107" i="32"/>
  <c r="A108" i="32"/>
  <c r="A109" i="32"/>
  <c r="A110" i="32"/>
  <c r="A111" i="32"/>
  <c r="A112" i="32"/>
  <c r="A113" i="32"/>
  <c r="A114" i="32"/>
  <c r="A115" i="32"/>
  <c r="A116" i="32"/>
  <c r="A117" i="32"/>
  <c r="A118" i="32"/>
  <c r="A119" i="32"/>
  <c r="A120" i="32"/>
  <c r="A121" i="32"/>
  <c r="A122" i="32"/>
  <c r="A123" i="32"/>
  <c r="A124" i="32"/>
  <c r="A125" i="32"/>
  <c r="A126" i="32"/>
  <c r="A127" i="32"/>
  <c r="A128" i="32"/>
  <c r="A129" i="32"/>
  <c r="A130" i="32"/>
  <c r="A131" i="32"/>
  <c r="A132" i="32"/>
  <c r="A133" i="32"/>
  <c r="A134" i="32"/>
  <c r="A135" i="32"/>
  <c r="A136" i="32"/>
  <c r="A137" i="32"/>
  <c r="A138" i="32"/>
  <c r="A139" i="32"/>
  <c r="A140" i="32"/>
  <c r="A141" i="32"/>
  <c r="A142" i="32"/>
  <c r="A143" i="32"/>
  <c r="A144" i="32"/>
  <c r="A145" i="32"/>
  <c r="A146" i="32"/>
  <c r="A147" i="32"/>
  <c r="A148" i="32"/>
  <c r="A149" i="32"/>
  <c r="A150" i="32"/>
  <c r="A151" i="32"/>
  <c r="A152" i="32"/>
  <c r="A153" i="32"/>
  <c r="A154" i="32"/>
  <c r="A155" i="32"/>
  <c r="A156" i="32"/>
  <c r="A157" i="32"/>
  <c r="A158" i="32"/>
  <c r="A159" i="32"/>
  <c r="A160" i="32"/>
  <c r="A161" i="32"/>
  <c r="A162" i="32"/>
  <c r="A163" i="32"/>
  <c r="A164" i="32"/>
  <c r="A165" i="32"/>
  <c r="A166" i="32"/>
  <c r="A167" i="32"/>
  <c r="A168" i="32"/>
  <c r="A169" i="32"/>
  <c r="A170" i="32"/>
  <c r="A171" i="32"/>
  <c r="A172" i="32"/>
  <c r="A173" i="32"/>
  <c r="A174" i="32"/>
  <c r="A175" i="32"/>
  <c r="A176" i="32"/>
  <c r="A177" i="32"/>
  <c r="A178" i="32"/>
  <c r="A179" i="32"/>
  <c r="A180" i="32"/>
  <c r="A181" i="32"/>
  <c r="A182" i="32"/>
  <c r="A183" i="32"/>
  <c r="A184" i="32"/>
  <c r="A185" i="32"/>
  <c r="A186" i="32"/>
  <c r="A187" i="32"/>
  <c r="A188" i="32"/>
  <c r="A189" i="32"/>
  <c r="A190" i="32"/>
  <c r="A191" i="32"/>
  <c r="A192" i="32"/>
  <c r="A193" i="32"/>
  <c r="A194" i="32"/>
  <c r="A195" i="32"/>
  <c r="A196" i="32"/>
  <c r="A197" i="32"/>
  <c r="A198" i="32"/>
  <c r="A199" i="32"/>
  <c r="A200" i="32"/>
  <c r="A201" i="32"/>
  <c r="A202" i="32"/>
  <c r="A203" i="32"/>
  <c r="A204" i="32"/>
  <c r="A205" i="32"/>
  <c r="A206" i="32"/>
  <c r="A207" i="32"/>
  <c r="A208" i="32"/>
  <c r="A209" i="32"/>
  <c r="A210" i="32"/>
  <c r="A211" i="32"/>
  <c r="A212" i="32"/>
  <c r="A213" i="32"/>
  <c r="A214" i="32"/>
  <c r="A215" i="32"/>
  <c r="A216" i="32"/>
  <c r="A217" i="32"/>
  <c r="A218" i="32"/>
  <c r="A219" i="32"/>
  <c r="A220" i="32"/>
  <c r="A221" i="32"/>
  <c r="A222" i="32"/>
  <c r="A223" i="32"/>
  <c r="A224" i="32"/>
  <c r="A225" i="32"/>
  <c r="A226" i="32"/>
  <c r="A227" i="32"/>
  <c r="A228" i="32"/>
  <c r="A229" i="32"/>
  <c r="A230" i="32"/>
  <c r="A231" i="32"/>
  <c r="A232" i="32"/>
  <c r="A233" i="32"/>
  <c r="A234" i="32"/>
  <c r="A235" i="32"/>
  <c r="A236" i="32"/>
  <c r="A237" i="32"/>
  <c r="A238" i="32"/>
  <c r="A239" i="32"/>
  <c r="A240" i="32"/>
  <c r="A241" i="32"/>
  <c r="A242" i="32"/>
  <c r="A243" i="32"/>
  <c r="A244" i="32"/>
  <c r="A245" i="32"/>
  <c r="A246" i="32"/>
  <c r="A247" i="32"/>
  <c r="A248" i="32"/>
  <c r="A249" i="32"/>
  <c r="A250" i="32"/>
  <c r="A251" i="32"/>
  <c r="A252" i="32"/>
  <c r="A253" i="32"/>
  <c r="A254" i="32"/>
  <c r="A255" i="32"/>
  <c r="A256" i="32"/>
  <c r="A257" i="32"/>
  <c r="A258" i="32"/>
  <c r="A259" i="32"/>
  <c r="A260" i="32"/>
  <c r="A261" i="32"/>
  <c r="A262" i="32"/>
  <c r="A263" i="32"/>
  <c r="A264" i="32"/>
  <c r="A265" i="32"/>
  <c r="A266" i="32"/>
  <c r="A267" i="32"/>
  <c r="A268" i="32"/>
  <c r="A269" i="32"/>
  <c r="A270" i="32"/>
  <c r="A271" i="32"/>
  <c r="A272" i="32"/>
  <c r="A273" i="32"/>
  <c r="A274" i="32"/>
  <c r="A275" i="32"/>
  <c r="A276" i="32"/>
  <c r="A277" i="32"/>
  <c r="A278" i="32"/>
  <c r="A279" i="32"/>
  <c r="A280" i="32"/>
  <c r="A281" i="32"/>
  <c r="A282" i="32"/>
  <c r="A283" i="32"/>
  <c r="A284" i="32"/>
  <c r="A285" i="32"/>
  <c r="A286" i="32"/>
  <c r="A287" i="32"/>
  <c r="A288" i="32"/>
  <c r="A289" i="32"/>
  <c r="A290" i="32"/>
  <c r="A291" i="32"/>
  <c r="A292" i="32"/>
  <c r="A293" i="32"/>
  <c r="A294" i="32"/>
  <c r="A295" i="32"/>
  <c r="A296" i="32"/>
  <c r="A297" i="32"/>
  <c r="A298" i="32"/>
  <c r="A299" i="32"/>
  <c r="A300" i="32"/>
  <c r="A301" i="32"/>
  <c r="A302" i="32"/>
  <c r="A303" i="32"/>
  <c r="A304" i="32"/>
  <c r="A305" i="32"/>
  <c r="A306" i="32"/>
  <c r="A307" i="32"/>
  <c r="A308" i="32"/>
  <c r="A309" i="32"/>
  <c r="A310" i="32"/>
  <c r="A311" i="32"/>
  <c r="A312" i="32"/>
  <c r="A313" i="32"/>
  <c r="A314" i="32"/>
  <c r="A315" i="32"/>
  <c r="A316" i="32"/>
  <c r="A317" i="32"/>
  <c r="A318" i="32"/>
  <c r="A319" i="32"/>
  <c r="A320" i="32"/>
  <c r="A321" i="32"/>
  <c r="A322" i="32"/>
  <c r="A323" i="32"/>
  <c r="A324" i="32"/>
  <c r="A325" i="32"/>
  <c r="A326" i="32"/>
  <c r="A327" i="32"/>
  <c r="A328" i="32"/>
  <c r="A329" i="32"/>
  <c r="A330" i="32"/>
  <c r="A331" i="32"/>
  <c r="A332" i="32"/>
  <c r="A333" i="32"/>
  <c r="A334" i="32"/>
  <c r="A335" i="32"/>
  <c r="A336" i="32"/>
  <c r="A337" i="32"/>
  <c r="A338" i="32"/>
  <c r="A339" i="32"/>
  <c r="A340" i="32"/>
  <c r="A341" i="32"/>
  <c r="A342" i="32"/>
  <c r="A343" i="32"/>
  <c r="A344" i="32"/>
  <c r="A345" i="32"/>
  <c r="A346" i="32"/>
  <c r="A347" i="32"/>
  <c r="A348" i="32"/>
  <c r="A349" i="32"/>
  <c r="A350" i="32"/>
  <c r="A351" i="32"/>
  <c r="A352" i="32"/>
  <c r="A353" i="32"/>
  <c r="A354" i="32"/>
  <c r="A355" i="32"/>
  <c r="A356" i="32"/>
  <c r="A357" i="32"/>
  <c r="A358" i="32"/>
  <c r="A359" i="32"/>
  <c r="A360" i="32"/>
  <c r="A361" i="32"/>
  <c r="A362" i="32"/>
  <c r="A363" i="32"/>
  <c r="A364" i="32"/>
  <c r="A365" i="32"/>
  <c r="A366" i="32"/>
  <c r="A367" i="32"/>
  <c r="A368" i="32"/>
  <c r="A369" i="32"/>
  <c r="A370" i="32"/>
  <c r="A371" i="32"/>
  <c r="A372" i="32"/>
  <c r="A373" i="32"/>
  <c r="A374" i="32"/>
  <c r="A375" i="32"/>
  <c r="A376" i="32"/>
  <c r="A377" i="32"/>
  <c r="A378" i="32"/>
  <c r="A379" i="32"/>
  <c r="A380" i="32"/>
  <c r="A381" i="32"/>
  <c r="AG11" i="18"/>
  <c r="AG12" i="18"/>
  <c r="AG13" i="18"/>
  <c r="AG14" i="18"/>
  <c r="AG15" i="18"/>
  <c r="AG16" i="18"/>
  <c r="AG17" i="18"/>
  <c r="AG18" i="18"/>
  <c r="AG19" i="18"/>
  <c r="AG20" i="18"/>
  <c r="AG26" i="18"/>
  <c r="AG27" i="18"/>
  <c r="AG28" i="18"/>
  <c r="AG29" i="18"/>
  <c r="AG30" i="18"/>
  <c r="AG31" i="18"/>
  <c r="AG32" i="18"/>
  <c r="AG33" i="18"/>
  <c r="AG34" i="18"/>
  <c r="AG35" i="18"/>
  <c r="AG41" i="18"/>
  <c r="AG42" i="18"/>
  <c r="AG43" i="18"/>
  <c r="AG44" i="18"/>
  <c r="AG45" i="18"/>
  <c r="AG46" i="18"/>
  <c r="AG47" i="18"/>
  <c r="AG48" i="18"/>
  <c r="AG49" i="18"/>
  <c r="AG50" i="18"/>
  <c r="AG56" i="18"/>
  <c r="AG57" i="18"/>
  <c r="AG58" i="18"/>
  <c r="AG59" i="18"/>
  <c r="AG60" i="18"/>
  <c r="AG61" i="18"/>
  <c r="AG62" i="18"/>
  <c r="AG63" i="18"/>
  <c r="AG64" i="18"/>
  <c r="AG65" i="18"/>
  <c r="AG71" i="18"/>
  <c r="AG72" i="18"/>
  <c r="AG73" i="18"/>
  <c r="AG74" i="18"/>
  <c r="AG75" i="18"/>
  <c r="AG76" i="18"/>
  <c r="AG77" i="18"/>
  <c r="AG78" i="18"/>
  <c r="AG79" i="18"/>
  <c r="AG80" i="18"/>
  <c r="AG86" i="18"/>
  <c r="AG87" i="18"/>
  <c r="AG88" i="18"/>
  <c r="AG89" i="18"/>
  <c r="AG90" i="18"/>
  <c r="AG91" i="18"/>
  <c r="AG92" i="18"/>
  <c r="AG93" i="18"/>
  <c r="AG94" i="18"/>
  <c r="AG95" i="18"/>
  <c r="AG101" i="18"/>
  <c r="AG102" i="18"/>
  <c r="AG103" i="18"/>
  <c r="AG104" i="18"/>
  <c r="AG105" i="18"/>
  <c r="AG106" i="18"/>
  <c r="AG107" i="18"/>
  <c r="AG108" i="18"/>
  <c r="AG109" i="18"/>
  <c r="AG110" i="18"/>
  <c r="AG11" i="19"/>
  <c r="AG12" i="19"/>
  <c r="AG13" i="19"/>
  <c r="AG14" i="19"/>
  <c r="AG15" i="19"/>
  <c r="AG16" i="19"/>
  <c r="AG17" i="19"/>
  <c r="AG18" i="19"/>
  <c r="AG19" i="19"/>
  <c r="AG20" i="19"/>
  <c r="AG26" i="19"/>
  <c r="AG27" i="19"/>
  <c r="AG28" i="19"/>
  <c r="AG29" i="19"/>
  <c r="AG30" i="19"/>
  <c r="AG31" i="19"/>
  <c r="AG32" i="19"/>
  <c r="AG33" i="19"/>
  <c r="AG34" i="19"/>
  <c r="AG35" i="19"/>
  <c r="AG41" i="19"/>
  <c r="AG42" i="19"/>
  <c r="AG43" i="19"/>
  <c r="AG44" i="19"/>
  <c r="AG45" i="19"/>
  <c r="AG46" i="19"/>
  <c r="AG47" i="19"/>
  <c r="AG48" i="19"/>
  <c r="AG49" i="19"/>
  <c r="AG50" i="19"/>
  <c r="AG56" i="19"/>
  <c r="AG57" i="19"/>
  <c r="AG58" i="19"/>
  <c r="AG59" i="19"/>
  <c r="AG60" i="19"/>
  <c r="AG61" i="19"/>
  <c r="AG62" i="19"/>
  <c r="AG63" i="19"/>
  <c r="AG64" i="19"/>
  <c r="AG65" i="19"/>
  <c r="AG71" i="19"/>
  <c r="AG72" i="19"/>
  <c r="AG73" i="19"/>
  <c r="AG74" i="19"/>
  <c r="AG75" i="19"/>
  <c r="AG76" i="19"/>
  <c r="AG77" i="19"/>
  <c r="AG78" i="19"/>
  <c r="AG79" i="19"/>
  <c r="AG80" i="19"/>
  <c r="AG11" i="13"/>
  <c r="AG12" i="13"/>
  <c r="AG13" i="13"/>
  <c r="AG14" i="13"/>
  <c r="AG15" i="13"/>
  <c r="AG16" i="13"/>
  <c r="AG17" i="13"/>
  <c r="AG18" i="13"/>
  <c r="AG19" i="13"/>
  <c r="AG20" i="13"/>
  <c r="AG26" i="13"/>
  <c r="AG27" i="13"/>
  <c r="AG28" i="13"/>
  <c r="AG29" i="13"/>
  <c r="AG30" i="13"/>
  <c r="AG31" i="13"/>
  <c r="AG32" i="13"/>
  <c r="AG33" i="13"/>
  <c r="AG34" i="13"/>
  <c r="AG35" i="13"/>
  <c r="AG41" i="13"/>
  <c r="AG42" i="13"/>
  <c r="AG43" i="13"/>
  <c r="AG44" i="13"/>
  <c r="AG45" i="13"/>
  <c r="AG46" i="13"/>
  <c r="AG47" i="13"/>
  <c r="AG48" i="13"/>
  <c r="AG49" i="13"/>
  <c r="AG50" i="13"/>
  <c r="AG56" i="13"/>
  <c r="AG57" i="13"/>
  <c r="AG58" i="13"/>
  <c r="AG59" i="13"/>
  <c r="AG60" i="13"/>
  <c r="AG61" i="13"/>
  <c r="AG62" i="13"/>
  <c r="AG63" i="13"/>
  <c r="AG64" i="13"/>
  <c r="AG65" i="13"/>
  <c r="AG71" i="13"/>
  <c r="AG72" i="13"/>
  <c r="AG73" i="13"/>
  <c r="AG74" i="13"/>
  <c r="AG75" i="13"/>
  <c r="AG76" i="13"/>
  <c r="AG77" i="13"/>
  <c r="AG78" i="13"/>
  <c r="AG79" i="13"/>
  <c r="AG80" i="13"/>
  <c r="AG11" i="14"/>
  <c r="AG12" i="14"/>
  <c r="AG13" i="14"/>
  <c r="AG14" i="14"/>
  <c r="AG15" i="14"/>
  <c r="AG16" i="14"/>
  <c r="AG17" i="14"/>
  <c r="AG18" i="14"/>
  <c r="AG19" i="14"/>
  <c r="AG20" i="14"/>
  <c r="AG26" i="14"/>
  <c r="AG27" i="14"/>
  <c r="AG28" i="14"/>
  <c r="AG29" i="14"/>
  <c r="AG30" i="14"/>
  <c r="AG31" i="14"/>
  <c r="AG32" i="14"/>
  <c r="AG33" i="14"/>
  <c r="AG34" i="14"/>
  <c r="AG35" i="14"/>
  <c r="AG41" i="14"/>
  <c r="AG42" i="14"/>
  <c r="AG43" i="14"/>
  <c r="AG44" i="14"/>
  <c r="AG45" i="14"/>
  <c r="AG46" i="14"/>
  <c r="AG47" i="14"/>
  <c r="AG48" i="14"/>
  <c r="AG49" i="14"/>
  <c r="AG50" i="14"/>
  <c r="AG56" i="14"/>
  <c r="AG57" i="14"/>
  <c r="AG58" i="14"/>
  <c r="AG59" i="14"/>
  <c r="AG60" i="14"/>
  <c r="AG61" i="14"/>
  <c r="AG62" i="14"/>
  <c r="AG63" i="14"/>
  <c r="AG64" i="14"/>
  <c r="AG65" i="14"/>
  <c r="AG71" i="14"/>
  <c r="AG72" i="14"/>
  <c r="AG73" i="14"/>
  <c r="AG74" i="14"/>
  <c r="AG75" i="14"/>
  <c r="AG76" i="14"/>
  <c r="AG77" i="14"/>
  <c r="AG78" i="14"/>
  <c r="AG79" i="14"/>
  <c r="AG80" i="14"/>
  <c r="AG86" i="14"/>
  <c r="AG87" i="14"/>
  <c r="AG88" i="14"/>
  <c r="AG89" i="14"/>
  <c r="AG90" i="14"/>
  <c r="AG91" i="14"/>
  <c r="AG92" i="14"/>
  <c r="AG93" i="14"/>
  <c r="AG94" i="14"/>
  <c r="AG95" i="14"/>
  <c r="AG11" i="15"/>
  <c r="AG12" i="15"/>
  <c r="AG13" i="15"/>
  <c r="AG14" i="15"/>
  <c r="AG15" i="15"/>
  <c r="AG16" i="15"/>
  <c r="AG17" i="15"/>
  <c r="AG18" i="15"/>
  <c r="AG19" i="15"/>
  <c r="AG20" i="15"/>
  <c r="AG26" i="15"/>
  <c r="AG27" i="15"/>
  <c r="AG28" i="15"/>
  <c r="AG29" i="15"/>
  <c r="AG30" i="15"/>
  <c r="AG31" i="15"/>
  <c r="AG32" i="15"/>
  <c r="AG33" i="15"/>
  <c r="AG34" i="15"/>
  <c r="AG35" i="15"/>
  <c r="AG41" i="15"/>
  <c r="AG42" i="15"/>
  <c r="AG43" i="15"/>
  <c r="AG44" i="15"/>
  <c r="AG45" i="15"/>
  <c r="AG46" i="15"/>
  <c r="AG47" i="15"/>
  <c r="AG48" i="15"/>
  <c r="AG49" i="15"/>
  <c r="AG50" i="15"/>
  <c r="AG56" i="15"/>
  <c r="AG57" i="15"/>
  <c r="AG58" i="15"/>
  <c r="AG59" i="15"/>
  <c r="AG60" i="15"/>
  <c r="AG61" i="15"/>
  <c r="AG62" i="15"/>
  <c r="AG63" i="15"/>
  <c r="AG64" i="15"/>
  <c r="AG65" i="15"/>
  <c r="AG71" i="15"/>
  <c r="AG72" i="15"/>
  <c r="AG73" i="15"/>
  <c r="AG74" i="15"/>
  <c r="AG75" i="15"/>
  <c r="AG76" i="15"/>
  <c r="AG77" i="15"/>
  <c r="AG78" i="15"/>
  <c r="AG79" i="15"/>
  <c r="AG80" i="15"/>
  <c r="AG11" i="16"/>
  <c r="AG12" i="16"/>
  <c r="AG13" i="16"/>
  <c r="AG14" i="16"/>
  <c r="AG15" i="16"/>
  <c r="AG16" i="16"/>
  <c r="AG17" i="16"/>
  <c r="AG18" i="16"/>
  <c r="AG19" i="16"/>
  <c r="AG20" i="16"/>
  <c r="AG26" i="16"/>
  <c r="AG27" i="16"/>
  <c r="AG28" i="16"/>
  <c r="AG29" i="16"/>
  <c r="AG30" i="16"/>
  <c r="AG31" i="16"/>
  <c r="AG32" i="16"/>
  <c r="AG33" i="16"/>
  <c r="AG34" i="16"/>
  <c r="AG35" i="16"/>
  <c r="AG41" i="16"/>
  <c r="AG42" i="16"/>
  <c r="AG43" i="16"/>
  <c r="AG44" i="16"/>
  <c r="AG45" i="16"/>
  <c r="AG46" i="16"/>
  <c r="AG47" i="16"/>
  <c r="AG48" i="16"/>
  <c r="AG49" i="16"/>
  <c r="AG50" i="16"/>
  <c r="AG56" i="16"/>
  <c r="AG57" i="16"/>
  <c r="AG58" i="16"/>
  <c r="AG59" i="16"/>
  <c r="AG60" i="16"/>
  <c r="AG61" i="16"/>
  <c r="AG62" i="16"/>
  <c r="AG63" i="16"/>
  <c r="AG64" i="16"/>
  <c r="AG65" i="16"/>
  <c r="AG86" i="16"/>
  <c r="AG87" i="16"/>
  <c r="AG88" i="16"/>
  <c r="AG89" i="16"/>
  <c r="AG90" i="16"/>
  <c r="AG91" i="16"/>
  <c r="AG92" i="16"/>
  <c r="AG93" i="16"/>
  <c r="AG94" i="16"/>
  <c r="AG95" i="16"/>
  <c r="AG11" i="17"/>
  <c r="AG12" i="17"/>
  <c r="AG13" i="17"/>
  <c r="AG14" i="17"/>
  <c r="AG15" i="17"/>
  <c r="AG16" i="17"/>
  <c r="AG17" i="17"/>
  <c r="AG18" i="17"/>
  <c r="AG19" i="17"/>
  <c r="AG20" i="17"/>
  <c r="AG26" i="17"/>
  <c r="AG27" i="17"/>
  <c r="AG28" i="17"/>
  <c r="AG29" i="17"/>
  <c r="AG30" i="17"/>
  <c r="AG31" i="17"/>
  <c r="AG32" i="17"/>
  <c r="AG33" i="17"/>
  <c r="AG34" i="17"/>
  <c r="AG35" i="17"/>
  <c r="AG41" i="17"/>
  <c r="AG42" i="17"/>
  <c r="AG43" i="17"/>
  <c r="AG44" i="17"/>
  <c r="AG45" i="17"/>
  <c r="AG46" i="17"/>
  <c r="AG47" i="17"/>
  <c r="AG48" i="17"/>
  <c r="AG49" i="17"/>
  <c r="AG50" i="17"/>
  <c r="AG56" i="17"/>
  <c r="AG57" i="17"/>
  <c r="AG58" i="17"/>
  <c r="AG59" i="17"/>
  <c r="AG60" i="17"/>
  <c r="AG61" i="17"/>
  <c r="AG62" i="17"/>
  <c r="AG63" i="17"/>
  <c r="AG64" i="17"/>
  <c r="AG65" i="17"/>
  <c r="AG71" i="17"/>
  <c r="AG72" i="17"/>
  <c r="AG73" i="17"/>
  <c r="AG74" i="17"/>
  <c r="AG75" i="17"/>
  <c r="AG76" i="17"/>
  <c r="AG77" i="17"/>
  <c r="AG78" i="17"/>
  <c r="AG79" i="17"/>
  <c r="AG80" i="17"/>
  <c r="AG11" i="8"/>
  <c r="AG12" i="8"/>
  <c r="AG13" i="8"/>
  <c r="AG14" i="8"/>
  <c r="AG15" i="8"/>
  <c r="AG16" i="8"/>
  <c r="AG17" i="8"/>
  <c r="AG18" i="8"/>
  <c r="AG19" i="8"/>
  <c r="AG20" i="8"/>
  <c r="AG26" i="8"/>
  <c r="AG27" i="8"/>
  <c r="AG28" i="8"/>
  <c r="AG29" i="8"/>
  <c r="AG30" i="8"/>
  <c r="AG31" i="8"/>
  <c r="AG32" i="8"/>
  <c r="AG33" i="8"/>
  <c r="AG34" i="8"/>
  <c r="AG35" i="8"/>
  <c r="AG41" i="8"/>
  <c r="AG42" i="8"/>
  <c r="AG43" i="8"/>
  <c r="AG44" i="8"/>
  <c r="AG45" i="8"/>
  <c r="AG46" i="8"/>
  <c r="AG47" i="8"/>
  <c r="AG48" i="8"/>
  <c r="AG49" i="8"/>
  <c r="AG50" i="8"/>
  <c r="AG56" i="8"/>
  <c r="AG57" i="8"/>
  <c r="AG58" i="8"/>
  <c r="AG59" i="8"/>
  <c r="AG60" i="8"/>
  <c r="AG61" i="8"/>
  <c r="AG62" i="8"/>
  <c r="AG63" i="8"/>
  <c r="AG64" i="8"/>
  <c r="AG65" i="8"/>
  <c r="AG71" i="8"/>
  <c r="AG72" i="8"/>
  <c r="AG73" i="8"/>
  <c r="AG74" i="8"/>
  <c r="AG75" i="8"/>
  <c r="AG76" i="8"/>
  <c r="AG77" i="8"/>
  <c r="AG78" i="8"/>
  <c r="AG79" i="8"/>
  <c r="AG80" i="8"/>
  <c r="AG11" i="9"/>
  <c r="AG12" i="9"/>
  <c r="AG13" i="9"/>
  <c r="AG14" i="9"/>
  <c r="AG15" i="9"/>
  <c r="AG16" i="9"/>
  <c r="AG17" i="9"/>
  <c r="AG18" i="9"/>
  <c r="AG19" i="9"/>
  <c r="AG20" i="9"/>
  <c r="AG26" i="9"/>
  <c r="AG27" i="9"/>
  <c r="AG28" i="9"/>
  <c r="AG29" i="9"/>
  <c r="AG30" i="9"/>
  <c r="AG31" i="9"/>
  <c r="AG32" i="9"/>
  <c r="AG33" i="9"/>
  <c r="AG34" i="9"/>
  <c r="AG35" i="9"/>
  <c r="AG41" i="9"/>
  <c r="AG42" i="9"/>
  <c r="AG43" i="9"/>
  <c r="AG44" i="9"/>
  <c r="AG45" i="9"/>
  <c r="AG46" i="9"/>
  <c r="AG47" i="9"/>
  <c r="AG48" i="9"/>
  <c r="AG49" i="9"/>
  <c r="AG50" i="9"/>
  <c r="AG56" i="9"/>
  <c r="AG57" i="9"/>
  <c r="AG58" i="9"/>
  <c r="AG59" i="9"/>
  <c r="AG60" i="9"/>
  <c r="AG61" i="9"/>
  <c r="AG62" i="9"/>
  <c r="AG63" i="9"/>
  <c r="AG64" i="9"/>
  <c r="AG65" i="9"/>
  <c r="AG86" i="9"/>
  <c r="AG87" i="9"/>
  <c r="AG88" i="9"/>
  <c r="AG89" i="9"/>
  <c r="AG90" i="9"/>
  <c r="AG91" i="9"/>
  <c r="AG92" i="9"/>
  <c r="AG93" i="9"/>
  <c r="AG94" i="9"/>
  <c r="AG95" i="9"/>
  <c r="AG11" i="10"/>
  <c r="AG12" i="10"/>
  <c r="AG13" i="10"/>
  <c r="AG14" i="10"/>
  <c r="AG15" i="10"/>
  <c r="AG16" i="10"/>
  <c r="AG17" i="10"/>
  <c r="AG18" i="10"/>
  <c r="AG19" i="10"/>
  <c r="AG20" i="10"/>
  <c r="AG26" i="10"/>
  <c r="AG27" i="10"/>
  <c r="AG28" i="10"/>
  <c r="AG29" i="10"/>
  <c r="AG30" i="10"/>
  <c r="AG31" i="10"/>
  <c r="AG32" i="10"/>
  <c r="AG33" i="10"/>
  <c r="AG34" i="10"/>
  <c r="AG35" i="10"/>
  <c r="AG41" i="10"/>
  <c r="AG42" i="10"/>
  <c r="AG43" i="10"/>
  <c r="AG44" i="10"/>
  <c r="AG45" i="10"/>
  <c r="AG46" i="10"/>
  <c r="AG47" i="10"/>
  <c r="AG48" i="10"/>
  <c r="AG49" i="10"/>
  <c r="AG50" i="10"/>
  <c r="AG56" i="10"/>
  <c r="AG57" i="10"/>
  <c r="AG58" i="10"/>
  <c r="AG59" i="10"/>
  <c r="AG60" i="10"/>
  <c r="AG61" i="10"/>
  <c r="AG62" i="10"/>
  <c r="AG63" i="10"/>
  <c r="AG64" i="10"/>
  <c r="AG65" i="10"/>
  <c r="AG71" i="10"/>
  <c r="AG72" i="10"/>
  <c r="AG73" i="10"/>
  <c r="AG74" i="10"/>
  <c r="AG75" i="10"/>
  <c r="AG76" i="10"/>
  <c r="AG77" i="10"/>
  <c r="AG78" i="10"/>
  <c r="AG79" i="10"/>
  <c r="AG80" i="10"/>
  <c r="AG11" i="11"/>
  <c r="AG12" i="11"/>
  <c r="AG83" i="11" s="1"/>
  <c r="AG85" i="11" s="1"/>
  <c r="AG13" i="11"/>
  <c r="AG14" i="11"/>
  <c r="AG15" i="11"/>
  <c r="AG16" i="11"/>
  <c r="AG17" i="11"/>
  <c r="AG18" i="11"/>
  <c r="AG19" i="11"/>
  <c r="AG20" i="11"/>
  <c r="AG26" i="11"/>
  <c r="AG27" i="11"/>
  <c r="AG28" i="11"/>
  <c r="AG29" i="11"/>
  <c r="AG30" i="11"/>
  <c r="AG31" i="11"/>
  <c r="AG32" i="11"/>
  <c r="AG33" i="11"/>
  <c r="AG34" i="11"/>
  <c r="AG35" i="11"/>
  <c r="AG41" i="11"/>
  <c r="AG42" i="11"/>
  <c r="AG43" i="11"/>
  <c r="AG44" i="11"/>
  <c r="AG45" i="11"/>
  <c r="AG46" i="11"/>
  <c r="AG47" i="11"/>
  <c r="AG48" i="11"/>
  <c r="AG49" i="11"/>
  <c r="AG50" i="11"/>
  <c r="AG56" i="11"/>
  <c r="AG57" i="11"/>
  <c r="AG58" i="11"/>
  <c r="AG59" i="11"/>
  <c r="AG60" i="11"/>
  <c r="AG61" i="11"/>
  <c r="AG62" i="11"/>
  <c r="AG63" i="11"/>
  <c r="AG64" i="11"/>
  <c r="AG65" i="11"/>
  <c r="AG71" i="11"/>
  <c r="AG72" i="11"/>
  <c r="AG73" i="11"/>
  <c r="AG74" i="11"/>
  <c r="AG75" i="11"/>
  <c r="AG76" i="11"/>
  <c r="AG77" i="11"/>
  <c r="AG78" i="11"/>
  <c r="AG79" i="11"/>
  <c r="AG80" i="11"/>
  <c r="AF11" i="18"/>
  <c r="AF12" i="18"/>
  <c r="AF13" i="18"/>
  <c r="AF14" i="18"/>
  <c r="AF15" i="18"/>
  <c r="AF16" i="18"/>
  <c r="AF17" i="18"/>
  <c r="AF18" i="18"/>
  <c r="AF19" i="18"/>
  <c r="AF20" i="18"/>
  <c r="AF26" i="18"/>
  <c r="AF27" i="18"/>
  <c r="AF28" i="18"/>
  <c r="AF29" i="18"/>
  <c r="AF30" i="18"/>
  <c r="AF31" i="18"/>
  <c r="AF32" i="18"/>
  <c r="AF33" i="18"/>
  <c r="AF34" i="18"/>
  <c r="AF35" i="18"/>
  <c r="AF41" i="18"/>
  <c r="AF42" i="18"/>
  <c r="AF43" i="18"/>
  <c r="AF44" i="18"/>
  <c r="AF45" i="18"/>
  <c r="AF46" i="18"/>
  <c r="AF47" i="18"/>
  <c r="AF48" i="18"/>
  <c r="AF49" i="18"/>
  <c r="AF50" i="18"/>
  <c r="AF56" i="18"/>
  <c r="AF57" i="18"/>
  <c r="AF58" i="18"/>
  <c r="AF59" i="18"/>
  <c r="AF60" i="18"/>
  <c r="AF61" i="18"/>
  <c r="AF62" i="18"/>
  <c r="AF63" i="18"/>
  <c r="AF64" i="18"/>
  <c r="AF65" i="18"/>
  <c r="AF71" i="18"/>
  <c r="AF72" i="18"/>
  <c r="AF73" i="18"/>
  <c r="AF74" i="18"/>
  <c r="AF75" i="18"/>
  <c r="AF76" i="18"/>
  <c r="AF77" i="18"/>
  <c r="AF78" i="18"/>
  <c r="AF79" i="18"/>
  <c r="AF80" i="18"/>
  <c r="AF86" i="18"/>
  <c r="AF87" i="18"/>
  <c r="AF88" i="18"/>
  <c r="AF89" i="18"/>
  <c r="AF90" i="18"/>
  <c r="AF91" i="18"/>
  <c r="AF92" i="18"/>
  <c r="AF93" i="18"/>
  <c r="AF94" i="18"/>
  <c r="AF95" i="18"/>
  <c r="AF101" i="18"/>
  <c r="AF102" i="18"/>
  <c r="AF103" i="18"/>
  <c r="AF104" i="18"/>
  <c r="AF105" i="18"/>
  <c r="AF106" i="18"/>
  <c r="AF107" i="18"/>
  <c r="AF108" i="18"/>
  <c r="AF109" i="18"/>
  <c r="AF110" i="18"/>
  <c r="AF11" i="19"/>
  <c r="AF12" i="19"/>
  <c r="AF13" i="19"/>
  <c r="AF14" i="19"/>
  <c r="AF15" i="19"/>
  <c r="AF16" i="19"/>
  <c r="AF17" i="19"/>
  <c r="AF18" i="19"/>
  <c r="AF19" i="19"/>
  <c r="AF20" i="19"/>
  <c r="AF26" i="19"/>
  <c r="AF27" i="19"/>
  <c r="AF28" i="19"/>
  <c r="AF29" i="19"/>
  <c r="AF30" i="19"/>
  <c r="AF31" i="19"/>
  <c r="AF32" i="19"/>
  <c r="AF33" i="19"/>
  <c r="AF34" i="19"/>
  <c r="AF35" i="19"/>
  <c r="AF41" i="19"/>
  <c r="AF42" i="19"/>
  <c r="AF43" i="19"/>
  <c r="AF44" i="19"/>
  <c r="AF45" i="19"/>
  <c r="AF46" i="19"/>
  <c r="AF47" i="19"/>
  <c r="AF48" i="19"/>
  <c r="AF49" i="19"/>
  <c r="AF50" i="19"/>
  <c r="AF56" i="19"/>
  <c r="AF57" i="19"/>
  <c r="AF58" i="19"/>
  <c r="AF59" i="19"/>
  <c r="AF60" i="19"/>
  <c r="AF61" i="19"/>
  <c r="AF62" i="19"/>
  <c r="AF63" i="19"/>
  <c r="AF64" i="19"/>
  <c r="AF65" i="19"/>
  <c r="AF71" i="19"/>
  <c r="AF72" i="19"/>
  <c r="AF73" i="19"/>
  <c r="AF74" i="19"/>
  <c r="AF75" i="19"/>
  <c r="AF76" i="19"/>
  <c r="AF77" i="19"/>
  <c r="AF78" i="19"/>
  <c r="AF79" i="19"/>
  <c r="AF80" i="19"/>
  <c r="AF11" i="13"/>
  <c r="AF12" i="13"/>
  <c r="AF13" i="13"/>
  <c r="AF14" i="13"/>
  <c r="AF15" i="13"/>
  <c r="AF16" i="13"/>
  <c r="AF17" i="13"/>
  <c r="AF18" i="13"/>
  <c r="AF19" i="13"/>
  <c r="AF20" i="13"/>
  <c r="AF26" i="13"/>
  <c r="AF27" i="13"/>
  <c r="AF28" i="13"/>
  <c r="AF29" i="13"/>
  <c r="AF30" i="13"/>
  <c r="AF31" i="13"/>
  <c r="AF32" i="13"/>
  <c r="AF33" i="13"/>
  <c r="AF34" i="13"/>
  <c r="AF35" i="13"/>
  <c r="AF41" i="13"/>
  <c r="AF42" i="13"/>
  <c r="AF43" i="13"/>
  <c r="AF44" i="13"/>
  <c r="AF45" i="13"/>
  <c r="AF46" i="13"/>
  <c r="AF47" i="13"/>
  <c r="AF48" i="13"/>
  <c r="AF49" i="13"/>
  <c r="AF50" i="13"/>
  <c r="AF56" i="13"/>
  <c r="AF57" i="13"/>
  <c r="AF58" i="13"/>
  <c r="AF59" i="13"/>
  <c r="AF60" i="13"/>
  <c r="AF61" i="13"/>
  <c r="AF62" i="13"/>
  <c r="AF63" i="13"/>
  <c r="AF64" i="13"/>
  <c r="AF65" i="13"/>
  <c r="AF71" i="13"/>
  <c r="AF72" i="13"/>
  <c r="AF73" i="13"/>
  <c r="AF74" i="13"/>
  <c r="AF75" i="13"/>
  <c r="AF76" i="13"/>
  <c r="AF77" i="13"/>
  <c r="AF78" i="13"/>
  <c r="AF79" i="13"/>
  <c r="AF80" i="13"/>
  <c r="AF11" i="14"/>
  <c r="AF12" i="14"/>
  <c r="AF13" i="14"/>
  <c r="AF14" i="14"/>
  <c r="AF15" i="14"/>
  <c r="AF16" i="14"/>
  <c r="AF17" i="14"/>
  <c r="AF18" i="14"/>
  <c r="AF19" i="14"/>
  <c r="AF20" i="14"/>
  <c r="AF26" i="14"/>
  <c r="AF27" i="14"/>
  <c r="AF28" i="14"/>
  <c r="AF29" i="14"/>
  <c r="AF30" i="14"/>
  <c r="AF31" i="14"/>
  <c r="AF32" i="14"/>
  <c r="AF33" i="14"/>
  <c r="AF34" i="14"/>
  <c r="AF35" i="14"/>
  <c r="AF41" i="14"/>
  <c r="AF42" i="14"/>
  <c r="AF43" i="14"/>
  <c r="AF44" i="14"/>
  <c r="AF45" i="14"/>
  <c r="AF46" i="14"/>
  <c r="AF47" i="14"/>
  <c r="AF48" i="14"/>
  <c r="AF49" i="14"/>
  <c r="AF50" i="14"/>
  <c r="AF56" i="14"/>
  <c r="AF57" i="14"/>
  <c r="AF58" i="14"/>
  <c r="AF59" i="14"/>
  <c r="AF60" i="14"/>
  <c r="AF61" i="14"/>
  <c r="AF62" i="14"/>
  <c r="AF63" i="14"/>
  <c r="AF64" i="14"/>
  <c r="AF65" i="14"/>
  <c r="AF71" i="14"/>
  <c r="AF72" i="14"/>
  <c r="AF73" i="14"/>
  <c r="AF74" i="14"/>
  <c r="AF75" i="14"/>
  <c r="AF76" i="14"/>
  <c r="AF77" i="14"/>
  <c r="AF78" i="14"/>
  <c r="AF79" i="14"/>
  <c r="AF80" i="14"/>
  <c r="AF86" i="14"/>
  <c r="AF87" i="14"/>
  <c r="AF88" i="14"/>
  <c r="AF89" i="14"/>
  <c r="AF90" i="14"/>
  <c r="AF91" i="14"/>
  <c r="AF92" i="14"/>
  <c r="AF93" i="14"/>
  <c r="AF94" i="14"/>
  <c r="AF95" i="14"/>
  <c r="AF11" i="15"/>
  <c r="AF12" i="15"/>
  <c r="AF13" i="15"/>
  <c r="AF14" i="15"/>
  <c r="AF15" i="15"/>
  <c r="AF16" i="15"/>
  <c r="AF17" i="15"/>
  <c r="AF18" i="15"/>
  <c r="AF19" i="15"/>
  <c r="AF20" i="15"/>
  <c r="AF26" i="15"/>
  <c r="AF27" i="15"/>
  <c r="AF28" i="15"/>
  <c r="AF29" i="15"/>
  <c r="AF30" i="15"/>
  <c r="AF31" i="15"/>
  <c r="AF32" i="15"/>
  <c r="AF33" i="15"/>
  <c r="AF34" i="15"/>
  <c r="AF35" i="15"/>
  <c r="AF41" i="15"/>
  <c r="AF42" i="15"/>
  <c r="AF43" i="15"/>
  <c r="AF44" i="15"/>
  <c r="AF45" i="15"/>
  <c r="AF46" i="15"/>
  <c r="AF47" i="15"/>
  <c r="AF48" i="15"/>
  <c r="AF49" i="15"/>
  <c r="AF50" i="15"/>
  <c r="AF56" i="15"/>
  <c r="AF57" i="15"/>
  <c r="AF58" i="15"/>
  <c r="AF59" i="15"/>
  <c r="AF60" i="15"/>
  <c r="AF61" i="15"/>
  <c r="AF62" i="15"/>
  <c r="AF63" i="15"/>
  <c r="AF64" i="15"/>
  <c r="AF65" i="15"/>
  <c r="AF71" i="15"/>
  <c r="AF72" i="15"/>
  <c r="AF73" i="15"/>
  <c r="AF74" i="15"/>
  <c r="AF75" i="15"/>
  <c r="AF76" i="15"/>
  <c r="AF77" i="15"/>
  <c r="AF78" i="15"/>
  <c r="AF79" i="15"/>
  <c r="AF80" i="15"/>
  <c r="AF11" i="16"/>
  <c r="AF12" i="16"/>
  <c r="AF13" i="16"/>
  <c r="AF14" i="16"/>
  <c r="AF15" i="16"/>
  <c r="AF16" i="16"/>
  <c r="AF17" i="16"/>
  <c r="AF18" i="16"/>
  <c r="AF19" i="16"/>
  <c r="AF20" i="16"/>
  <c r="AF26" i="16"/>
  <c r="AF27" i="16"/>
  <c r="AF28" i="16"/>
  <c r="AF29" i="16"/>
  <c r="AF30" i="16"/>
  <c r="AF31" i="16"/>
  <c r="AF32" i="16"/>
  <c r="AF33" i="16"/>
  <c r="AF34" i="16"/>
  <c r="AF35" i="16"/>
  <c r="AF41" i="16"/>
  <c r="AF42" i="16"/>
  <c r="AF43" i="16"/>
  <c r="AF44" i="16"/>
  <c r="AF45" i="16"/>
  <c r="AF46" i="16"/>
  <c r="AF47" i="16"/>
  <c r="AF48" i="16"/>
  <c r="AF49" i="16"/>
  <c r="AF50" i="16"/>
  <c r="AF56" i="16"/>
  <c r="AF57" i="16"/>
  <c r="AF58" i="16"/>
  <c r="AF59" i="16"/>
  <c r="AF60" i="16"/>
  <c r="AF61" i="16"/>
  <c r="AF62" i="16"/>
  <c r="AF63" i="16"/>
  <c r="AF64" i="16"/>
  <c r="AF65" i="16"/>
  <c r="AF86" i="16"/>
  <c r="AF87" i="16"/>
  <c r="AF88" i="16"/>
  <c r="AF89" i="16"/>
  <c r="AF90" i="16"/>
  <c r="AF91" i="16"/>
  <c r="AF92" i="16"/>
  <c r="AF93" i="16"/>
  <c r="AF94" i="16"/>
  <c r="AF95" i="16"/>
  <c r="AF11" i="17"/>
  <c r="AF12" i="17"/>
  <c r="AF13" i="17"/>
  <c r="AF14" i="17"/>
  <c r="AF15" i="17"/>
  <c r="AF16" i="17"/>
  <c r="AF17" i="17"/>
  <c r="AF18" i="17"/>
  <c r="AF19" i="17"/>
  <c r="AF20" i="17"/>
  <c r="AF26" i="17"/>
  <c r="AF27" i="17"/>
  <c r="AF28" i="17"/>
  <c r="AF29" i="17"/>
  <c r="AF30" i="17"/>
  <c r="AF31" i="17"/>
  <c r="AF32" i="17"/>
  <c r="AF33" i="17"/>
  <c r="AF34" i="17"/>
  <c r="AF35" i="17"/>
  <c r="AF41" i="17"/>
  <c r="AF42" i="17"/>
  <c r="AF43" i="17"/>
  <c r="AF44" i="17"/>
  <c r="AF45" i="17"/>
  <c r="AF46" i="17"/>
  <c r="AF47" i="17"/>
  <c r="AF48" i="17"/>
  <c r="AF49" i="17"/>
  <c r="AF50" i="17"/>
  <c r="AF56" i="17"/>
  <c r="AF57" i="17"/>
  <c r="AF58" i="17"/>
  <c r="AF59" i="17"/>
  <c r="AF60" i="17"/>
  <c r="AF61" i="17"/>
  <c r="AF62" i="17"/>
  <c r="AF63" i="17"/>
  <c r="AF64" i="17"/>
  <c r="AF65" i="17"/>
  <c r="AF71" i="17"/>
  <c r="AF72" i="17"/>
  <c r="AF73" i="17"/>
  <c r="AF74" i="17"/>
  <c r="AF75" i="17"/>
  <c r="AF76" i="17"/>
  <c r="AF77" i="17"/>
  <c r="AF78" i="17"/>
  <c r="AF79" i="17"/>
  <c r="AF80" i="17"/>
  <c r="AF11" i="8"/>
  <c r="AF12" i="8"/>
  <c r="AF13" i="8"/>
  <c r="AF14" i="8"/>
  <c r="AF15" i="8"/>
  <c r="AF16" i="8"/>
  <c r="AF17" i="8"/>
  <c r="AF18" i="8"/>
  <c r="AF19" i="8"/>
  <c r="AF20" i="8"/>
  <c r="AF26" i="8"/>
  <c r="AF27" i="8"/>
  <c r="AF28" i="8"/>
  <c r="AF29" i="8"/>
  <c r="AF30" i="8"/>
  <c r="AF31" i="8"/>
  <c r="AF32" i="8"/>
  <c r="AF33" i="8"/>
  <c r="AF34" i="8"/>
  <c r="AF35" i="8"/>
  <c r="AF41" i="8"/>
  <c r="AF42" i="8"/>
  <c r="AF43" i="8"/>
  <c r="AF44" i="8"/>
  <c r="AF45" i="8"/>
  <c r="AF46" i="8"/>
  <c r="AF47" i="8"/>
  <c r="AF48" i="8"/>
  <c r="AF49" i="8"/>
  <c r="AF50" i="8"/>
  <c r="AF56" i="8"/>
  <c r="AF57" i="8"/>
  <c r="AF58" i="8"/>
  <c r="AF59" i="8"/>
  <c r="AF60" i="8"/>
  <c r="AF61" i="8"/>
  <c r="AF62" i="8"/>
  <c r="AF63" i="8"/>
  <c r="AF64" i="8"/>
  <c r="AF65" i="8"/>
  <c r="AF71" i="8"/>
  <c r="AF72" i="8"/>
  <c r="AF73" i="8"/>
  <c r="AF74" i="8"/>
  <c r="AF75" i="8"/>
  <c r="AF76" i="8"/>
  <c r="AF77" i="8"/>
  <c r="AF78" i="8"/>
  <c r="AF79" i="8"/>
  <c r="AF80" i="8"/>
  <c r="AF11" i="9"/>
  <c r="AF12" i="9"/>
  <c r="AF13" i="9"/>
  <c r="AF14" i="9"/>
  <c r="AF15" i="9"/>
  <c r="AF16" i="9"/>
  <c r="AF17" i="9"/>
  <c r="AF18" i="9"/>
  <c r="AF19" i="9"/>
  <c r="AF20" i="9"/>
  <c r="AF26" i="9"/>
  <c r="AF27" i="9"/>
  <c r="AF28" i="9"/>
  <c r="AF29" i="9"/>
  <c r="AF30" i="9"/>
  <c r="AF31" i="9"/>
  <c r="AF32" i="9"/>
  <c r="AF33" i="9"/>
  <c r="AF34" i="9"/>
  <c r="AF35" i="9"/>
  <c r="AF41" i="9"/>
  <c r="AF42" i="9"/>
  <c r="AF43" i="9"/>
  <c r="AF44" i="9"/>
  <c r="AF45" i="9"/>
  <c r="AF46" i="9"/>
  <c r="AF47" i="9"/>
  <c r="AF48" i="9"/>
  <c r="AF49" i="9"/>
  <c r="AF50" i="9"/>
  <c r="AF56" i="9"/>
  <c r="AF57" i="9"/>
  <c r="AF58" i="9"/>
  <c r="AF59" i="9"/>
  <c r="AF60" i="9"/>
  <c r="AF61" i="9"/>
  <c r="AF62" i="9"/>
  <c r="AF63" i="9"/>
  <c r="AF64" i="9"/>
  <c r="AF65" i="9"/>
  <c r="AF86" i="9"/>
  <c r="AF87" i="9"/>
  <c r="AF88" i="9"/>
  <c r="AF89" i="9"/>
  <c r="AF90" i="9"/>
  <c r="AF91" i="9"/>
  <c r="AF92" i="9"/>
  <c r="AF93" i="9"/>
  <c r="AF94" i="9"/>
  <c r="AF95" i="9"/>
  <c r="AF11" i="10"/>
  <c r="AF12" i="10"/>
  <c r="AF13" i="10"/>
  <c r="AF14" i="10"/>
  <c r="AF15" i="10"/>
  <c r="AF16" i="10"/>
  <c r="AF17" i="10"/>
  <c r="AF18" i="10"/>
  <c r="AF19" i="10"/>
  <c r="AF20" i="10"/>
  <c r="AF26" i="10"/>
  <c r="AF27" i="10"/>
  <c r="AF28" i="10"/>
  <c r="AF29" i="10"/>
  <c r="AF30" i="10"/>
  <c r="AF31" i="10"/>
  <c r="AF32" i="10"/>
  <c r="AF33" i="10"/>
  <c r="AF34" i="10"/>
  <c r="AF35" i="10"/>
  <c r="AF41" i="10"/>
  <c r="AF42" i="10"/>
  <c r="AF43" i="10"/>
  <c r="AF44" i="10"/>
  <c r="AF45" i="10"/>
  <c r="AF46" i="10"/>
  <c r="AF47" i="10"/>
  <c r="AF48" i="10"/>
  <c r="AF49" i="10"/>
  <c r="AF50" i="10"/>
  <c r="AF56" i="10"/>
  <c r="AF57" i="10"/>
  <c r="AF58" i="10"/>
  <c r="AF59" i="10"/>
  <c r="AF60" i="10"/>
  <c r="AF61" i="10"/>
  <c r="AF62" i="10"/>
  <c r="AF63" i="10"/>
  <c r="AF64" i="10"/>
  <c r="AF65" i="10"/>
  <c r="AF71" i="10"/>
  <c r="AF72" i="10"/>
  <c r="AF73" i="10"/>
  <c r="AF74" i="10"/>
  <c r="AF75" i="10"/>
  <c r="AF76" i="10"/>
  <c r="AF77" i="10"/>
  <c r="AF78" i="10"/>
  <c r="AF79" i="10"/>
  <c r="AF80" i="10"/>
  <c r="AF11" i="11"/>
  <c r="AF12" i="11"/>
  <c r="AF13" i="11"/>
  <c r="AF14" i="11"/>
  <c r="AF15" i="11"/>
  <c r="AF16" i="11"/>
  <c r="AF17" i="11"/>
  <c r="AF18" i="11"/>
  <c r="AF19" i="11"/>
  <c r="AF20" i="11"/>
  <c r="AF26" i="11"/>
  <c r="AF27" i="11"/>
  <c r="AF28" i="11"/>
  <c r="AF29" i="11"/>
  <c r="AF30" i="11"/>
  <c r="AF31" i="11"/>
  <c r="AF32" i="11"/>
  <c r="AF33" i="11"/>
  <c r="AF34" i="11"/>
  <c r="AF35" i="11"/>
  <c r="AF41" i="11"/>
  <c r="AF42" i="11"/>
  <c r="AF43" i="11"/>
  <c r="AF44" i="11"/>
  <c r="AF45" i="11"/>
  <c r="AF46" i="11"/>
  <c r="AF47" i="11"/>
  <c r="AF48" i="11"/>
  <c r="AF49" i="11"/>
  <c r="AF50" i="11"/>
  <c r="AF56" i="11"/>
  <c r="AF57" i="11"/>
  <c r="AF58" i="11"/>
  <c r="AF59" i="11"/>
  <c r="AF60" i="11"/>
  <c r="AF61" i="11"/>
  <c r="AF62" i="11"/>
  <c r="AF63" i="11"/>
  <c r="AF64" i="11"/>
  <c r="AF65" i="11"/>
  <c r="AF71" i="11"/>
  <c r="AF72" i="11"/>
  <c r="AF73" i="11"/>
  <c r="AF74" i="11"/>
  <c r="AF75" i="11"/>
  <c r="AF76" i="11"/>
  <c r="AF77" i="11"/>
  <c r="AF78" i="11"/>
  <c r="AF79" i="11"/>
  <c r="AF80" i="11"/>
  <c r="AE11" i="18"/>
  <c r="AE12" i="18"/>
  <c r="AE13" i="18"/>
  <c r="AE14" i="18"/>
  <c r="AE15" i="18"/>
  <c r="AE16" i="18"/>
  <c r="AE17" i="18"/>
  <c r="AE18" i="18"/>
  <c r="AE19" i="18"/>
  <c r="AE20" i="18"/>
  <c r="AE26" i="18"/>
  <c r="AE27" i="18"/>
  <c r="AE28" i="18"/>
  <c r="AE29" i="18"/>
  <c r="AE30" i="18"/>
  <c r="AE31" i="18"/>
  <c r="AE32" i="18"/>
  <c r="AE33" i="18"/>
  <c r="AE34" i="18"/>
  <c r="AE35" i="18"/>
  <c r="AE41" i="18"/>
  <c r="AE42" i="18"/>
  <c r="AE43" i="18"/>
  <c r="AE44" i="18"/>
  <c r="AE45" i="18"/>
  <c r="AE46" i="18"/>
  <c r="AE47" i="18"/>
  <c r="AE48" i="18"/>
  <c r="AE49" i="18"/>
  <c r="AE50" i="18"/>
  <c r="AE56" i="18"/>
  <c r="AE57" i="18"/>
  <c r="AE58" i="18"/>
  <c r="AE59" i="18"/>
  <c r="AE60" i="18"/>
  <c r="AE61" i="18"/>
  <c r="AE62" i="18"/>
  <c r="AE63" i="18"/>
  <c r="AE64" i="18"/>
  <c r="AE65" i="18"/>
  <c r="AE71" i="18"/>
  <c r="AE72" i="18"/>
  <c r="AE73" i="18"/>
  <c r="AE74" i="18"/>
  <c r="AE75" i="18"/>
  <c r="AE76" i="18"/>
  <c r="AE77" i="18"/>
  <c r="AE78" i="18"/>
  <c r="AE79" i="18"/>
  <c r="AE80" i="18"/>
  <c r="AE86" i="18"/>
  <c r="AE87" i="18"/>
  <c r="AE88" i="18"/>
  <c r="AE89" i="18"/>
  <c r="AE90" i="18"/>
  <c r="AE91" i="18"/>
  <c r="AE92" i="18"/>
  <c r="AE93" i="18"/>
  <c r="AE94" i="18"/>
  <c r="AE95" i="18"/>
  <c r="AE101" i="18"/>
  <c r="AE102" i="18"/>
  <c r="AE103" i="18"/>
  <c r="AE104" i="18"/>
  <c r="AE105" i="18"/>
  <c r="AE106" i="18"/>
  <c r="AE107" i="18"/>
  <c r="AE108" i="18"/>
  <c r="AE109" i="18"/>
  <c r="AE110" i="18"/>
  <c r="AE11" i="19"/>
  <c r="AE12" i="19"/>
  <c r="AE13" i="19"/>
  <c r="AE14" i="19"/>
  <c r="AE15" i="19"/>
  <c r="AE16" i="19"/>
  <c r="AE17" i="19"/>
  <c r="AE18" i="19"/>
  <c r="AE19" i="19"/>
  <c r="AE20" i="19"/>
  <c r="AE26" i="19"/>
  <c r="AE27" i="19"/>
  <c r="AE28" i="19"/>
  <c r="AE29" i="19"/>
  <c r="AE30" i="19"/>
  <c r="AE31" i="19"/>
  <c r="AE32" i="19"/>
  <c r="AE33" i="19"/>
  <c r="AE34" i="19"/>
  <c r="AE35" i="19"/>
  <c r="AE41" i="19"/>
  <c r="AE42" i="19"/>
  <c r="AE43" i="19"/>
  <c r="AE44" i="19"/>
  <c r="AE45" i="19"/>
  <c r="AE46" i="19"/>
  <c r="AE47" i="19"/>
  <c r="AE48" i="19"/>
  <c r="AE49" i="19"/>
  <c r="AE50" i="19"/>
  <c r="AE56" i="19"/>
  <c r="AE57" i="19"/>
  <c r="AE58" i="19"/>
  <c r="AE59" i="19"/>
  <c r="AE60" i="19"/>
  <c r="AE61" i="19"/>
  <c r="AE62" i="19"/>
  <c r="AE63" i="19"/>
  <c r="AE64" i="19"/>
  <c r="AE65" i="19"/>
  <c r="AE71" i="19"/>
  <c r="AE72" i="19"/>
  <c r="AE73" i="19"/>
  <c r="AE74" i="19"/>
  <c r="AE75" i="19"/>
  <c r="AE76" i="19"/>
  <c r="AE77" i="19"/>
  <c r="AE78" i="19"/>
  <c r="AE79" i="19"/>
  <c r="AE80" i="19"/>
  <c r="AE11" i="13"/>
  <c r="AE12" i="13"/>
  <c r="AE13" i="13"/>
  <c r="AE14" i="13"/>
  <c r="AE15" i="13"/>
  <c r="AE16" i="13"/>
  <c r="AE17" i="13"/>
  <c r="AE18" i="13"/>
  <c r="AE19" i="13"/>
  <c r="AE20" i="13"/>
  <c r="AE26" i="13"/>
  <c r="AE27" i="13"/>
  <c r="AE28" i="13"/>
  <c r="AE29" i="13"/>
  <c r="AE30" i="13"/>
  <c r="AE31" i="13"/>
  <c r="AE32" i="13"/>
  <c r="AE33" i="13"/>
  <c r="AE34" i="13"/>
  <c r="AE35" i="13"/>
  <c r="AE41" i="13"/>
  <c r="AE42" i="13"/>
  <c r="AE43" i="13"/>
  <c r="AE44" i="13"/>
  <c r="AE45" i="13"/>
  <c r="AE46" i="13"/>
  <c r="AE47" i="13"/>
  <c r="AE48" i="13"/>
  <c r="AE49" i="13"/>
  <c r="AE50" i="13"/>
  <c r="AE56" i="13"/>
  <c r="AE57" i="13"/>
  <c r="AE58" i="13"/>
  <c r="AE59" i="13"/>
  <c r="AE60" i="13"/>
  <c r="AE61" i="13"/>
  <c r="AE62" i="13"/>
  <c r="AE63" i="13"/>
  <c r="AE64" i="13"/>
  <c r="AE65" i="13"/>
  <c r="AE71" i="13"/>
  <c r="AE72" i="13"/>
  <c r="AE73" i="13"/>
  <c r="AE74" i="13"/>
  <c r="AE75" i="13"/>
  <c r="AE76" i="13"/>
  <c r="AE77" i="13"/>
  <c r="AE78" i="13"/>
  <c r="AE79" i="13"/>
  <c r="AE80" i="13"/>
  <c r="AE11" i="14"/>
  <c r="AE12" i="14"/>
  <c r="AE13" i="14"/>
  <c r="AE14" i="14"/>
  <c r="AE15" i="14"/>
  <c r="AE16" i="14"/>
  <c r="AE17" i="14"/>
  <c r="AE18" i="14"/>
  <c r="AE19" i="14"/>
  <c r="AE20" i="14"/>
  <c r="AE26" i="14"/>
  <c r="AE27" i="14"/>
  <c r="AE28" i="14"/>
  <c r="AE29" i="14"/>
  <c r="AE30" i="14"/>
  <c r="AE31" i="14"/>
  <c r="AE32" i="14"/>
  <c r="AE33" i="14"/>
  <c r="AE34" i="14"/>
  <c r="AE35" i="14"/>
  <c r="AE41" i="14"/>
  <c r="AE42" i="14"/>
  <c r="AE43" i="14"/>
  <c r="AE44" i="14"/>
  <c r="AE45" i="14"/>
  <c r="AE46" i="14"/>
  <c r="AE47" i="14"/>
  <c r="AE48" i="14"/>
  <c r="AE49" i="14"/>
  <c r="AE50" i="14"/>
  <c r="AE56" i="14"/>
  <c r="AE57" i="14"/>
  <c r="AE58" i="14"/>
  <c r="AE59" i="14"/>
  <c r="AE60" i="14"/>
  <c r="AE61" i="14"/>
  <c r="AE62" i="14"/>
  <c r="AE63" i="14"/>
  <c r="AE64" i="14"/>
  <c r="AE65" i="14"/>
  <c r="AE71" i="14"/>
  <c r="AE72" i="14"/>
  <c r="AE73" i="14"/>
  <c r="AE74" i="14"/>
  <c r="AE75" i="14"/>
  <c r="AE76" i="14"/>
  <c r="AE77" i="14"/>
  <c r="AE78" i="14"/>
  <c r="AE79" i="14"/>
  <c r="AE80" i="14"/>
  <c r="AE86" i="14"/>
  <c r="AE87" i="14"/>
  <c r="AE88" i="14"/>
  <c r="AE89" i="14"/>
  <c r="AE90" i="14"/>
  <c r="AE91" i="14"/>
  <c r="AE92" i="14"/>
  <c r="AE93" i="14"/>
  <c r="AE94" i="14"/>
  <c r="AE95" i="14"/>
  <c r="AE11" i="15"/>
  <c r="AE12" i="15"/>
  <c r="AE13" i="15"/>
  <c r="AE14" i="15"/>
  <c r="AE15" i="15"/>
  <c r="AE16" i="15"/>
  <c r="AE17" i="15"/>
  <c r="AE18" i="15"/>
  <c r="AE19" i="15"/>
  <c r="AE20" i="15"/>
  <c r="AE26" i="15"/>
  <c r="AE27" i="15"/>
  <c r="AE28" i="15"/>
  <c r="AE29" i="15"/>
  <c r="AE30" i="15"/>
  <c r="AE31" i="15"/>
  <c r="AE32" i="15"/>
  <c r="AE33" i="15"/>
  <c r="AE34" i="15"/>
  <c r="AE35" i="15"/>
  <c r="AE41" i="15"/>
  <c r="AE42" i="15"/>
  <c r="AE43" i="15"/>
  <c r="AE44" i="15"/>
  <c r="AE45" i="15"/>
  <c r="AE46" i="15"/>
  <c r="AE47" i="15"/>
  <c r="AE48" i="15"/>
  <c r="AE49" i="15"/>
  <c r="AE50" i="15"/>
  <c r="AE56" i="15"/>
  <c r="AE57" i="15"/>
  <c r="AE58" i="15"/>
  <c r="AE59" i="15"/>
  <c r="AE60" i="15"/>
  <c r="AE61" i="15"/>
  <c r="AE62" i="15"/>
  <c r="AE63" i="15"/>
  <c r="AE64" i="15"/>
  <c r="AE65" i="15"/>
  <c r="AE71" i="15"/>
  <c r="AE72" i="15"/>
  <c r="AE73" i="15"/>
  <c r="AE74" i="15"/>
  <c r="AE75" i="15"/>
  <c r="AE76" i="15"/>
  <c r="AE77" i="15"/>
  <c r="AE78" i="15"/>
  <c r="AE79" i="15"/>
  <c r="AE80" i="15"/>
  <c r="AE11" i="16"/>
  <c r="AE12" i="16"/>
  <c r="AE13" i="16"/>
  <c r="AE14" i="16"/>
  <c r="AE15" i="16"/>
  <c r="AE16" i="16"/>
  <c r="AE17" i="16"/>
  <c r="AE18" i="16"/>
  <c r="AE19" i="16"/>
  <c r="AE20" i="16"/>
  <c r="AE26" i="16"/>
  <c r="AE27" i="16"/>
  <c r="AE28" i="16"/>
  <c r="AE29" i="16"/>
  <c r="AE30" i="16"/>
  <c r="AE31" i="16"/>
  <c r="AE32" i="16"/>
  <c r="AE33" i="16"/>
  <c r="AE34" i="16"/>
  <c r="AE35" i="16"/>
  <c r="AE41" i="16"/>
  <c r="AE42" i="16"/>
  <c r="AE43" i="16"/>
  <c r="AE44" i="16"/>
  <c r="AE45" i="16"/>
  <c r="AE46" i="16"/>
  <c r="AE47" i="16"/>
  <c r="AE48" i="16"/>
  <c r="AE49" i="16"/>
  <c r="AE50" i="16"/>
  <c r="AE56" i="16"/>
  <c r="AE57" i="16"/>
  <c r="AE58" i="16"/>
  <c r="AE59" i="16"/>
  <c r="AE60" i="16"/>
  <c r="AE61" i="16"/>
  <c r="AE62" i="16"/>
  <c r="AE63" i="16"/>
  <c r="AE64" i="16"/>
  <c r="AE65" i="16"/>
  <c r="AE86" i="16"/>
  <c r="AE87" i="16"/>
  <c r="AE88" i="16"/>
  <c r="AE89" i="16"/>
  <c r="AE90" i="16"/>
  <c r="AE91" i="16"/>
  <c r="AE92" i="16"/>
  <c r="AE93" i="16"/>
  <c r="AE94" i="16"/>
  <c r="AE95" i="16"/>
  <c r="AE11" i="17"/>
  <c r="AE12" i="17"/>
  <c r="AE13" i="17"/>
  <c r="AE14" i="17"/>
  <c r="AE15" i="17"/>
  <c r="AE16" i="17"/>
  <c r="AE17" i="17"/>
  <c r="AE18" i="17"/>
  <c r="AE19" i="17"/>
  <c r="AE20" i="17"/>
  <c r="AE26" i="17"/>
  <c r="AE27" i="17"/>
  <c r="AE28" i="17"/>
  <c r="AE29" i="17"/>
  <c r="AE30" i="17"/>
  <c r="AE31" i="17"/>
  <c r="AE32" i="17"/>
  <c r="AE33" i="17"/>
  <c r="AE34" i="17"/>
  <c r="AE35" i="17"/>
  <c r="AE41" i="17"/>
  <c r="AE42" i="17"/>
  <c r="AE43" i="17"/>
  <c r="AE44" i="17"/>
  <c r="AE45" i="17"/>
  <c r="AE46" i="17"/>
  <c r="AE47" i="17"/>
  <c r="AE48" i="17"/>
  <c r="AE49" i="17"/>
  <c r="AE50" i="17"/>
  <c r="AE56" i="17"/>
  <c r="AE57" i="17"/>
  <c r="AE58" i="17"/>
  <c r="AE59" i="17"/>
  <c r="AE60" i="17"/>
  <c r="AE61" i="17"/>
  <c r="AE62" i="17"/>
  <c r="AE63" i="17"/>
  <c r="AE64" i="17"/>
  <c r="AE65" i="17"/>
  <c r="AE71" i="17"/>
  <c r="AE72" i="17"/>
  <c r="AE73" i="17"/>
  <c r="AE74" i="17"/>
  <c r="AE75" i="17"/>
  <c r="AE76" i="17"/>
  <c r="AE77" i="17"/>
  <c r="AE78" i="17"/>
  <c r="AE79" i="17"/>
  <c r="AE80" i="17"/>
  <c r="AE11" i="8"/>
  <c r="AE12" i="8"/>
  <c r="AE13" i="8"/>
  <c r="AE14" i="8"/>
  <c r="AE15" i="8"/>
  <c r="AE16" i="8"/>
  <c r="AE17" i="8"/>
  <c r="AE18" i="8"/>
  <c r="AE19" i="8"/>
  <c r="AE20" i="8"/>
  <c r="AE26" i="8"/>
  <c r="AE27" i="8"/>
  <c r="AE28" i="8"/>
  <c r="AE29" i="8"/>
  <c r="AE30" i="8"/>
  <c r="AE31" i="8"/>
  <c r="AE32" i="8"/>
  <c r="AE33" i="8"/>
  <c r="AE34" i="8"/>
  <c r="AE35" i="8"/>
  <c r="AE41" i="8"/>
  <c r="AE42" i="8"/>
  <c r="AE43" i="8"/>
  <c r="AE44" i="8"/>
  <c r="AE45" i="8"/>
  <c r="AE46" i="8"/>
  <c r="AE47" i="8"/>
  <c r="AE48" i="8"/>
  <c r="AE49" i="8"/>
  <c r="AE50" i="8"/>
  <c r="AE56" i="8"/>
  <c r="AE57" i="8"/>
  <c r="AE58" i="8"/>
  <c r="AE59" i="8"/>
  <c r="AE60" i="8"/>
  <c r="AE61" i="8"/>
  <c r="AE62" i="8"/>
  <c r="AE63" i="8"/>
  <c r="AE64" i="8"/>
  <c r="AE65" i="8"/>
  <c r="AE71" i="8"/>
  <c r="AE72" i="8"/>
  <c r="AE73" i="8"/>
  <c r="AE74" i="8"/>
  <c r="AE75" i="8"/>
  <c r="AE76" i="8"/>
  <c r="AE77" i="8"/>
  <c r="AE78" i="8"/>
  <c r="AE79" i="8"/>
  <c r="AE80" i="8"/>
  <c r="AE11" i="9"/>
  <c r="AE12" i="9"/>
  <c r="AE13" i="9"/>
  <c r="AE14" i="9"/>
  <c r="AE15" i="9"/>
  <c r="AE16" i="9"/>
  <c r="AE17" i="9"/>
  <c r="AE18" i="9"/>
  <c r="AE19" i="9"/>
  <c r="AE20" i="9"/>
  <c r="AE26" i="9"/>
  <c r="AE27" i="9"/>
  <c r="AE28" i="9"/>
  <c r="AE29" i="9"/>
  <c r="AE30" i="9"/>
  <c r="AE31" i="9"/>
  <c r="AE32" i="9"/>
  <c r="AE33" i="9"/>
  <c r="AE34" i="9"/>
  <c r="AE35" i="9"/>
  <c r="AE41" i="9"/>
  <c r="AE42" i="9"/>
  <c r="AE43" i="9"/>
  <c r="AE44" i="9"/>
  <c r="AE45" i="9"/>
  <c r="AE46" i="9"/>
  <c r="AE47" i="9"/>
  <c r="AE48" i="9"/>
  <c r="AE49" i="9"/>
  <c r="AE50" i="9"/>
  <c r="AE56" i="9"/>
  <c r="AE57" i="9"/>
  <c r="AE58" i="9"/>
  <c r="AE59" i="9"/>
  <c r="AE60" i="9"/>
  <c r="AE61" i="9"/>
  <c r="AE62" i="9"/>
  <c r="AE63" i="9"/>
  <c r="AE64" i="9"/>
  <c r="AE65" i="9"/>
  <c r="AE86" i="9"/>
  <c r="AE87" i="9"/>
  <c r="AE88" i="9"/>
  <c r="AE89" i="9"/>
  <c r="AE90" i="9"/>
  <c r="AE91" i="9"/>
  <c r="AE92" i="9"/>
  <c r="AE93" i="9"/>
  <c r="AE94" i="9"/>
  <c r="AE95" i="9"/>
  <c r="AE11" i="10"/>
  <c r="AE12" i="10"/>
  <c r="AE13" i="10"/>
  <c r="AE14" i="10"/>
  <c r="AE15" i="10"/>
  <c r="AE16" i="10"/>
  <c r="AE17" i="10"/>
  <c r="AE18" i="10"/>
  <c r="AE19" i="10"/>
  <c r="AE20" i="10"/>
  <c r="AE26" i="10"/>
  <c r="AE27" i="10"/>
  <c r="AE28" i="10"/>
  <c r="AE29" i="10"/>
  <c r="AE30" i="10"/>
  <c r="AE31" i="10"/>
  <c r="AE32" i="10"/>
  <c r="AE33" i="10"/>
  <c r="AE34" i="10"/>
  <c r="AE35" i="10"/>
  <c r="AE41" i="10"/>
  <c r="AE42" i="10"/>
  <c r="AE43" i="10"/>
  <c r="AE44" i="10"/>
  <c r="AE45" i="10"/>
  <c r="AE46" i="10"/>
  <c r="AE47" i="10"/>
  <c r="AE48" i="10"/>
  <c r="AE49" i="10"/>
  <c r="AE50" i="10"/>
  <c r="AE56" i="10"/>
  <c r="AE57" i="10"/>
  <c r="AE58" i="10"/>
  <c r="AE59" i="10"/>
  <c r="AE60" i="10"/>
  <c r="AE61" i="10"/>
  <c r="AE62" i="10"/>
  <c r="AE63" i="10"/>
  <c r="AE64" i="10"/>
  <c r="AE65" i="10"/>
  <c r="AE71" i="10"/>
  <c r="AE72" i="10"/>
  <c r="AE73" i="10"/>
  <c r="AE74" i="10"/>
  <c r="AE75" i="10"/>
  <c r="AE76" i="10"/>
  <c r="AE77" i="10"/>
  <c r="AE78" i="10"/>
  <c r="AE79" i="10"/>
  <c r="AE80" i="10"/>
  <c r="AE11" i="11"/>
  <c r="AE12" i="11"/>
  <c r="AE13" i="11"/>
  <c r="AE83" i="11" s="1"/>
  <c r="AE85" i="11" s="1"/>
  <c r="AE14" i="11"/>
  <c r="AE15" i="11"/>
  <c r="AE16" i="11"/>
  <c r="AE17" i="11"/>
  <c r="AE18" i="11"/>
  <c r="AE19" i="11"/>
  <c r="AE20" i="11"/>
  <c r="AE26" i="11"/>
  <c r="AE27" i="11"/>
  <c r="AE28" i="11"/>
  <c r="AE29" i="11"/>
  <c r="AE30" i="11"/>
  <c r="AE31" i="11"/>
  <c r="AE32" i="11"/>
  <c r="AE33" i="11"/>
  <c r="AE34" i="11"/>
  <c r="AE35" i="11"/>
  <c r="AE41" i="11"/>
  <c r="AE42" i="11"/>
  <c r="AE43" i="11"/>
  <c r="AE44" i="11"/>
  <c r="AE45" i="11"/>
  <c r="AE46" i="11"/>
  <c r="AE47" i="11"/>
  <c r="AE48" i="11"/>
  <c r="AE49" i="11"/>
  <c r="AE50" i="11"/>
  <c r="AE56" i="11"/>
  <c r="AE57" i="11"/>
  <c r="AE58" i="11"/>
  <c r="AE59" i="11"/>
  <c r="AE60" i="11"/>
  <c r="AE61" i="11"/>
  <c r="AE62" i="11"/>
  <c r="AE63" i="11"/>
  <c r="AE64" i="11"/>
  <c r="AE65" i="11"/>
  <c r="AE71" i="11"/>
  <c r="AE72" i="11"/>
  <c r="AE73" i="11"/>
  <c r="AE74" i="11"/>
  <c r="AE75" i="11"/>
  <c r="AE76" i="11"/>
  <c r="AE77" i="11"/>
  <c r="AE78" i="11"/>
  <c r="AE79" i="11"/>
  <c r="AE80" i="11"/>
  <c r="AD11" i="18"/>
  <c r="AD12" i="18"/>
  <c r="AD13" i="18"/>
  <c r="AD14" i="18"/>
  <c r="AD15" i="18"/>
  <c r="AD16" i="18"/>
  <c r="AD17" i="18"/>
  <c r="AD18" i="18"/>
  <c r="AD19" i="18"/>
  <c r="AD20" i="18"/>
  <c r="AD26" i="18"/>
  <c r="AD27" i="18"/>
  <c r="AD28" i="18"/>
  <c r="AD29" i="18"/>
  <c r="AD30" i="18"/>
  <c r="AD31" i="18"/>
  <c r="AD32" i="18"/>
  <c r="AD33" i="18"/>
  <c r="AD34" i="18"/>
  <c r="AD35" i="18"/>
  <c r="AD41" i="18"/>
  <c r="AD42" i="18"/>
  <c r="AD43" i="18"/>
  <c r="AD44" i="18"/>
  <c r="AD45" i="18"/>
  <c r="AD46" i="18"/>
  <c r="AD47" i="18"/>
  <c r="AD48" i="18"/>
  <c r="AD49" i="18"/>
  <c r="AD50" i="18"/>
  <c r="AD56" i="18"/>
  <c r="AD57" i="18"/>
  <c r="AD58" i="18"/>
  <c r="AD59" i="18"/>
  <c r="AD60" i="18"/>
  <c r="AD61" i="18"/>
  <c r="AD62" i="18"/>
  <c r="AD63" i="18"/>
  <c r="AD64" i="18"/>
  <c r="AD65" i="18"/>
  <c r="AD71" i="18"/>
  <c r="AD72" i="18"/>
  <c r="AD73" i="18"/>
  <c r="AD74" i="18"/>
  <c r="AD75" i="18"/>
  <c r="AD76" i="18"/>
  <c r="AD77" i="18"/>
  <c r="AD78" i="18"/>
  <c r="AD79" i="18"/>
  <c r="AD80" i="18"/>
  <c r="AD86" i="18"/>
  <c r="AD87" i="18"/>
  <c r="AD88" i="18"/>
  <c r="AD89" i="18"/>
  <c r="AD90" i="18"/>
  <c r="AD91" i="18"/>
  <c r="AD92" i="18"/>
  <c r="AD93" i="18"/>
  <c r="AD94" i="18"/>
  <c r="AD95" i="18"/>
  <c r="AD101" i="18"/>
  <c r="AD102" i="18"/>
  <c r="AD103" i="18"/>
  <c r="AD104" i="18"/>
  <c r="AD105" i="18"/>
  <c r="AD106" i="18"/>
  <c r="AD107" i="18"/>
  <c r="AD108" i="18"/>
  <c r="AD109" i="18"/>
  <c r="AD110" i="18"/>
  <c r="AD11" i="19"/>
  <c r="AD12" i="19"/>
  <c r="AD13" i="19"/>
  <c r="AD14" i="19"/>
  <c r="AD15" i="19"/>
  <c r="AD16" i="19"/>
  <c r="AD17" i="19"/>
  <c r="AD18" i="19"/>
  <c r="AD19" i="19"/>
  <c r="AD20" i="19"/>
  <c r="AD26" i="19"/>
  <c r="AD27" i="19"/>
  <c r="AD28" i="19"/>
  <c r="AD29" i="19"/>
  <c r="AD30" i="19"/>
  <c r="AD31" i="19"/>
  <c r="AD32" i="19"/>
  <c r="AD33" i="19"/>
  <c r="AD34" i="19"/>
  <c r="AD35" i="19"/>
  <c r="AD41" i="19"/>
  <c r="AD42" i="19"/>
  <c r="AD43" i="19"/>
  <c r="AD44" i="19"/>
  <c r="AD45" i="19"/>
  <c r="AD46" i="19"/>
  <c r="AD47" i="19"/>
  <c r="AD48" i="19"/>
  <c r="AD49" i="19"/>
  <c r="AD50" i="19"/>
  <c r="AD56" i="19"/>
  <c r="AD57" i="19"/>
  <c r="AD58" i="19"/>
  <c r="AD59" i="19"/>
  <c r="AD60" i="19"/>
  <c r="AD61" i="19"/>
  <c r="AD62" i="19"/>
  <c r="AD63" i="19"/>
  <c r="AD64" i="19"/>
  <c r="AD65" i="19"/>
  <c r="AD71" i="19"/>
  <c r="AD72" i="19"/>
  <c r="AD73" i="19"/>
  <c r="AD74" i="19"/>
  <c r="AD75" i="19"/>
  <c r="AD76" i="19"/>
  <c r="AD77" i="19"/>
  <c r="AD78" i="19"/>
  <c r="AD79" i="19"/>
  <c r="AD80" i="19"/>
  <c r="AD11" i="13"/>
  <c r="AD12" i="13"/>
  <c r="AD13" i="13"/>
  <c r="AD14" i="13"/>
  <c r="AD15" i="13"/>
  <c r="AD16" i="13"/>
  <c r="AD17" i="13"/>
  <c r="AD18" i="13"/>
  <c r="AD19" i="13"/>
  <c r="AD20" i="13"/>
  <c r="AD26" i="13"/>
  <c r="AD27" i="13"/>
  <c r="AD28" i="13"/>
  <c r="AD29" i="13"/>
  <c r="AD30" i="13"/>
  <c r="AD31" i="13"/>
  <c r="AD32" i="13"/>
  <c r="AD33" i="13"/>
  <c r="AD34" i="13"/>
  <c r="AD35" i="13"/>
  <c r="AD41" i="13"/>
  <c r="AD42" i="13"/>
  <c r="AD43" i="13"/>
  <c r="AD44" i="13"/>
  <c r="AD45" i="13"/>
  <c r="AD46" i="13"/>
  <c r="AD47" i="13"/>
  <c r="AD48" i="13"/>
  <c r="AD49" i="13"/>
  <c r="AD50" i="13"/>
  <c r="AD56" i="13"/>
  <c r="AD57" i="13"/>
  <c r="AD58" i="13"/>
  <c r="AD59" i="13"/>
  <c r="AD60" i="13"/>
  <c r="AD61" i="13"/>
  <c r="AD62" i="13"/>
  <c r="AD63" i="13"/>
  <c r="AD64" i="13"/>
  <c r="AD65" i="13"/>
  <c r="AD71" i="13"/>
  <c r="AD72" i="13"/>
  <c r="AD73" i="13"/>
  <c r="AD74" i="13"/>
  <c r="AD75" i="13"/>
  <c r="AD76" i="13"/>
  <c r="AD77" i="13"/>
  <c r="AD78" i="13"/>
  <c r="AD79" i="13"/>
  <c r="AD80" i="13"/>
  <c r="AD11" i="14"/>
  <c r="AD12" i="14"/>
  <c r="AD13" i="14"/>
  <c r="AD14" i="14"/>
  <c r="AD15" i="14"/>
  <c r="AD16" i="14"/>
  <c r="AD17" i="14"/>
  <c r="AD18" i="14"/>
  <c r="AD19" i="14"/>
  <c r="AD20" i="14"/>
  <c r="AD26" i="14"/>
  <c r="AD27" i="14"/>
  <c r="AD28" i="14"/>
  <c r="AD29" i="14"/>
  <c r="AD30" i="14"/>
  <c r="AD31" i="14"/>
  <c r="AD32" i="14"/>
  <c r="AD33" i="14"/>
  <c r="AD34" i="14"/>
  <c r="AD35" i="14"/>
  <c r="AD41" i="14"/>
  <c r="AD42" i="14"/>
  <c r="AD43" i="14"/>
  <c r="AD44" i="14"/>
  <c r="AD45" i="14"/>
  <c r="AD46" i="14"/>
  <c r="AD47" i="14"/>
  <c r="AD48" i="14"/>
  <c r="AD49" i="14"/>
  <c r="AD50" i="14"/>
  <c r="AD56" i="14"/>
  <c r="AD57" i="14"/>
  <c r="AD58" i="14"/>
  <c r="AD59" i="14"/>
  <c r="AD60" i="14"/>
  <c r="AD61" i="14"/>
  <c r="AD62" i="14"/>
  <c r="AD63" i="14"/>
  <c r="AD64" i="14"/>
  <c r="AD65" i="14"/>
  <c r="AD71" i="14"/>
  <c r="AD72" i="14"/>
  <c r="AD73" i="14"/>
  <c r="AD74" i="14"/>
  <c r="AD75" i="14"/>
  <c r="AD76" i="14"/>
  <c r="AD77" i="14"/>
  <c r="AD78" i="14"/>
  <c r="AD79" i="14"/>
  <c r="AD80" i="14"/>
  <c r="AD86" i="14"/>
  <c r="AD87" i="14"/>
  <c r="AD88" i="14"/>
  <c r="AD89" i="14"/>
  <c r="AD90" i="14"/>
  <c r="AD91" i="14"/>
  <c r="AD92" i="14"/>
  <c r="AD93" i="14"/>
  <c r="AD94" i="14"/>
  <c r="AD95" i="14"/>
  <c r="AD11" i="15"/>
  <c r="AD12" i="15"/>
  <c r="AD13" i="15"/>
  <c r="AD14" i="15"/>
  <c r="AD15" i="15"/>
  <c r="AD16" i="15"/>
  <c r="AD17" i="15"/>
  <c r="AD18" i="15"/>
  <c r="AD19" i="15"/>
  <c r="AD20" i="15"/>
  <c r="AD26" i="15"/>
  <c r="AD27" i="15"/>
  <c r="AD28" i="15"/>
  <c r="AD29" i="15"/>
  <c r="AD30" i="15"/>
  <c r="AD31" i="15"/>
  <c r="AD32" i="15"/>
  <c r="AD33" i="15"/>
  <c r="AD34" i="15"/>
  <c r="AD35" i="15"/>
  <c r="AD41" i="15"/>
  <c r="AD42" i="15"/>
  <c r="AD43" i="15"/>
  <c r="AD44" i="15"/>
  <c r="AD45" i="15"/>
  <c r="AD46" i="15"/>
  <c r="AD47" i="15"/>
  <c r="AD48" i="15"/>
  <c r="AD49" i="15"/>
  <c r="AD50" i="15"/>
  <c r="AD56" i="15"/>
  <c r="AD57" i="15"/>
  <c r="AD58" i="15"/>
  <c r="AD59" i="15"/>
  <c r="AD60" i="15"/>
  <c r="AD61" i="15"/>
  <c r="AD62" i="15"/>
  <c r="AD63" i="15"/>
  <c r="AD64" i="15"/>
  <c r="AD65" i="15"/>
  <c r="AD71" i="15"/>
  <c r="AD72" i="15"/>
  <c r="AD73" i="15"/>
  <c r="AD74" i="15"/>
  <c r="AD75" i="15"/>
  <c r="AD76" i="15"/>
  <c r="AD77" i="15"/>
  <c r="AD78" i="15"/>
  <c r="AD79" i="15"/>
  <c r="AD80" i="15"/>
  <c r="AD11" i="16"/>
  <c r="AD12" i="16"/>
  <c r="AD13" i="16"/>
  <c r="AD14" i="16"/>
  <c r="AD15" i="16"/>
  <c r="AD16" i="16"/>
  <c r="AD17" i="16"/>
  <c r="AD18" i="16"/>
  <c r="AD19" i="16"/>
  <c r="AD20" i="16"/>
  <c r="AD26" i="16"/>
  <c r="AD27" i="16"/>
  <c r="AD28" i="16"/>
  <c r="AD29" i="16"/>
  <c r="AD30" i="16"/>
  <c r="AD31" i="16"/>
  <c r="AD32" i="16"/>
  <c r="AD33" i="16"/>
  <c r="AD34" i="16"/>
  <c r="AD35" i="16"/>
  <c r="AD41" i="16"/>
  <c r="AD42" i="16"/>
  <c r="AD43" i="16"/>
  <c r="AD44" i="16"/>
  <c r="AD45" i="16"/>
  <c r="AD46" i="16"/>
  <c r="AD47" i="16"/>
  <c r="AD48" i="16"/>
  <c r="AD49" i="16"/>
  <c r="AD50" i="16"/>
  <c r="AD56" i="16"/>
  <c r="AD57" i="16"/>
  <c r="AD58" i="16"/>
  <c r="AD59" i="16"/>
  <c r="AD60" i="16"/>
  <c r="AD61" i="16"/>
  <c r="AD62" i="16"/>
  <c r="AD63" i="16"/>
  <c r="AD64" i="16"/>
  <c r="AD65" i="16"/>
  <c r="AD86" i="16"/>
  <c r="AD87" i="16"/>
  <c r="AD88" i="16"/>
  <c r="AD89" i="16"/>
  <c r="AD90" i="16"/>
  <c r="AD91" i="16"/>
  <c r="AD92" i="16"/>
  <c r="AD93" i="16"/>
  <c r="AD94" i="16"/>
  <c r="AD95" i="16"/>
  <c r="E31" i="17"/>
  <c r="M31" i="17" s="1"/>
  <c r="AD11" i="17"/>
  <c r="AD12" i="17"/>
  <c r="AD13" i="17"/>
  <c r="AD14" i="17"/>
  <c r="AD15" i="17"/>
  <c r="AD16" i="17"/>
  <c r="AD17" i="17"/>
  <c r="AD18" i="17"/>
  <c r="AD19" i="17"/>
  <c r="AD20" i="17"/>
  <c r="AD26" i="17"/>
  <c r="AD27" i="17"/>
  <c r="AD28" i="17"/>
  <c r="AD29" i="17"/>
  <c r="AD30" i="17"/>
  <c r="AD31" i="17"/>
  <c r="AD32" i="17"/>
  <c r="AD33" i="17"/>
  <c r="AD34" i="17"/>
  <c r="AD35" i="17"/>
  <c r="AD41" i="17"/>
  <c r="AD42" i="17"/>
  <c r="AD43" i="17"/>
  <c r="AD44" i="17"/>
  <c r="AD45" i="17"/>
  <c r="AD46" i="17"/>
  <c r="AD47" i="17"/>
  <c r="AD48" i="17"/>
  <c r="AD49" i="17"/>
  <c r="AD50" i="17"/>
  <c r="AD56" i="17"/>
  <c r="AD57" i="17"/>
  <c r="AD58" i="17"/>
  <c r="AD59" i="17"/>
  <c r="AD60" i="17"/>
  <c r="AD61" i="17"/>
  <c r="AD62" i="17"/>
  <c r="AD63" i="17"/>
  <c r="AD64" i="17"/>
  <c r="AD65" i="17"/>
  <c r="AD71" i="17"/>
  <c r="AD72" i="17"/>
  <c r="AD73" i="17"/>
  <c r="AD74" i="17"/>
  <c r="AD75" i="17"/>
  <c r="AD76" i="17"/>
  <c r="AD77" i="17"/>
  <c r="AD78" i="17"/>
  <c r="AD79" i="17"/>
  <c r="AD80" i="17"/>
  <c r="AD11" i="8"/>
  <c r="AD12" i="8"/>
  <c r="AD13" i="8"/>
  <c r="AD14" i="8"/>
  <c r="AD15" i="8"/>
  <c r="AD16" i="8"/>
  <c r="AD17" i="8"/>
  <c r="AD18" i="8"/>
  <c r="AD19" i="8"/>
  <c r="AD20" i="8"/>
  <c r="AD26" i="8"/>
  <c r="AD27" i="8"/>
  <c r="AD28" i="8"/>
  <c r="AD29" i="8"/>
  <c r="AD30" i="8"/>
  <c r="AD31" i="8"/>
  <c r="AD32" i="8"/>
  <c r="AD33" i="8"/>
  <c r="AD34" i="8"/>
  <c r="AD35" i="8"/>
  <c r="AD41" i="8"/>
  <c r="AD42" i="8"/>
  <c r="AD43" i="8"/>
  <c r="AD44" i="8"/>
  <c r="AD45" i="8"/>
  <c r="AD46" i="8"/>
  <c r="AD47" i="8"/>
  <c r="AD48" i="8"/>
  <c r="AD49" i="8"/>
  <c r="AD50" i="8"/>
  <c r="AD56" i="8"/>
  <c r="AD57" i="8"/>
  <c r="AD58" i="8"/>
  <c r="AD59" i="8"/>
  <c r="AD60" i="8"/>
  <c r="AD61" i="8"/>
  <c r="AD62" i="8"/>
  <c r="AD63" i="8"/>
  <c r="AD64" i="8"/>
  <c r="AD65" i="8"/>
  <c r="AD71" i="8"/>
  <c r="AD72" i="8"/>
  <c r="AD73" i="8"/>
  <c r="AD74" i="8"/>
  <c r="AD75" i="8"/>
  <c r="AD76" i="8"/>
  <c r="AD77" i="8"/>
  <c r="AD78" i="8"/>
  <c r="AD79" i="8"/>
  <c r="AD80" i="8"/>
  <c r="AD11" i="9"/>
  <c r="AD12" i="9"/>
  <c r="AD13" i="9"/>
  <c r="AD14" i="9"/>
  <c r="AD15" i="9"/>
  <c r="AD16" i="9"/>
  <c r="AD17" i="9"/>
  <c r="AD18" i="9"/>
  <c r="AD19" i="9"/>
  <c r="AD20" i="9"/>
  <c r="AD26" i="9"/>
  <c r="AD27" i="9"/>
  <c r="AD28" i="9"/>
  <c r="AD29" i="9"/>
  <c r="AD30" i="9"/>
  <c r="AD31" i="9"/>
  <c r="AD32" i="9"/>
  <c r="AD33" i="9"/>
  <c r="AD34" i="9"/>
  <c r="AD35" i="9"/>
  <c r="AD41" i="9"/>
  <c r="AD42" i="9"/>
  <c r="AD43" i="9"/>
  <c r="AD44" i="9"/>
  <c r="AD45" i="9"/>
  <c r="AD46" i="9"/>
  <c r="AD47" i="9"/>
  <c r="AD48" i="9"/>
  <c r="AD49" i="9"/>
  <c r="AD50" i="9"/>
  <c r="AD56" i="9"/>
  <c r="AD57" i="9"/>
  <c r="AD58" i="9"/>
  <c r="AD59" i="9"/>
  <c r="AD60" i="9"/>
  <c r="AD61" i="9"/>
  <c r="AD62" i="9"/>
  <c r="AD63" i="9"/>
  <c r="AD64" i="9"/>
  <c r="AD65" i="9"/>
  <c r="AD86" i="9"/>
  <c r="AD87" i="9"/>
  <c r="AD88" i="9"/>
  <c r="AD89" i="9"/>
  <c r="AD90" i="9"/>
  <c r="AD91" i="9"/>
  <c r="AD92" i="9"/>
  <c r="AD93" i="9"/>
  <c r="AD94" i="9"/>
  <c r="AD95" i="9"/>
  <c r="E76" i="10"/>
  <c r="AD11" i="10"/>
  <c r="AD12" i="10"/>
  <c r="AD13" i="10"/>
  <c r="AD14" i="10"/>
  <c r="AD15" i="10"/>
  <c r="AD16" i="10"/>
  <c r="AD17" i="10"/>
  <c r="AD18" i="10"/>
  <c r="AD19" i="10"/>
  <c r="AD20" i="10"/>
  <c r="AD26" i="10"/>
  <c r="AD27" i="10"/>
  <c r="AD28" i="10"/>
  <c r="AD29" i="10"/>
  <c r="AD30" i="10"/>
  <c r="AD31" i="10"/>
  <c r="AD32" i="10"/>
  <c r="AD33" i="10"/>
  <c r="AD34" i="10"/>
  <c r="AD35" i="10"/>
  <c r="AD41" i="10"/>
  <c r="AD42" i="10"/>
  <c r="AD43" i="10"/>
  <c r="AD44" i="10"/>
  <c r="AD45" i="10"/>
  <c r="AD46" i="10"/>
  <c r="AD47" i="10"/>
  <c r="AD48" i="10"/>
  <c r="AD49" i="10"/>
  <c r="AD50" i="10"/>
  <c r="AD56" i="10"/>
  <c r="AD57" i="10"/>
  <c r="AD58" i="10"/>
  <c r="AD59" i="10"/>
  <c r="AD60" i="10"/>
  <c r="AD61" i="10"/>
  <c r="AD62" i="10"/>
  <c r="AD63" i="10"/>
  <c r="AD64" i="10"/>
  <c r="AD65" i="10"/>
  <c r="AD71" i="10"/>
  <c r="AD72" i="10"/>
  <c r="AD73" i="10"/>
  <c r="AD74" i="10"/>
  <c r="AD75" i="10"/>
  <c r="AD76" i="10"/>
  <c r="AD77" i="10"/>
  <c r="AD78" i="10"/>
  <c r="AD79" i="10"/>
  <c r="AD80" i="10"/>
  <c r="AD11" i="11"/>
  <c r="AD12" i="11"/>
  <c r="AD83" i="11" s="1"/>
  <c r="AD13" i="11"/>
  <c r="AD14" i="11"/>
  <c r="AD15" i="11"/>
  <c r="AD16" i="11"/>
  <c r="AD17" i="11"/>
  <c r="AD18" i="11"/>
  <c r="AD19" i="11"/>
  <c r="AD20" i="11"/>
  <c r="AD26" i="11"/>
  <c r="AD27" i="11"/>
  <c r="AD28" i="11"/>
  <c r="AD29" i="11"/>
  <c r="AD30" i="11"/>
  <c r="AD31" i="11"/>
  <c r="AD32" i="11"/>
  <c r="AD33" i="11"/>
  <c r="AD34" i="11"/>
  <c r="AD35" i="11"/>
  <c r="AD41" i="11"/>
  <c r="AD42" i="11"/>
  <c r="AD43" i="11"/>
  <c r="AD44" i="11"/>
  <c r="AD45" i="11"/>
  <c r="AD46" i="11"/>
  <c r="AD47" i="11"/>
  <c r="AD48" i="11"/>
  <c r="AD49" i="11"/>
  <c r="AD50" i="11"/>
  <c r="AD56" i="11"/>
  <c r="AD57" i="11"/>
  <c r="AD58" i="11"/>
  <c r="AD59" i="11"/>
  <c r="AD60" i="11"/>
  <c r="AD61" i="11"/>
  <c r="AD62" i="11"/>
  <c r="AD63" i="11"/>
  <c r="AD64" i="11"/>
  <c r="AD65" i="11"/>
  <c r="AD71" i="11"/>
  <c r="AD72" i="11"/>
  <c r="AD73" i="11"/>
  <c r="AD74" i="11"/>
  <c r="AD75" i="11"/>
  <c r="AD76" i="11"/>
  <c r="AD77" i="11"/>
  <c r="AD78" i="11"/>
  <c r="AD79" i="11"/>
  <c r="AD80" i="11"/>
  <c r="P21" i="18"/>
  <c r="P111" i="18"/>
  <c r="P21" i="19"/>
  <c r="P81" i="19"/>
  <c r="P1" i="19" s="1"/>
  <c r="H14" i="35" s="1"/>
  <c r="P21" i="13"/>
  <c r="P81" i="13"/>
  <c r="P21" i="14"/>
  <c r="P96" i="14"/>
  <c r="P21" i="15"/>
  <c r="P81" i="15"/>
  <c r="P21" i="16"/>
  <c r="P96" i="16"/>
  <c r="P21" i="17"/>
  <c r="P81" i="17"/>
  <c r="P21" i="8"/>
  <c r="P81" i="8"/>
  <c r="P1" i="8" s="1"/>
  <c r="H8" i="35" s="1"/>
  <c r="E46" i="8"/>
  <c r="P21" i="9"/>
  <c r="H7" i="35" s="1"/>
  <c r="P96" i="9"/>
  <c r="E46" i="9"/>
  <c r="B46" i="9" s="1"/>
  <c r="P21" i="10"/>
  <c r="P81" i="10"/>
  <c r="P21" i="11"/>
  <c r="P81" i="11"/>
  <c r="P1" i="11" s="1"/>
  <c r="H5" i="35" s="1"/>
  <c r="X3" i="25"/>
  <c r="X4" i="25"/>
  <c r="X5" i="25"/>
  <c r="X6" i="25" s="1"/>
  <c r="X7" i="25" s="1"/>
  <c r="X8" i="25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B154" i="25"/>
  <c r="P36" i="11"/>
  <c r="P51" i="11"/>
  <c r="P66" i="11"/>
  <c r="P36" i="10"/>
  <c r="P51" i="10"/>
  <c r="P66" i="10"/>
  <c r="P36" i="9"/>
  <c r="P51" i="9"/>
  <c r="P66" i="9"/>
  <c r="P36" i="8"/>
  <c r="P51" i="8"/>
  <c r="P66" i="8"/>
  <c r="P36" i="17"/>
  <c r="P51" i="17"/>
  <c r="H9" i="35" s="1"/>
  <c r="P66" i="17"/>
  <c r="P36" i="16"/>
  <c r="P51" i="16"/>
  <c r="P66" i="16"/>
  <c r="P36" i="15"/>
  <c r="P51" i="15"/>
  <c r="P66" i="15"/>
  <c r="P36" i="14"/>
  <c r="P51" i="14"/>
  <c r="P66" i="14"/>
  <c r="P81" i="14"/>
  <c r="P36" i="13"/>
  <c r="P51" i="13"/>
  <c r="P66" i="13"/>
  <c r="P36" i="19"/>
  <c r="P51" i="19"/>
  <c r="P66" i="19"/>
  <c r="P36" i="18"/>
  <c r="P51" i="18"/>
  <c r="P66" i="18"/>
  <c r="P81" i="18"/>
  <c r="P96" i="18"/>
  <c r="P21" i="12"/>
  <c r="P36" i="12"/>
  <c r="P1" i="12" s="1"/>
  <c r="P51" i="12"/>
  <c r="P66" i="12"/>
  <c r="P81" i="12"/>
  <c r="I32" i="12"/>
  <c r="K32" i="12" s="1"/>
  <c r="J32" i="12"/>
  <c r="AD11" i="12"/>
  <c r="AD12" i="12"/>
  <c r="AD13" i="12"/>
  <c r="AD14" i="12"/>
  <c r="AD15" i="12"/>
  <c r="AD16" i="12"/>
  <c r="AD17" i="12"/>
  <c r="AD18" i="12"/>
  <c r="AD19" i="12"/>
  <c r="AD20" i="12"/>
  <c r="AD26" i="12"/>
  <c r="AD27" i="12"/>
  <c r="AD28" i="12"/>
  <c r="AD29" i="12"/>
  <c r="AD30" i="12"/>
  <c r="AD31" i="12"/>
  <c r="AD32" i="12"/>
  <c r="AD33" i="12"/>
  <c r="AD34" i="12"/>
  <c r="AD35" i="12"/>
  <c r="AD41" i="12"/>
  <c r="AD42" i="12"/>
  <c r="AD43" i="12"/>
  <c r="AD44" i="12"/>
  <c r="AD45" i="12"/>
  <c r="AD46" i="12"/>
  <c r="AD47" i="12"/>
  <c r="AD48" i="12"/>
  <c r="AD49" i="12"/>
  <c r="AD50" i="12"/>
  <c r="AD56" i="12"/>
  <c r="AD57" i="12"/>
  <c r="AD58" i="12"/>
  <c r="AD59" i="12"/>
  <c r="AD60" i="12"/>
  <c r="AD61" i="12"/>
  <c r="AD62" i="12"/>
  <c r="AD63" i="12"/>
  <c r="AD64" i="12"/>
  <c r="AD65" i="12"/>
  <c r="AD71" i="12"/>
  <c r="AD72" i="12"/>
  <c r="AD73" i="12"/>
  <c r="AD74" i="12"/>
  <c r="AD75" i="12"/>
  <c r="AD76" i="12"/>
  <c r="AD79" i="12"/>
  <c r="AD80" i="12"/>
  <c r="AG11" i="12"/>
  <c r="AG12" i="12"/>
  <c r="AG13" i="12"/>
  <c r="AG14" i="12"/>
  <c r="AG15" i="12"/>
  <c r="AG16" i="12"/>
  <c r="AG17" i="12"/>
  <c r="AG18" i="12"/>
  <c r="AG19" i="12"/>
  <c r="AG20" i="12"/>
  <c r="AG26" i="12"/>
  <c r="AG27" i="12"/>
  <c r="AG28" i="12"/>
  <c r="AG29" i="12"/>
  <c r="AG30" i="12"/>
  <c r="AG31" i="12"/>
  <c r="AG32" i="12"/>
  <c r="AG33" i="12"/>
  <c r="AG34" i="12"/>
  <c r="AG35" i="12"/>
  <c r="AG41" i="12"/>
  <c r="AG42" i="12"/>
  <c r="AG43" i="12"/>
  <c r="AG44" i="12"/>
  <c r="AG45" i="12"/>
  <c r="AG46" i="12"/>
  <c r="AG47" i="12"/>
  <c r="AG48" i="12"/>
  <c r="AG49" i="12"/>
  <c r="AG50" i="12"/>
  <c r="AG56" i="12"/>
  <c r="AG57" i="12"/>
  <c r="AG58" i="12"/>
  <c r="AG59" i="12"/>
  <c r="AG60" i="12"/>
  <c r="AG61" i="12"/>
  <c r="AG62" i="12"/>
  <c r="AG63" i="12"/>
  <c r="AG64" i="12"/>
  <c r="AG65" i="12"/>
  <c r="AG71" i="12"/>
  <c r="AG72" i="12"/>
  <c r="AG73" i="12"/>
  <c r="AG74" i="12"/>
  <c r="AG75" i="12"/>
  <c r="AG76" i="12"/>
  <c r="AG77" i="12"/>
  <c r="AG78" i="12"/>
  <c r="AG80" i="12"/>
  <c r="AF11" i="12"/>
  <c r="AF12" i="12"/>
  <c r="AF13" i="12"/>
  <c r="AF14" i="12"/>
  <c r="AF15" i="12"/>
  <c r="AF16" i="12"/>
  <c r="AF17" i="12"/>
  <c r="AF18" i="12"/>
  <c r="AF19" i="12"/>
  <c r="AF20" i="12"/>
  <c r="AF26" i="12"/>
  <c r="AF27" i="12"/>
  <c r="AF28" i="12"/>
  <c r="AF29" i="12"/>
  <c r="AF30" i="12"/>
  <c r="AF31" i="12"/>
  <c r="AF32" i="12"/>
  <c r="AF33" i="12"/>
  <c r="AF34" i="12"/>
  <c r="AF35" i="12"/>
  <c r="AF41" i="12"/>
  <c r="AF42" i="12"/>
  <c r="AF43" i="12"/>
  <c r="AF44" i="12"/>
  <c r="AF45" i="12"/>
  <c r="AF46" i="12"/>
  <c r="AF47" i="12"/>
  <c r="AF48" i="12"/>
  <c r="AF49" i="12"/>
  <c r="AF50" i="12"/>
  <c r="AF56" i="12"/>
  <c r="AF57" i="12"/>
  <c r="AF58" i="12"/>
  <c r="AF59" i="12"/>
  <c r="AF60" i="12"/>
  <c r="AF61" i="12"/>
  <c r="AF62" i="12"/>
  <c r="AF63" i="12"/>
  <c r="AF64" i="12"/>
  <c r="AF65" i="12"/>
  <c r="AF71" i="12"/>
  <c r="AF72" i="12"/>
  <c r="AF73" i="12"/>
  <c r="AF74" i="12"/>
  <c r="AF75" i="12"/>
  <c r="AF76" i="12"/>
  <c r="AF78" i="12"/>
  <c r="AF79" i="12"/>
  <c r="AF80" i="12"/>
  <c r="AE11" i="12"/>
  <c r="AE12" i="12"/>
  <c r="AE13" i="12"/>
  <c r="AE14" i="12"/>
  <c r="AE15" i="12"/>
  <c r="AE16" i="12"/>
  <c r="AE17" i="12"/>
  <c r="AE18" i="12"/>
  <c r="AE19" i="12"/>
  <c r="AE20" i="12"/>
  <c r="AE26" i="12"/>
  <c r="AE27" i="12"/>
  <c r="AE28" i="12"/>
  <c r="AE29" i="12"/>
  <c r="AE30" i="12"/>
  <c r="AE31" i="12"/>
  <c r="AE32" i="12"/>
  <c r="AE33" i="12"/>
  <c r="AE34" i="12"/>
  <c r="AE35" i="12"/>
  <c r="AE41" i="12"/>
  <c r="AE42" i="12"/>
  <c r="AE43" i="12"/>
  <c r="AE44" i="12"/>
  <c r="AE45" i="12"/>
  <c r="AE46" i="12"/>
  <c r="AE47" i="12"/>
  <c r="AE48" i="12"/>
  <c r="AE49" i="12"/>
  <c r="AE50" i="12"/>
  <c r="AE56" i="12"/>
  <c r="AE57" i="12"/>
  <c r="AE58" i="12"/>
  <c r="AE59" i="12"/>
  <c r="AE60" i="12"/>
  <c r="AE61" i="12"/>
  <c r="AE62" i="12"/>
  <c r="AE63" i="12"/>
  <c r="AE64" i="12"/>
  <c r="AE65" i="12"/>
  <c r="AE71" i="12"/>
  <c r="AE72" i="12"/>
  <c r="AE73" i="12"/>
  <c r="AE74" i="12"/>
  <c r="AE77" i="12"/>
  <c r="AE78" i="12"/>
  <c r="AE79" i="12"/>
  <c r="AE80" i="12"/>
  <c r="F262" i="25"/>
  <c r="F236" i="25"/>
  <c r="F210" i="25"/>
  <c r="F184" i="25"/>
  <c r="F158" i="25"/>
  <c r="F132" i="25"/>
  <c r="F106" i="25"/>
  <c r="F80" i="25"/>
  <c r="F54" i="25"/>
  <c r="F28" i="25"/>
  <c r="Q21" i="14"/>
  <c r="Q36" i="14"/>
  <c r="Q51" i="14"/>
  <c r="Q66" i="14"/>
  <c r="Q81" i="14"/>
  <c r="Q96" i="14"/>
  <c r="Q21" i="17"/>
  <c r="Q36" i="17"/>
  <c r="Q51" i="17"/>
  <c r="Q66" i="17"/>
  <c r="Q81" i="17"/>
  <c r="Q21" i="19"/>
  <c r="Q36" i="19"/>
  <c r="Q51" i="19"/>
  <c r="Q66" i="19"/>
  <c r="Q81" i="19"/>
  <c r="Q21" i="13"/>
  <c r="Q36" i="13"/>
  <c r="Q51" i="13"/>
  <c r="Q66" i="13"/>
  <c r="Q1" i="13" s="1"/>
  <c r="Q81" i="13"/>
  <c r="Q21" i="15"/>
  <c r="Q36" i="15"/>
  <c r="Q51" i="15"/>
  <c r="Q1" i="15" s="1"/>
  <c r="Q66" i="15"/>
  <c r="Q81" i="15"/>
  <c r="Q21" i="16"/>
  <c r="Q36" i="16"/>
  <c r="Q51" i="16"/>
  <c r="Q66" i="16"/>
  <c r="Q96" i="16"/>
  <c r="Q21" i="8"/>
  <c r="Q36" i="8"/>
  <c r="Q51" i="8"/>
  <c r="Q66" i="8"/>
  <c r="Q81" i="8"/>
  <c r="Q21" i="9"/>
  <c r="Q36" i="9"/>
  <c r="Q51" i="9"/>
  <c r="Q66" i="9"/>
  <c r="Q96" i="9"/>
  <c r="Q21" i="11"/>
  <c r="Q81" i="11"/>
  <c r="Q36" i="11"/>
  <c r="Q51" i="11"/>
  <c r="Q66" i="11"/>
  <c r="G1" i="8"/>
  <c r="G1" i="9"/>
  <c r="G1" i="11"/>
  <c r="L20" i="18"/>
  <c r="L19" i="18"/>
  <c r="L18" i="18"/>
  <c r="L17" i="18"/>
  <c r="L16" i="18"/>
  <c r="L15" i="18"/>
  <c r="L14" i="18"/>
  <c r="L13" i="18"/>
  <c r="L12" i="18"/>
  <c r="L11" i="18"/>
  <c r="L20" i="19"/>
  <c r="L19" i="19"/>
  <c r="L18" i="19"/>
  <c r="L17" i="19"/>
  <c r="L16" i="19"/>
  <c r="L15" i="19"/>
  <c r="L14" i="19"/>
  <c r="L13" i="19"/>
  <c r="L12" i="19"/>
  <c r="L11" i="19"/>
  <c r="L20" i="13"/>
  <c r="L19" i="13"/>
  <c r="L18" i="13"/>
  <c r="L17" i="13"/>
  <c r="L16" i="13"/>
  <c r="L15" i="13"/>
  <c r="L14" i="13"/>
  <c r="L13" i="13"/>
  <c r="L12" i="13"/>
  <c r="L11" i="13"/>
  <c r="L20" i="14"/>
  <c r="L19" i="14"/>
  <c r="L18" i="14"/>
  <c r="L17" i="14"/>
  <c r="L16" i="14"/>
  <c r="L15" i="14"/>
  <c r="L14" i="14"/>
  <c r="L13" i="14"/>
  <c r="L12" i="14"/>
  <c r="L11" i="14"/>
  <c r="L20" i="17"/>
  <c r="L19" i="17"/>
  <c r="L18" i="17"/>
  <c r="L17" i="17"/>
  <c r="L16" i="17"/>
  <c r="L15" i="17"/>
  <c r="L14" i="17"/>
  <c r="L13" i="17"/>
  <c r="L12" i="17"/>
  <c r="L11" i="17"/>
  <c r="L20" i="10"/>
  <c r="L19" i="10"/>
  <c r="L18" i="10"/>
  <c r="L17" i="10"/>
  <c r="L16" i="10"/>
  <c r="L15" i="10"/>
  <c r="L14" i="10"/>
  <c r="L13" i="10"/>
  <c r="L12" i="10"/>
  <c r="L11" i="10"/>
  <c r="L20" i="11"/>
  <c r="L19" i="11"/>
  <c r="L18" i="11"/>
  <c r="L17" i="11"/>
  <c r="L16" i="11"/>
  <c r="L15" i="11"/>
  <c r="L14" i="11"/>
  <c r="L13" i="11"/>
  <c r="L12" i="11"/>
  <c r="L11" i="11"/>
  <c r="K11" i="12"/>
  <c r="I86" i="18"/>
  <c r="J86" i="18"/>
  <c r="I71" i="18"/>
  <c r="J71" i="18"/>
  <c r="I56" i="18"/>
  <c r="J56" i="18"/>
  <c r="I41" i="18"/>
  <c r="J41" i="18"/>
  <c r="I26" i="18"/>
  <c r="J26" i="18"/>
  <c r="I11" i="18"/>
  <c r="J11" i="18"/>
  <c r="I56" i="19"/>
  <c r="J56" i="19"/>
  <c r="I41" i="19"/>
  <c r="J41" i="19"/>
  <c r="I26" i="19"/>
  <c r="J26" i="19"/>
  <c r="I11" i="19"/>
  <c r="J11" i="19"/>
  <c r="I56" i="13"/>
  <c r="J56" i="13"/>
  <c r="I41" i="13"/>
  <c r="J41" i="13"/>
  <c r="I26" i="13"/>
  <c r="J26" i="13"/>
  <c r="I11" i="13"/>
  <c r="J11" i="13"/>
  <c r="I71" i="14"/>
  <c r="J71" i="14"/>
  <c r="I56" i="14"/>
  <c r="J56" i="14"/>
  <c r="I41" i="14"/>
  <c r="J41" i="14"/>
  <c r="I26" i="14"/>
  <c r="J26" i="14"/>
  <c r="I11" i="14"/>
  <c r="J11" i="14"/>
  <c r="I56" i="15"/>
  <c r="J56" i="15"/>
  <c r="I41" i="15"/>
  <c r="J41" i="15"/>
  <c r="I26" i="15"/>
  <c r="J26" i="15"/>
  <c r="I56" i="16"/>
  <c r="J56" i="16"/>
  <c r="I41" i="16"/>
  <c r="J41" i="16"/>
  <c r="I26" i="16"/>
  <c r="J26" i="16"/>
  <c r="I56" i="17"/>
  <c r="J56" i="17"/>
  <c r="I41" i="17"/>
  <c r="J41" i="17"/>
  <c r="I26" i="17"/>
  <c r="J26" i="17"/>
  <c r="I11" i="17"/>
  <c r="J11" i="17"/>
  <c r="I56" i="8"/>
  <c r="J56" i="8"/>
  <c r="I41" i="8"/>
  <c r="J41" i="8"/>
  <c r="I26" i="8"/>
  <c r="J26" i="8"/>
  <c r="I56" i="9"/>
  <c r="J56" i="9"/>
  <c r="I41" i="9"/>
  <c r="J41" i="9"/>
  <c r="I26" i="9"/>
  <c r="J26" i="9"/>
  <c r="I56" i="10"/>
  <c r="J56" i="10"/>
  <c r="I41" i="10"/>
  <c r="J41" i="10"/>
  <c r="I26" i="10"/>
  <c r="J26" i="10"/>
  <c r="I11" i="10"/>
  <c r="J11" i="10"/>
  <c r="I56" i="11"/>
  <c r="J56" i="11"/>
  <c r="I41" i="11"/>
  <c r="J41" i="11"/>
  <c r="I26" i="11"/>
  <c r="J26" i="11"/>
  <c r="K26" i="11" s="1"/>
  <c r="I11" i="11"/>
  <c r="J11" i="11"/>
  <c r="I56" i="12"/>
  <c r="J56" i="12"/>
  <c r="I41" i="12"/>
  <c r="J41" i="12"/>
  <c r="I26" i="12"/>
  <c r="J26" i="12"/>
  <c r="K26" i="12" s="1"/>
  <c r="H95" i="18"/>
  <c r="I95" i="18"/>
  <c r="J95" i="18"/>
  <c r="L95" i="18"/>
  <c r="H94" i="18"/>
  <c r="I94" i="18"/>
  <c r="J94" i="18"/>
  <c r="L94" i="18"/>
  <c r="H93" i="18"/>
  <c r="I93" i="18"/>
  <c r="J93" i="18"/>
  <c r="L93" i="18"/>
  <c r="H92" i="18"/>
  <c r="I92" i="18"/>
  <c r="J92" i="18"/>
  <c r="L92" i="18"/>
  <c r="H91" i="18"/>
  <c r="I91" i="18"/>
  <c r="J91" i="18"/>
  <c r="L91" i="18"/>
  <c r="H90" i="18"/>
  <c r="I90" i="18"/>
  <c r="J90" i="18"/>
  <c r="L90" i="18"/>
  <c r="H89" i="18"/>
  <c r="I89" i="18"/>
  <c r="J89" i="18"/>
  <c r="L89" i="18"/>
  <c r="H88" i="18"/>
  <c r="I88" i="18"/>
  <c r="J88" i="18"/>
  <c r="L88" i="18"/>
  <c r="H87" i="18"/>
  <c r="I87" i="18"/>
  <c r="J87" i="18"/>
  <c r="L87" i="18"/>
  <c r="H86" i="18"/>
  <c r="L86" i="18"/>
  <c r="H20" i="13"/>
  <c r="I20" i="13"/>
  <c r="J20" i="13"/>
  <c r="H19" i="13"/>
  <c r="I19" i="13"/>
  <c r="J19" i="13"/>
  <c r="H18" i="13"/>
  <c r="I18" i="13"/>
  <c r="J18" i="13"/>
  <c r="H17" i="13"/>
  <c r="I17" i="13"/>
  <c r="J17" i="13"/>
  <c r="H16" i="13"/>
  <c r="I16" i="13"/>
  <c r="J16" i="13"/>
  <c r="H15" i="13"/>
  <c r="I15" i="13"/>
  <c r="J15" i="13"/>
  <c r="H14" i="13"/>
  <c r="I14" i="13"/>
  <c r="J14" i="13"/>
  <c r="H13" i="13"/>
  <c r="I13" i="13"/>
  <c r="J13" i="13"/>
  <c r="H12" i="13"/>
  <c r="I12" i="13"/>
  <c r="J12" i="13"/>
  <c r="H11" i="13"/>
  <c r="H20" i="18"/>
  <c r="I20" i="18"/>
  <c r="J20" i="18"/>
  <c r="H19" i="18"/>
  <c r="I19" i="18"/>
  <c r="J19" i="18"/>
  <c r="H18" i="18"/>
  <c r="I18" i="18"/>
  <c r="J18" i="18"/>
  <c r="H17" i="18"/>
  <c r="I17" i="18"/>
  <c r="J17" i="18"/>
  <c r="H16" i="18"/>
  <c r="I16" i="18"/>
  <c r="J16" i="18"/>
  <c r="H15" i="18"/>
  <c r="I15" i="18"/>
  <c r="J15" i="18"/>
  <c r="H14" i="18"/>
  <c r="I14" i="18"/>
  <c r="J14" i="18"/>
  <c r="H13" i="18"/>
  <c r="I13" i="18"/>
  <c r="J13" i="18"/>
  <c r="H12" i="18"/>
  <c r="I12" i="18"/>
  <c r="J12" i="18"/>
  <c r="H11" i="18"/>
  <c r="H20" i="19"/>
  <c r="I20" i="19"/>
  <c r="J20" i="19"/>
  <c r="H19" i="19"/>
  <c r="I19" i="19"/>
  <c r="J19" i="19"/>
  <c r="H18" i="19"/>
  <c r="I18" i="19"/>
  <c r="J18" i="19"/>
  <c r="H17" i="19"/>
  <c r="I17" i="19"/>
  <c r="J17" i="19"/>
  <c r="H16" i="19"/>
  <c r="I16" i="19"/>
  <c r="J16" i="19"/>
  <c r="H15" i="19"/>
  <c r="I15" i="19"/>
  <c r="J15" i="19"/>
  <c r="H14" i="19"/>
  <c r="I14" i="19"/>
  <c r="J14" i="19"/>
  <c r="H13" i="19"/>
  <c r="I13" i="19"/>
  <c r="J13" i="19"/>
  <c r="H12" i="19"/>
  <c r="I12" i="19"/>
  <c r="J12" i="19"/>
  <c r="H11" i="19"/>
  <c r="H20" i="14"/>
  <c r="I20" i="14"/>
  <c r="J20" i="14"/>
  <c r="H19" i="14"/>
  <c r="I19" i="14"/>
  <c r="J19" i="14"/>
  <c r="H18" i="14"/>
  <c r="I18" i="14"/>
  <c r="J18" i="14"/>
  <c r="H17" i="14"/>
  <c r="I17" i="14"/>
  <c r="J17" i="14"/>
  <c r="H16" i="14"/>
  <c r="I16" i="14"/>
  <c r="J16" i="14"/>
  <c r="H15" i="14"/>
  <c r="I15" i="14"/>
  <c r="J15" i="14"/>
  <c r="H14" i="14"/>
  <c r="I14" i="14"/>
  <c r="J14" i="14"/>
  <c r="H13" i="14"/>
  <c r="I13" i="14"/>
  <c r="J13" i="14"/>
  <c r="H12" i="14"/>
  <c r="I12" i="14"/>
  <c r="J12" i="14"/>
  <c r="H11" i="14"/>
  <c r="H20" i="17"/>
  <c r="I20" i="17"/>
  <c r="J20" i="17"/>
  <c r="H19" i="17"/>
  <c r="I19" i="17"/>
  <c r="J19" i="17"/>
  <c r="H18" i="17"/>
  <c r="I18" i="17"/>
  <c r="J18" i="17"/>
  <c r="H17" i="17"/>
  <c r="I17" i="17"/>
  <c r="J17" i="17"/>
  <c r="H16" i="17"/>
  <c r="I16" i="17"/>
  <c r="J16" i="17"/>
  <c r="H15" i="17"/>
  <c r="I15" i="17"/>
  <c r="J15" i="17"/>
  <c r="H14" i="17"/>
  <c r="I14" i="17"/>
  <c r="J14" i="17"/>
  <c r="H13" i="17"/>
  <c r="I13" i="17"/>
  <c r="J13" i="17"/>
  <c r="H12" i="17"/>
  <c r="I12" i="17"/>
  <c r="J12" i="17"/>
  <c r="H11" i="17"/>
  <c r="H20" i="10"/>
  <c r="I20" i="10"/>
  <c r="J20" i="10"/>
  <c r="H19" i="10"/>
  <c r="I19" i="10"/>
  <c r="J19" i="10"/>
  <c r="H18" i="10"/>
  <c r="I18" i="10"/>
  <c r="J18" i="10"/>
  <c r="H17" i="10"/>
  <c r="I17" i="10"/>
  <c r="J17" i="10"/>
  <c r="H16" i="10"/>
  <c r="I16" i="10"/>
  <c r="J16" i="10"/>
  <c r="H15" i="10"/>
  <c r="I15" i="10"/>
  <c r="J15" i="10"/>
  <c r="H14" i="10"/>
  <c r="I14" i="10"/>
  <c r="J14" i="10"/>
  <c r="H13" i="10"/>
  <c r="I13" i="10"/>
  <c r="J13" i="10"/>
  <c r="H12" i="10"/>
  <c r="I12" i="10"/>
  <c r="J12" i="10"/>
  <c r="H11" i="10"/>
  <c r="H20" i="11"/>
  <c r="I20" i="11"/>
  <c r="J20" i="11"/>
  <c r="H19" i="11"/>
  <c r="I19" i="11"/>
  <c r="K19" i="11" s="1"/>
  <c r="J19" i="11"/>
  <c r="H18" i="11"/>
  <c r="I18" i="11"/>
  <c r="J18" i="11"/>
  <c r="K18" i="11" s="1"/>
  <c r="H17" i="11"/>
  <c r="I17" i="11"/>
  <c r="J17" i="11"/>
  <c r="H16" i="11"/>
  <c r="I16" i="11"/>
  <c r="J16" i="11"/>
  <c r="H15" i="11"/>
  <c r="I15" i="11"/>
  <c r="K15" i="11" s="1"/>
  <c r="J15" i="11"/>
  <c r="H14" i="11"/>
  <c r="I14" i="11"/>
  <c r="J14" i="11"/>
  <c r="K14" i="11" s="1"/>
  <c r="H13" i="11"/>
  <c r="I13" i="11"/>
  <c r="J13" i="11"/>
  <c r="H12" i="11"/>
  <c r="I12" i="11"/>
  <c r="J12" i="11"/>
  <c r="H11" i="11"/>
  <c r="H80" i="18"/>
  <c r="I80" i="18"/>
  <c r="J80" i="18"/>
  <c r="L80" i="18"/>
  <c r="H79" i="18"/>
  <c r="I79" i="18"/>
  <c r="J79" i="18"/>
  <c r="L79" i="18"/>
  <c r="H78" i="18"/>
  <c r="I78" i="18"/>
  <c r="J78" i="18"/>
  <c r="L78" i="18"/>
  <c r="H77" i="18"/>
  <c r="I77" i="18"/>
  <c r="J77" i="18"/>
  <c r="L77" i="18"/>
  <c r="H76" i="18"/>
  <c r="I76" i="18"/>
  <c r="J76" i="18"/>
  <c r="L76" i="18"/>
  <c r="H75" i="18"/>
  <c r="I75" i="18"/>
  <c r="J75" i="18"/>
  <c r="L75" i="18"/>
  <c r="H74" i="18"/>
  <c r="I74" i="18"/>
  <c r="J74" i="18"/>
  <c r="L74" i="18"/>
  <c r="H73" i="18"/>
  <c r="I73" i="18"/>
  <c r="J73" i="18"/>
  <c r="L73" i="18"/>
  <c r="H72" i="18"/>
  <c r="I72" i="18"/>
  <c r="J72" i="18"/>
  <c r="L72" i="18"/>
  <c r="H71" i="18"/>
  <c r="L71" i="18"/>
  <c r="H80" i="14"/>
  <c r="I80" i="14"/>
  <c r="J80" i="14"/>
  <c r="L80" i="14"/>
  <c r="H79" i="14"/>
  <c r="I79" i="14"/>
  <c r="J79" i="14"/>
  <c r="L79" i="14"/>
  <c r="H78" i="14"/>
  <c r="I78" i="14"/>
  <c r="J78" i="14"/>
  <c r="L78" i="14"/>
  <c r="H77" i="14"/>
  <c r="I77" i="14"/>
  <c r="J77" i="14"/>
  <c r="L77" i="14"/>
  <c r="H76" i="14"/>
  <c r="I76" i="14"/>
  <c r="J76" i="14"/>
  <c r="L76" i="14"/>
  <c r="H75" i="14"/>
  <c r="I75" i="14"/>
  <c r="J75" i="14"/>
  <c r="L75" i="14"/>
  <c r="H74" i="14"/>
  <c r="I74" i="14"/>
  <c r="J74" i="14"/>
  <c r="L74" i="14"/>
  <c r="H73" i="14"/>
  <c r="I73" i="14"/>
  <c r="J73" i="14"/>
  <c r="L73" i="14"/>
  <c r="H72" i="14"/>
  <c r="I72" i="14"/>
  <c r="J72" i="14"/>
  <c r="L72" i="14"/>
  <c r="H71" i="14"/>
  <c r="L71" i="14"/>
  <c r="H65" i="18"/>
  <c r="I65" i="18"/>
  <c r="J65" i="18"/>
  <c r="L65" i="18"/>
  <c r="H64" i="18"/>
  <c r="I64" i="18"/>
  <c r="J64" i="18"/>
  <c r="L64" i="18"/>
  <c r="H63" i="18"/>
  <c r="I63" i="18"/>
  <c r="J63" i="18"/>
  <c r="L63" i="18"/>
  <c r="H62" i="18"/>
  <c r="I62" i="18"/>
  <c r="J62" i="18"/>
  <c r="L62" i="18"/>
  <c r="H61" i="18"/>
  <c r="I61" i="18"/>
  <c r="J61" i="18"/>
  <c r="L61" i="18"/>
  <c r="H60" i="18"/>
  <c r="I60" i="18"/>
  <c r="J60" i="18"/>
  <c r="L60" i="18"/>
  <c r="H59" i="18"/>
  <c r="I59" i="18"/>
  <c r="J59" i="18"/>
  <c r="L59" i="18"/>
  <c r="H58" i="18"/>
  <c r="I58" i="18"/>
  <c r="J58" i="18"/>
  <c r="L58" i="18"/>
  <c r="H57" i="18"/>
  <c r="I57" i="18"/>
  <c r="J57" i="18"/>
  <c r="L57" i="18"/>
  <c r="H56" i="18"/>
  <c r="L56" i="18"/>
  <c r="H65" i="19"/>
  <c r="I65" i="19"/>
  <c r="J65" i="19"/>
  <c r="L65" i="19"/>
  <c r="H64" i="19"/>
  <c r="I64" i="19"/>
  <c r="J64" i="19"/>
  <c r="L64" i="19"/>
  <c r="H63" i="19"/>
  <c r="I63" i="19"/>
  <c r="J63" i="19"/>
  <c r="L63" i="19"/>
  <c r="H62" i="19"/>
  <c r="I62" i="19"/>
  <c r="J62" i="19"/>
  <c r="L62" i="19"/>
  <c r="H61" i="19"/>
  <c r="I61" i="19"/>
  <c r="J61" i="19"/>
  <c r="L61" i="19"/>
  <c r="H60" i="19"/>
  <c r="I60" i="19"/>
  <c r="J60" i="19"/>
  <c r="L60" i="19"/>
  <c r="H59" i="19"/>
  <c r="I59" i="19"/>
  <c r="J59" i="19"/>
  <c r="L59" i="19"/>
  <c r="H58" i="19"/>
  <c r="I58" i="19"/>
  <c r="J58" i="19"/>
  <c r="L58" i="19"/>
  <c r="H57" i="19"/>
  <c r="I57" i="19"/>
  <c r="J57" i="19"/>
  <c r="L57" i="19"/>
  <c r="H56" i="19"/>
  <c r="L56" i="19"/>
  <c r="H65" i="13"/>
  <c r="I65" i="13"/>
  <c r="J65" i="13"/>
  <c r="L65" i="13"/>
  <c r="H64" i="13"/>
  <c r="I64" i="13"/>
  <c r="J64" i="13"/>
  <c r="L64" i="13"/>
  <c r="H63" i="13"/>
  <c r="I63" i="13"/>
  <c r="J63" i="13"/>
  <c r="L63" i="13"/>
  <c r="H62" i="13"/>
  <c r="I62" i="13"/>
  <c r="J62" i="13"/>
  <c r="L62" i="13"/>
  <c r="H61" i="13"/>
  <c r="I61" i="13"/>
  <c r="J61" i="13"/>
  <c r="L61" i="13"/>
  <c r="H60" i="13"/>
  <c r="I60" i="13"/>
  <c r="J60" i="13"/>
  <c r="L60" i="13"/>
  <c r="H59" i="13"/>
  <c r="I59" i="13"/>
  <c r="J59" i="13"/>
  <c r="L59" i="13"/>
  <c r="H58" i="13"/>
  <c r="I58" i="13"/>
  <c r="J58" i="13"/>
  <c r="L58" i="13"/>
  <c r="H57" i="13"/>
  <c r="I57" i="13"/>
  <c r="J57" i="13"/>
  <c r="L57" i="13"/>
  <c r="H56" i="13"/>
  <c r="L56" i="13"/>
  <c r="H65" i="14"/>
  <c r="I65" i="14"/>
  <c r="J65" i="14"/>
  <c r="L65" i="14"/>
  <c r="H64" i="14"/>
  <c r="I64" i="14"/>
  <c r="J64" i="14"/>
  <c r="L64" i="14"/>
  <c r="H63" i="14"/>
  <c r="I63" i="14"/>
  <c r="J63" i="14"/>
  <c r="L63" i="14"/>
  <c r="H62" i="14"/>
  <c r="I62" i="14"/>
  <c r="J62" i="14"/>
  <c r="L62" i="14"/>
  <c r="H61" i="14"/>
  <c r="I61" i="14"/>
  <c r="J61" i="14"/>
  <c r="L61" i="14"/>
  <c r="H60" i="14"/>
  <c r="I60" i="14"/>
  <c r="J60" i="14"/>
  <c r="L60" i="14"/>
  <c r="H59" i="14"/>
  <c r="I59" i="14"/>
  <c r="J59" i="14"/>
  <c r="L59" i="14"/>
  <c r="H58" i="14"/>
  <c r="I58" i="14"/>
  <c r="J58" i="14"/>
  <c r="L58" i="14"/>
  <c r="H57" i="14"/>
  <c r="I57" i="14"/>
  <c r="J57" i="14"/>
  <c r="L57" i="14"/>
  <c r="H56" i="14"/>
  <c r="L56" i="14"/>
  <c r="H65" i="15"/>
  <c r="I65" i="15"/>
  <c r="J65" i="15"/>
  <c r="L65" i="15"/>
  <c r="H64" i="15"/>
  <c r="I64" i="15"/>
  <c r="J64" i="15"/>
  <c r="L64" i="15"/>
  <c r="H63" i="15"/>
  <c r="I63" i="15"/>
  <c r="J63" i="15"/>
  <c r="L63" i="15"/>
  <c r="H62" i="15"/>
  <c r="I62" i="15"/>
  <c r="J62" i="15"/>
  <c r="L62" i="15"/>
  <c r="H61" i="15"/>
  <c r="I61" i="15"/>
  <c r="J61" i="15"/>
  <c r="L61" i="15"/>
  <c r="H60" i="15"/>
  <c r="I60" i="15"/>
  <c r="J60" i="15"/>
  <c r="L60" i="15"/>
  <c r="H59" i="15"/>
  <c r="I59" i="15"/>
  <c r="J59" i="15"/>
  <c r="L59" i="15"/>
  <c r="H58" i="15"/>
  <c r="I58" i="15"/>
  <c r="J58" i="15"/>
  <c r="L58" i="15"/>
  <c r="H57" i="15"/>
  <c r="I57" i="15"/>
  <c r="J57" i="15"/>
  <c r="L57" i="15"/>
  <c r="H56" i="15"/>
  <c r="L56" i="15"/>
  <c r="H65" i="16"/>
  <c r="I65" i="16"/>
  <c r="J65" i="16"/>
  <c r="L65" i="16"/>
  <c r="H64" i="16"/>
  <c r="I64" i="16"/>
  <c r="J64" i="16"/>
  <c r="L64" i="16"/>
  <c r="H63" i="16"/>
  <c r="I63" i="16"/>
  <c r="J63" i="16"/>
  <c r="L63" i="16"/>
  <c r="H62" i="16"/>
  <c r="I62" i="16"/>
  <c r="J62" i="16"/>
  <c r="L62" i="16"/>
  <c r="H61" i="16"/>
  <c r="I61" i="16"/>
  <c r="J61" i="16"/>
  <c r="L61" i="16"/>
  <c r="H60" i="16"/>
  <c r="I60" i="16"/>
  <c r="J60" i="16"/>
  <c r="L60" i="16"/>
  <c r="H59" i="16"/>
  <c r="I59" i="16"/>
  <c r="J59" i="16"/>
  <c r="L59" i="16"/>
  <c r="H58" i="16"/>
  <c r="I58" i="16"/>
  <c r="J58" i="16"/>
  <c r="L58" i="16"/>
  <c r="H57" i="16"/>
  <c r="I57" i="16"/>
  <c r="J57" i="16"/>
  <c r="L57" i="16"/>
  <c r="H56" i="16"/>
  <c r="L56" i="16"/>
  <c r="H65" i="17"/>
  <c r="I65" i="17"/>
  <c r="J65" i="17"/>
  <c r="L65" i="17"/>
  <c r="H64" i="17"/>
  <c r="I64" i="17"/>
  <c r="J64" i="17"/>
  <c r="L64" i="17"/>
  <c r="H63" i="17"/>
  <c r="I63" i="17"/>
  <c r="J63" i="17"/>
  <c r="L63" i="17"/>
  <c r="H62" i="17"/>
  <c r="I62" i="17"/>
  <c r="J62" i="17"/>
  <c r="L62" i="17"/>
  <c r="H61" i="17"/>
  <c r="I61" i="17"/>
  <c r="J61" i="17"/>
  <c r="L61" i="17"/>
  <c r="H60" i="17"/>
  <c r="I60" i="17"/>
  <c r="J60" i="17"/>
  <c r="L60" i="17"/>
  <c r="H59" i="17"/>
  <c r="I59" i="17"/>
  <c r="J59" i="17"/>
  <c r="L59" i="17"/>
  <c r="H58" i="17"/>
  <c r="I58" i="17"/>
  <c r="J58" i="17"/>
  <c r="L58" i="17"/>
  <c r="H57" i="17"/>
  <c r="I57" i="17"/>
  <c r="J57" i="17"/>
  <c r="L57" i="17"/>
  <c r="H56" i="17"/>
  <c r="L56" i="17"/>
  <c r="H65" i="8"/>
  <c r="I65" i="8"/>
  <c r="J65" i="8"/>
  <c r="L65" i="8"/>
  <c r="H64" i="8"/>
  <c r="I64" i="8"/>
  <c r="J64" i="8"/>
  <c r="L64" i="8"/>
  <c r="H63" i="8"/>
  <c r="I63" i="8"/>
  <c r="J63" i="8"/>
  <c r="L63" i="8"/>
  <c r="H62" i="8"/>
  <c r="I62" i="8"/>
  <c r="J62" i="8"/>
  <c r="L62" i="8"/>
  <c r="H61" i="8"/>
  <c r="I61" i="8"/>
  <c r="J61" i="8"/>
  <c r="L61" i="8"/>
  <c r="H60" i="8"/>
  <c r="I60" i="8"/>
  <c r="J60" i="8"/>
  <c r="L60" i="8"/>
  <c r="H59" i="8"/>
  <c r="I59" i="8"/>
  <c r="J59" i="8"/>
  <c r="L59" i="8"/>
  <c r="H58" i="8"/>
  <c r="I58" i="8"/>
  <c r="J58" i="8"/>
  <c r="L58" i="8"/>
  <c r="H57" i="8"/>
  <c r="I57" i="8"/>
  <c r="J57" i="8"/>
  <c r="L57" i="8"/>
  <c r="H56" i="8"/>
  <c r="L56" i="8"/>
  <c r="H65" i="9"/>
  <c r="I65" i="9"/>
  <c r="J65" i="9"/>
  <c r="L65" i="9"/>
  <c r="H64" i="9"/>
  <c r="I64" i="9"/>
  <c r="J64" i="9"/>
  <c r="L64" i="9"/>
  <c r="H63" i="9"/>
  <c r="I63" i="9"/>
  <c r="J63" i="9"/>
  <c r="L63" i="9"/>
  <c r="H62" i="9"/>
  <c r="I62" i="9"/>
  <c r="J62" i="9"/>
  <c r="L62" i="9"/>
  <c r="H61" i="9"/>
  <c r="I61" i="9"/>
  <c r="J61" i="9"/>
  <c r="L61" i="9"/>
  <c r="H60" i="9"/>
  <c r="I60" i="9"/>
  <c r="J60" i="9"/>
  <c r="L60" i="9"/>
  <c r="H59" i="9"/>
  <c r="I59" i="9"/>
  <c r="J59" i="9"/>
  <c r="L59" i="9"/>
  <c r="H58" i="9"/>
  <c r="I58" i="9"/>
  <c r="J58" i="9"/>
  <c r="L58" i="9"/>
  <c r="H57" i="9"/>
  <c r="I57" i="9"/>
  <c r="J57" i="9"/>
  <c r="L57" i="9"/>
  <c r="H56" i="9"/>
  <c r="L56" i="9"/>
  <c r="H65" i="10"/>
  <c r="I65" i="10"/>
  <c r="J65" i="10"/>
  <c r="L65" i="10"/>
  <c r="H64" i="10"/>
  <c r="I64" i="10"/>
  <c r="J64" i="10"/>
  <c r="L64" i="10"/>
  <c r="H63" i="10"/>
  <c r="I63" i="10"/>
  <c r="J63" i="10"/>
  <c r="L63" i="10"/>
  <c r="H62" i="10"/>
  <c r="I62" i="10"/>
  <c r="J62" i="10"/>
  <c r="L62" i="10"/>
  <c r="H61" i="10"/>
  <c r="I61" i="10"/>
  <c r="J61" i="10"/>
  <c r="L61" i="10"/>
  <c r="H60" i="10"/>
  <c r="I60" i="10"/>
  <c r="J60" i="10"/>
  <c r="L60" i="10"/>
  <c r="H59" i="10"/>
  <c r="I59" i="10"/>
  <c r="J59" i="10"/>
  <c r="L59" i="10"/>
  <c r="H58" i="10"/>
  <c r="I58" i="10"/>
  <c r="J58" i="10"/>
  <c r="L58" i="10"/>
  <c r="H57" i="10"/>
  <c r="I57" i="10"/>
  <c r="J57" i="10"/>
  <c r="L57" i="10"/>
  <c r="H56" i="10"/>
  <c r="L56" i="10"/>
  <c r="H65" i="11"/>
  <c r="I65" i="11"/>
  <c r="J65" i="11"/>
  <c r="L65" i="11"/>
  <c r="H64" i="11"/>
  <c r="I64" i="11"/>
  <c r="K64" i="11" s="1"/>
  <c r="J64" i="11"/>
  <c r="L64" i="11"/>
  <c r="H63" i="11"/>
  <c r="I63" i="11"/>
  <c r="J63" i="11"/>
  <c r="L63" i="11"/>
  <c r="H62" i="11"/>
  <c r="I62" i="11"/>
  <c r="J62" i="11"/>
  <c r="L62" i="11"/>
  <c r="H61" i="11"/>
  <c r="I61" i="11"/>
  <c r="J61" i="11"/>
  <c r="L61" i="11"/>
  <c r="H60" i="11"/>
  <c r="I60" i="11"/>
  <c r="J60" i="11"/>
  <c r="L60" i="11"/>
  <c r="H59" i="11"/>
  <c r="I59" i="11"/>
  <c r="J59" i="11"/>
  <c r="L59" i="11"/>
  <c r="H58" i="11"/>
  <c r="I58" i="11"/>
  <c r="J58" i="11"/>
  <c r="L58" i="11"/>
  <c r="H57" i="11"/>
  <c r="I57" i="11"/>
  <c r="J57" i="11"/>
  <c r="L57" i="11"/>
  <c r="H56" i="11"/>
  <c r="L56" i="11"/>
  <c r="H50" i="18"/>
  <c r="I50" i="18"/>
  <c r="J50" i="18"/>
  <c r="L50" i="18"/>
  <c r="H49" i="18"/>
  <c r="I49" i="18"/>
  <c r="J49" i="18"/>
  <c r="L49" i="18"/>
  <c r="H48" i="18"/>
  <c r="I48" i="18"/>
  <c r="J48" i="18"/>
  <c r="L48" i="18"/>
  <c r="H47" i="18"/>
  <c r="I47" i="18"/>
  <c r="J47" i="18"/>
  <c r="L47" i="18"/>
  <c r="H46" i="18"/>
  <c r="I46" i="18"/>
  <c r="J46" i="18"/>
  <c r="L46" i="18"/>
  <c r="H45" i="18"/>
  <c r="I45" i="18"/>
  <c r="J45" i="18"/>
  <c r="L45" i="18"/>
  <c r="H44" i="18"/>
  <c r="I44" i="18"/>
  <c r="J44" i="18"/>
  <c r="L44" i="18"/>
  <c r="H43" i="18"/>
  <c r="I43" i="18"/>
  <c r="J43" i="18"/>
  <c r="L43" i="18"/>
  <c r="H42" i="18"/>
  <c r="I42" i="18"/>
  <c r="J42" i="18"/>
  <c r="L42" i="18"/>
  <c r="H41" i="18"/>
  <c r="L41" i="18"/>
  <c r="H50" i="19"/>
  <c r="I50" i="19"/>
  <c r="J50" i="19"/>
  <c r="L50" i="19"/>
  <c r="H49" i="19"/>
  <c r="I49" i="19"/>
  <c r="J49" i="19"/>
  <c r="L49" i="19"/>
  <c r="H48" i="19"/>
  <c r="I48" i="19"/>
  <c r="J48" i="19"/>
  <c r="L48" i="19"/>
  <c r="H47" i="19"/>
  <c r="I47" i="19"/>
  <c r="J47" i="19"/>
  <c r="L47" i="19"/>
  <c r="H46" i="19"/>
  <c r="I46" i="19"/>
  <c r="J46" i="19"/>
  <c r="L46" i="19"/>
  <c r="H45" i="19"/>
  <c r="I45" i="19"/>
  <c r="J45" i="19"/>
  <c r="L45" i="19"/>
  <c r="H44" i="19"/>
  <c r="I44" i="19"/>
  <c r="J44" i="19"/>
  <c r="L44" i="19"/>
  <c r="H43" i="19"/>
  <c r="I43" i="19"/>
  <c r="J43" i="19"/>
  <c r="L43" i="19"/>
  <c r="H42" i="19"/>
  <c r="I42" i="19"/>
  <c r="J42" i="19"/>
  <c r="L42" i="19"/>
  <c r="H41" i="19"/>
  <c r="L41" i="19"/>
  <c r="H50" i="13"/>
  <c r="I50" i="13"/>
  <c r="J50" i="13"/>
  <c r="L50" i="13"/>
  <c r="H49" i="13"/>
  <c r="I49" i="13"/>
  <c r="J49" i="13"/>
  <c r="L49" i="13"/>
  <c r="H48" i="13"/>
  <c r="I48" i="13"/>
  <c r="J48" i="13"/>
  <c r="L48" i="13"/>
  <c r="H47" i="13"/>
  <c r="I47" i="13"/>
  <c r="J47" i="13"/>
  <c r="L47" i="13"/>
  <c r="H46" i="13"/>
  <c r="I46" i="13"/>
  <c r="J46" i="13"/>
  <c r="L46" i="13"/>
  <c r="H45" i="13"/>
  <c r="I45" i="13"/>
  <c r="J45" i="13"/>
  <c r="L45" i="13"/>
  <c r="H44" i="13"/>
  <c r="I44" i="13"/>
  <c r="J44" i="13"/>
  <c r="L44" i="13"/>
  <c r="H43" i="13"/>
  <c r="I43" i="13"/>
  <c r="J43" i="13"/>
  <c r="L43" i="13"/>
  <c r="H42" i="13"/>
  <c r="I42" i="13"/>
  <c r="J42" i="13"/>
  <c r="L42" i="13"/>
  <c r="H41" i="13"/>
  <c r="L41" i="13"/>
  <c r="H50" i="14"/>
  <c r="I50" i="14"/>
  <c r="J50" i="14"/>
  <c r="L50" i="14"/>
  <c r="H49" i="14"/>
  <c r="I49" i="14"/>
  <c r="J49" i="14"/>
  <c r="L49" i="14"/>
  <c r="H48" i="14"/>
  <c r="I48" i="14"/>
  <c r="J48" i="14"/>
  <c r="L48" i="14"/>
  <c r="H47" i="14"/>
  <c r="I47" i="14"/>
  <c r="J47" i="14"/>
  <c r="L47" i="14"/>
  <c r="H46" i="14"/>
  <c r="I46" i="14"/>
  <c r="J46" i="14"/>
  <c r="L46" i="14"/>
  <c r="H45" i="14"/>
  <c r="I45" i="14"/>
  <c r="J45" i="14"/>
  <c r="L45" i="14"/>
  <c r="H44" i="14"/>
  <c r="I44" i="14"/>
  <c r="J44" i="14"/>
  <c r="L44" i="14"/>
  <c r="H43" i="14"/>
  <c r="I43" i="14"/>
  <c r="J43" i="14"/>
  <c r="L43" i="14"/>
  <c r="H42" i="14"/>
  <c r="I42" i="14"/>
  <c r="J42" i="14"/>
  <c r="L42" i="14"/>
  <c r="H41" i="14"/>
  <c r="L41" i="14"/>
  <c r="H50" i="15"/>
  <c r="I50" i="15"/>
  <c r="J50" i="15"/>
  <c r="L50" i="15"/>
  <c r="H49" i="15"/>
  <c r="I49" i="15"/>
  <c r="J49" i="15"/>
  <c r="L49" i="15"/>
  <c r="H48" i="15"/>
  <c r="I48" i="15"/>
  <c r="J48" i="15"/>
  <c r="L48" i="15"/>
  <c r="H47" i="15"/>
  <c r="I47" i="15"/>
  <c r="J47" i="15"/>
  <c r="L47" i="15"/>
  <c r="H46" i="15"/>
  <c r="I46" i="15"/>
  <c r="J46" i="15"/>
  <c r="L46" i="15"/>
  <c r="H45" i="15"/>
  <c r="I45" i="15"/>
  <c r="J45" i="15"/>
  <c r="L45" i="15"/>
  <c r="H44" i="15"/>
  <c r="I44" i="15"/>
  <c r="J44" i="15"/>
  <c r="L44" i="15"/>
  <c r="H43" i="15"/>
  <c r="I43" i="15"/>
  <c r="J43" i="15"/>
  <c r="L43" i="15"/>
  <c r="H42" i="15"/>
  <c r="I42" i="15"/>
  <c r="J42" i="15"/>
  <c r="L42" i="15"/>
  <c r="H41" i="15"/>
  <c r="L41" i="15"/>
  <c r="H50" i="16"/>
  <c r="I50" i="16"/>
  <c r="J50" i="16"/>
  <c r="L50" i="16"/>
  <c r="H49" i="16"/>
  <c r="I49" i="16"/>
  <c r="J49" i="16"/>
  <c r="L49" i="16"/>
  <c r="H48" i="16"/>
  <c r="I48" i="16"/>
  <c r="J48" i="16"/>
  <c r="L48" i="16"/>
  <c r="H47" i="16"/>
  <c r="I47" i="16"/>
  <c r="J47" i="16"/>
  <c r="L47" i="16"/>
  <c r="H46" i="16"/>
  <c r="I46" i="16"/>
  <c r="J46" i="16"/>
  <c r="L46" i="16"/>
  <c r="H45" i="16"/>
  <c r="I45" i="16"/>
  <c r="J45" i="16"/>
  <c r="L45" i="16"/>
  <c r="H44" i="16"/>
  <c r="I44" i="16"/>
  <c r="J44" i="16"/>
  <c r="L44" i="16"/>
  <c r="H43" i="16"/>
  <c r="I43" i="16"/>
  <c r="J43" i="16"/>
  <c r="L43" i="16"/>
  <c r="H42" i="16"/>
  <c r="I42" i="16"/>
  <c r="J42" i="16"/>
  <c r="L42" i="16"/>
  <c r="H41" i="16"/>
  <c r="L41" i="16"/>
  <c r="H50" i="17"/>
  <c r="I50" i="17"/>
  <c r="J50" i="17"/>
  <c r="L50" i="17"/>
  <c r="H49" i="17"/>
  <c r="I49" i="17"/>
  <c r="J49" i="17"/>
  <c r="L49" i="17"/>
  <c r="H48" i="17"/>
  <c r="I48" i="17"/>
  <c r="J48" i="17"/>
  <c r="L48" i="17"/>
  <c r="H47" i="17"/>
  <c r="I47" i="17"/>
  <c r="J47" i="17"/>
  <c r="L47" i="17"/>
  <c r="H46" i="17"/>
  <c r="I46" i="17"/>
  <c r="J46" i="17"/>
  <c r="L46" i="17"/>
  <c r="H45" i="17"/>
  <c r="I45" i="17"/>
  <c r="J45" i="17"/>
  <c r="L45" i="17"/>
  <c r="H44" i="17"/>
  <c r="I44" i="17"/>
  <c r="J44" i="17"/>
  <c r="L44" i="17"/>
  <c r="H43" i="17"/>
  <c r="I43" i="17"/>
  <c r="J43" i="17"/>
  <c r="L43" i="17"/>
  <c r="H42" i="17"/>
  <c r="I42" i="17"/>
  <c r="J42" i="17"/>
  <c r="L42" i="17"/>
  <c r="H41" i="17"/>
  <c r="L41" i="17"/>
  <c r="H50" i="8"/>
  <c r="I50" i="8"/>
  <c r="J50" i="8"/>
  <c r="L50" i="8"/>
  <c r="H49" i="8"/>
  <c r="I49" i="8"/>
  <c r="J49" i="8"/>
  <c r="L49" i="8"/>
  <c r="H48" i="8"/>
  <c r="I48" i="8"/>
  <c r="J48" i="8"/>
  <c r="L48" i="8"/>
  <c r="H47" i="8"/>
  <c r="I47" i="8"/>
  <c r="J47" i="8"/>
  <c r="L47" i="8"/>
  <c r="H46" i="8"/>
  <c r="I46" i="8"/>
  <c r="J46" i="8"/>
  <c r="L46" i="8"/>
  <c r="H45" i="8"/>
  <c r="I45" i="8"/>
  <c r="J45" i="8"/>
  <c r="L45" i="8"/>
  <c r="H44" i="8"/>
  <c r="I44" i="8"/>
  <c r="J44" i="8"/>
  <c r="L44" i="8"/>
  <c r="H43" i="8"/>
  <c r="I43" i="8"/>
  <c r="J43" i="8"/>
  <c r="L43" i="8"/>
  <c r="H42" i="8"/>
  <c r="I42" i="8"/>
  <c r="J42" i="8"/>
  <c r="L42" i="8"/>
  <c r="H41" i="8"/>
  <c r="L41" i="8"/>
  <c r="H50" i="9"/>
  <c r="I50" i="9"/>
  <c r="J50" i="9"/>
  <c r="L50" i="9"/>
  <c r="H49" i="9"/>
  <c r="I49" i="9"/>
  <c r="J49" i="9"/>
  <c r="L49" i="9"/>
  <c r="H48" i="9"/>
  <c r="I48" i="9"/>
  <c r="J48" i="9"/>
  <c r="L48" i="9"/>
  <c r="H47" i="9"/>
  <c r="I47" i="9"/>
  <c r="J47" i="9"/>
  <c r="L47" i="9"/>
  <c r="H46" i="9"/>
  <c r="I46" i="9"/>
  <c r="J46" i="9"/>
  <c r="L46" i="9"/>
  <c r="H45" i="9"/>
  <c r="I45" i="9"/>
  <c r="J45" i="9"/>
  <c r="L45" i="9"/>
  <c r="H44" i="9"/>
  <c r="I44" i="9"/>
  <c r="J44" i="9"/>
  <c r="L44" i="9"/>
  <c r="H43" i="9"/>
  <c r="I43" i="9"/>
  <c r="J43" i="9"/>
  <c r="L43" i="9"/>
  <c r="H42" i="9"/>
  <c r="I42" i="9"/>
  <c r="J42" i="9"/>
  <c r="L42" i="9"/>
  <c r="H41" i="9"/>
  <c r="L41" i="9"/>
  <c r="H50" i="10"/>
  <c r="I50" i="10"/>
  <c r="K50" i="10" s="1"/>
  <c r="J50" i="10"/>
  <c r="L50" i="10"/>
  <c r="H49" i="10"/>
  <c r="I49" i="10"/>
  <c r="J49" i="10"/>
  <c r="L49" i="10"/>
  <c r="H48" i="10"/>
  <c r="I48" i="10"/>
  <c r="J48" i="10"/>
  <c r="L48" i="10"/>
  <c r="H47" i="10"/>
  <c r="I47" i="10"/>
  <c r="J47" i="10"/>
  <c r="L47" i="10"/>
  <c r="H46" i="10"/>
  <c r="I46" i="10"/>
  <c r="K46" i="10" s="1"/>
  <c r="J46" i="10"/>
  <c r="L46" i="10"/>
  <c r="H45" i="10"/>
  <c r="I45" i="10"/>
  <c r="J45" i="10"/>
  <c r="L45" i="10"/>
  <c r="H44" i="10"/>
  <c r="I44" i="10"/>
  <c r="K44" i="10" s="1"/>
  <c r="J44" i="10"/>
  <c r="L44" i="10"/>
  <c r="H43" i="10"/>
  <c r="I43" i="10"/>
  <c r="J43" i="10"/>
  <c r="L43" i="10"/>
  <c r="H42" i="10"/>
  <c r="I42" i="10"/>
  <c r="J42" i="10"/>
  <c r="L42" i="10"/>
  <c r="H41" i="10"/>
  <c r="L41" i="10"/>
  <c r="H50" i="11"/>
  <c r="I50" i="11"/>
  <c r="K50" i="11" s="1"/>
  <c r="J50" i="11"/>
  <c r="L50" i="11"/>
  <c r="H49" i="11"/>
  <c r="I49" i="11"/>
  <c r="K49" i="11" s="1"/>
  <c r="J49" i="11"/>
  <c r="L49" i="11"/>
  <c r="H48" i="11"/>
  <c r="I48" i="11"/>
  <c r="K48" i="11" s="1"/>
  <c r="J48" i="11"/>
  <c r="L48" i="11"/>
  <c r="H47" i="11"/>
  <c r="I47" i="11"/>
  <c r="K47" i="11" s="1"/>
  <c r="J47" i="11"/>
  <c r="L47" i="11"/>
  <c r="H46" i="11"/>
  <c r="I46" i="11"/>
  <c r="J46" i="11"/>
  <c r="L46" i="11"/>
  <c r="H45" i="11"/>
  <c r="I45" i="11"/>
  <c r="K45" i="11" s="1"/>
  <c r="J45" i="11"/>
  <c r="L45" i="11"/>
  <c r="H44" i="11"/>
  <c r="I44" i="11"/>
  <c r="K44" i="11" s="1"/>
  <c r="J44" i="11"/>
  <c r="L44" i="11"/>
  <c r="H43" i="11"/>
  <c r="I43" i="11"/>
  <c r="K43" i="11" s="1"/>
  <c r="J43" i="11"/>
  <c r="L43" i="11"/>
  <c r="H42" i="11"/>
  <c r="I42" i="11"/>
  <c r="K42" i="11" s="1"/>
  <c r="J42" i="11"/>
  <c r="L42" i="11"/>
  <c r="H41" i="11"/>
  <c r="L41" i="11"/>
  <c r="H35" i="18"/>
  <c r="I35" i="18"/>
  <c r="J35" i="18"/>
  <c r="L35" i="18"/>
  <c r="H34" i="18"/>
  <c r="I34" i="18"/>
  <c r="J34" i="18"/>
  <c r="L34" i="18"/>
  <c r="H33" i="18"/>
  <c r="I33" i="18"/>
  <c r="J33" i="18"/>
  <c r="L33" i="18"/>
  <c r="H32" i="18"/>
  <c r="I32" i="18"/>
  <c r="J32" i="18"/>
  <c r="L32" i="18"/>
  <c r="H31" i="18"/>
  <c r="I31" i="18"/>
  <c r="J31" i="18"/>
  <c r="L31" i="18"/>
  <c r="H30" i="18"/>
  <c r="I30" i="18"/>
  <c r="J30" i="18"/>
  <c r="L30" i="18"/>
  <c r="H29" i="18"/>
  <c r="I29" i="18"/>
  <c r="J29" i="18"/>
  <c r="L29" i="18"/>
  <c r="H28" i="18"/>
  <c r="I28" i="18"/>
  <c r="J28" i="18"/>
  <c r="L28" i="18"/>
  <c r="H27" i="18"/>
  <c r="I27" i="18"/>
  <c r="J27" i="18"/>
  <c r="L27" i="18"/>
  <c r="H26" i="18"/>
  <c r="L26" i="18"/>
  <c r="H35" i="19"/>
  <c r="I35" i="19"/>
  <c r="J35" i="19"/>
  <c r="L35" i="19"/>
  <c r="H34" i="19"/>
  <c r="I34" i="19"/>
  <c r="J34" i="19"/>
  <c r="L34" i="19"/>
  <c r="H33" i="19"/>
  <c r="I33" i="19"/>
  <c r="J33" i="19"/>
  <c r="L33" i="19"/>
  <c r="H32" i="19"/>
  <c r="I32" i="19"/>
  <c r="J32" i="19"/>
  <c r="L32" i="19"/>
  <c r="H31" i="19"/>
  <c r="I31" i="19"/>
  <c r="J31" i="19"/>
  <c r="L31" i="19"/>
  <c r="H30" i="19"/>
  <c r="I30" i="19"/>
  <c r="J30" i="19"/>
  <c r="L30" i="19"/>
  <c r="H29" i="19"/>
  <c r="I29" i="19"/>
  <c r="J29" i="19"/>
  <c r="L29" i="19"/>
  <c r="H28" i="19"/>
  <c r="I28" i="19"/>
  <c r="J28" i="19"/>
  <c r="L28" i="19"/>
  <c r="H27" i="19"/>
  <c r="I27" i="19"/>
  <c r="J27" i="19"/>
  <c r="L27" i="19"/>
  <c r="H26" i="19"/>
  <c r="L26" i="19"/>
  <c r="H35" i="13"/>
  <c r="I35" i="13"/>
  <c r="J35" i="13"/>
  <c r="L35" i="13"/>
  <c r="H34" i="13"/>
  <c r="I34" i="13"/>
  <c r="J34" i="13"/>
  <c r="L34" i="13"/>
  <c r="H33" i="13"/>
  <c r="I33" i="13"/>
  <c r="J33" i="13"/>
  <c r="L33" i="13"/>
  <c r="H32" i="13"/>
  <c r="I32" i="13"/>
  <c r="J32" i="13"/>
  <c r="L32" i="13"/>
  <c r="H31" i="13"/>
  <c r="I31" i="13"/>
  <c r="J31" i="13"/>
  <c r="L31" i="13"/>
  <c r="H30" i="13"/>
  <c r="I30" i="13"/>
  <c r="J30" i="13"/>
  <c r="L30" i="13"/>
  <c r="H29" i="13"/>
  <c r="I29" i="13"/>
  <c r="J29" i="13"/>
  <c r="L29" i="13"/>
  <c r="H28" i="13"/>
  <c r="I28" i="13"/>
  <c r="J28" i="13"/>
  <c r="L28" i="13"/>
  <c r="H27" i="13"/>
  <c r="I27" i="13"/>
  <c r="J27" i="13"/>
  <c r="L27" i="13"/>
  <c r="H26" i="13"/>
  <c r="L26" i="13"/>
  <c r="H35" i="14"/>
  <c r="I35" i="14"/>
  <c r="J35" i="14"/>
  <c r="L35" i="14"/>
  <c r="H34" i="14"/>
  <c r="I34" i="14"/>
  <c r="J34" i="14"/>
  <c r="L34" i="14"/>
  <c r="H33" i="14"/>
  <c r="I33" i="14"/>
  <c r="J33" i="14"/>
  <c r="L33" i="14"/>
  <c r="H32" i="14"/>
  <c r="I32" i="14"/>
  <c r="J32" i="14"/>
  <c r="L32" i="14"/>
  <c r="H31" i="14"/>
  <c r="I31" i="14"/>
  <c r="J31" i="14"/>
  <c r="L31" i="14"/>
  <c r="H30" i="14"/>
  <c r="I30" i="14"/>
  <c r="J30" i="14"/>
  <c r="L30" i="14"/>
  <c r="H29" i="14"/>
  <c r="I29" i="14"/>
  <c r="J29" i="14"/>
  <c r="L29" i="14"/>
  <c r="H28" i="14"/>
  <c r="I28" i="14"/>
  <c r="J28" i="14"/>
  <c r="L28" i="14"/>
  <c r="H27" i="14"/>
  <c r="I27" i="14"/>
  <c r="J27" i="14"/>
  <c r="L27" i="14"/>
  <c r="H26" i="14"/>
  <c r="L26" i="14"/>
  <c r="H35" i="15"/>
  <c r="I35" i="15"/>
  <c r="J35" i="15"/>
  <c r="L35" i="15"/>
  <c r="H34" i="15"/>
  <c r="I34" i="15"/>
  <c r="J34" i="15"/>
  <c r="L34" i="15"/>
  <c r="H33" i="15"/>
  <c r="I33" i="15"/>
  <c r="J33" i="15"/>
  <c r="L33" i="15"/>
  <c r="H32" i="15"/>
  <c r="I32" i="15"/>
  <c r="J32" i="15"/>
  <c r="L32" i="15"/>
  <c r="H31" i="15"/>
  <c r="I31" i="15"/>
  <c r="J31" i="15"/>
  <c r="L31" i="15"/>
  <c r="H30" i="15"/>
  <c r="I30" i="15"/>
  <c r="J30" i="15"/>
  <c r="L30" i="15"/>
  <c r="H29" i="15"/>
  <c r="I29" i="15"/>
  <c r="J29" i="15"/>
  <c r="L29" i="15"/>
  <c r="H28" i="15"/>
  <c r="I28" i="15"/>
  <c r="J28" i="15"/>
  <c r="L28" i="15"/>
  <c r="H27" i="15"/>
  <c r="I27" i="15"/>
  <c r="J27" i="15"/>
  <c r="L27" i="15"/>
  <c r="H26" i="15"/>
  <c r="L26" i="15"/>
  <c r="H35" i="16"/>
  <c r="I35" i="16"/>
  <c r="J35" i="16"/>
  <c r="L35" i="16"/>
  <c r="H34" i="16"/>
  <c r="I34" i="16"/>
  <c r="J34" i="16"/>
  <c r="L34" i="16"/>
  <c r="H33" i="16"/>
  <c r="I33" i="16"/>
  <c r="J33" i="16"/>
  <c r="L33" i="16"/>
  <c r="H32" i="16"/>
  <c r="I32" i="16"/>
  <c r="J32" i="16"/>
  <c r="L32" i="16"/>
  <c r="H31" i="16"/>
  <c r="I31" i="16"/>
  <c r="J31" i="16"/>
  <c r="L31" i="16"/>
  <c r="H30" i="16"/>
  <c r="I30" i="16"/>
  <c r="J30" i="16"/>
  <c r="L30" i="16"/>
  <c r="H29" i="16"/>
  <c r="I29" i="16"/>
  <c r="J29" i="16"/>
  <c r="L29" i="16"/>
  <c r="H28" i="16"/>
  <c r="I28" i="16"/>
  <c r="J28" i="16"/>
  <c r="L28" i="16"/>
  <c r="H27" i="16"/>
  <c r="I27" i="16"/>
  <c r="J27" i="16"/>
  <c r="L27" i="16"/>
  <c r="H26" i="16"/>
  <c r="L26" i="16"/>
  <c r="H35" i="17"/>
  <c r="I35" i="17"/>
  <c r="J35" i="17"/>
  <c r="L35" i="17"/>
  <c r="H34" i="17"/>
  <c r="I34" i="17"/>
  <c r="J34" i="17"/>
  <c r="L34" i="17"/>
  <c r="H33" i="17"/>
  <c r="I33" i="17"/>
  <c r="J33" i="17"/>
  <c r="L33" i="17"/>
  <c r="H32" i="17"/>
  <c r="I32" i="17"/>
  <c r="J32" i="17"/>
  <c r="L32" i="17"/>
  <c r="H31" i="17"/>
  <c r="I31" i="17"/>
  <c r="J31" i="17"/>
  <c r="L31" i="17"/>
  <c r="H30" i="17"/>
  <c r="I30" i="17"/>
  <c r="J30" i="17"/>
  <c r="L30" i="17"/>
  <c r="H29" i="17"/>
  <c r="I29" i="17"/>
  <c r="J29" i="17"/>
  <c r="L29" i="17"/>
  <c r="H28" i="17"/>
  <c r="I28" i="17"/>
  <c r="J28" i="17"/>
  <c r="L28" i="17"/>
  <c r="H27" i="17"/>
  <c r="I27" i="17"/>
  <c r="J27" i="17"/>
  <c r="L27" i="17"/>
  <c r="H26" i="17"/>
  <c r="L26" i="17"/>
  <c r="H35" i="8"/>
  <c r="I35" i="8"/>
  <c r="J35" i="8"/>
  <c r="L35" i="8"/>
  <c r="H34" i="8"/>
  <c r="I34" i="8"/>
  <c r="J34" i="8"/>
  <c r="L34" i="8"/>
  <c r="H33" i="8"/>
  <c r="I33" i="8"/>
  <c r="J33" i="8"/>
  <c r="L33" i="8"/>
  <c r="H32" i="8"/>
  <c r="I32" i="8"/>
  <c r="J32" i="8"/>
  <c r="L32" i="8"/>
  <c r="H31" i="8"/>
  <c r="I31" i="8"/>
  <c r="J31" i="8"/>
  <c r="L31" i="8"/>
  <c r="H30" i="8"/>
  <c r="I30" i="8"/>
  <c r="J30" i="8"/>
  <c r="L30" i="8"/>
  <c r="H29" i="8"/>
  <c r="I29" i="8"/>
  <c r="J29" i="8"/>
  <c r="L29" i="8"/>
  <c r="H28" i="8"/>
  <c r="I28" i="8"/>
  <c r="J28" i="8"/>
  <c r="L28" i="8"/>
  <c r="H27" i="8"/>
  <c r="I27" i="8"/>
  <c r="J27" i="8"/>
  <c r="L27" i="8"/>
  <c r="H26" i="8"/>
  <c r="L26" i="8"/>
  <c r="H35" i="9"/>
  <c r="I35" i="9"/>
  <c r="J35" i="9"/>
  <c r="L35" i="9"/>
  <c r="H34" i="9"/>
  <c r="I34" i="9"/>
  <c r="J34" i="9"/>
  <c r="L34" i="9"/>
  <c r="H33" i="9"/>
  <c r="I33" i="9"/>
  <c r="J33" i="9"/>
  <c r="L33" i="9"/>
  <c r="H32" i="9"/>
  <c r="I32" i="9"/>
  <c r="J32" i="9"/>
  <c r="L32" i="9"/>
  <c r="H31" i="9"/>
  <c r="I31" i="9"/>
  <c r="J31" i="9"/>
  <c r="L31" i="9"/>
  <c r="H30" i="9"/>
  <c r="I30" i="9"/>
  <c r="J30" i="9"/>
  <c r="L30" i="9"/>
  <c r="H29" i="9"/>
  <c r="I29" i="9"/>
  <c r="J29" i="9"/>
  <c r="L29" i="9"/>
  <c r="H28" i="9"/>
  <c r="I28" i="9"/>
  <c r="J28" i="9"/>
  <c r="L28" i="9"/>
  <c r="H27" i="9"/>
  <c r="I27" i="9"/>
  <c r="J27" i="9"/>
  <c r="L27" i="9"/>
  <c r="H26" i="9"/>
  <c r="L26" i="9"/>
  <c r="H35" i="10"/>
  <c r="I35" i="10"/>
  <c r="J35" i="10"/>
  <c r="L35" i="10"/>
  <c r="H34" i="10"/>
  <c r="I34" i="10"/>
  <c r="J34" i="10"/>
  <c r="L34" i="10"/>
  <c r="H33" i="10"/>
  <c r="I33" i="10"/>
  <c r="J33" i="10"/>
  <c r="L33" i="10"/>
  <c r="H32" i="10"/>
  <c r="I32" i="10"/>
  <c r="J32" i="10"/>
  <c r="L32" i="10"/>
  <c r="H31" i="10"/>
  <c r="I31" i="10"/>
  <c r="J31" i="10"/>
  <c r="L31" i="10"/>
  <c r="H30" i="10"/>
  <c r="I30" i="10"/>
  <c r="J30" i="10"/>
  <c r="L30" i="10"/>
  <c r="H29" i="10"/>
  <c r="I29" i="10"/>
  <c r="J29" i="10"/>
  <c r="L29" i="10"/>
  <c r="H28" i="10"/>
  <c r="I28" i="10"/>
  <c r="J28" i="10"/>
  <c r="L28" i="10"/>
  <c r="H27" i="10"/>
  <c r="I27" i="10"/>
  <c r="J27" i="10"/>
  <c r="L27" i="10"/>
  <c r="H26" i="10"/>
  <c r="L26" i="10"/>
  <c r="H35" i="11"/>
  <c r="I35" i="11"/>
  <c r="J35" i="11"/>
  <c r="K35" i="11" s="1"/>
  <c r="L35" i="11"/>
  <c r="H34" i="11"/>
  <c r="I34" i="11"/>
  <c r="J34" i="11"/>
  <c r="K34" i="11" s="1"/>
  <c r="L34" i="11"/>
  <c r="H33" i="11"/>
  <c r="I33" i="11"/>
  <c r="J33" i="11"/>
  <c r="L33" i="11"/>
  <c r="H32" i="11"/>
  <c r="I32" i="11"/>
  <c r="J32" i="11"/>
  <c r="K32" i="11" s="1"/>
  <c r="L32" i="11"/>
  <c r="H31" i="11"/>
  <c r="I31" i="11"/>
  <c r="J31" i="11"/>
  <c r="K31" i="11" s="1"/>
  <c r="L31" i="11"/>
  <c r="H30" i="11"/>
  <c r="I30" i="11"/>
  <c r="J30" i="11"/>
  <c r="K30" i="11" s="1"/>
  <c r="L30" i="11"/>
  <c r="H29" i="11"/>
  <c r="I29" i="11"/>
  <c r="J29" i="11"/>
  <c r="L29" i="11"/>
  <c r="H28" i="11"/>
  <c r="I28" i="11"/>
  <c r="J28" i="11"/>
  <c r="K28" i="11" s="1"/>
  <c r="L28" i="11"/>
  <c r="H27" i="11"/>
  <c r="I27" i="11"/>
  <c r="J27" i="11"/>
  <c r="K27" i="11" s="1"/>
  <c r="L27" i="11"/>
  <c r="H26" i="11"/>
  <c r="L26" i="11"/>
  <c r="H65" i="12"/>
  <c r="I65" i="12"/>
  <c r="K65" i="12" s="1"/>
  <c r="J65" i="12"/>
  <c r="L65" i="12"/>
  <c r="H64" i="12"/>
  <c r="I64" i="12"/>
  <c r="K64" i="12" s="1"/>
  <c r="J64" i="12"/>
  <c r="L64" i="12"/>
  <c r="H63" i="12"/>
  <c r="I63" i="12"/>
  <c r="K63" i="12" s="1"/>
  <c r="J63" i="12"/>
  <c r="L63" i="12"/>
  <c r="H62" i="12"/>
  <c r="I62" i="12"/>
  <c r="K62" i="12" s="1"/>
  <c r="J62" i="12"/>
  <c r="L62" i="12"/>
  <c r="H61" i="12"/>
  <c r="I61" i="12"/>
  <c r="K61" i="12" s="1"/>
  <c r="J61" i="12"/>
  <c r="L61" i="12"/>
  <c r="H60" i="12"/>
  <c r="I60" i="12"/>
  <c r="K60" i="12" s="1"/>
  <c r="J60" i="12"/>
  <c r="L60" i="12"/>
  <c r="H59" i="12"/>
  <c r="I59" i="12"/>
  <c r="K59" i="12" s="1"/>
  <c r="J59" i="12"/>
  <c r="L59" i="12"/>
  <c r="H58" i="12"/>
  <c r="I58" i="12"/>
  <c r="J58" i="12"/>
  <c r="L58" i="12"/>
  <c r="H57" i="12"/>
  <c r="I57" i="12"/>
  <c r="K57" i="12" s="1"/>
  <c r="J57" i="12"/>
  <c r="L57" i="12"/>
  <c r="H56" i="12"/>
  <c r="L56" i="12"/>
  <c r="H50" i="12"/>
  <c r="I50" i="12"/>
  <c r="J50" i="12"/>
  <c r="L50" i="12"/>
  <c r="H49" i="12"/>
  <c r="I49" i="12"/>
  <c r="J49" i="12"/>
  <c r="L49" i="12"/>
  <c r="H48" i="12"/>
  <c r="I48" i="12"/>
  <c r="J48" i="12"/>
  <c r="K48" i="12" s="1"/>
  <c r="L48" i="12"/>
  <c r="H47" i="12"/>
  <c r="I47" i="12"/>
  <c r="J47" i="12"/>
  <c r="K47" i="12" s="1"/>
  <c r="L47" i="12"/>
  <c r="H46" i="12"/>
  <c r="I46" i="12"/>
  <c r="J46" i="12"/>
  <c r="K46" i="12" s="1"/>
  <c r="L46" i="12"/>
  <c r="H45" i="12"/>
  <c r="I45" i="12"/>
  <c r="J45" i="12"/>
  <c r="L45" i="12"/>
  <c r="H44" i="12"/>
  <c r="I44" i="12"/>
  <c r="J44" i="12"/>
  <c r="K44" i="12" s="1"/>
  <c r="L44" i="12"/>
  <c r="H43" i="12"/>
  <c r="I43" i="12"/>
  <c r="J43" i="12"/>
  <c r="K43" i="12" s="1"/>
  <c r="L43" i="12"/>
  <c r="H42" i="12"/>
  <c r="I42" i="12"/>
  <c r="J42" i="12"/>
  <c r="K42" i="12" s="1"/>
  <c r="L42" i="12"/>
  <c r="H41" i="12"/>
  <c r="L41" i="12"/>
  <c r="H35" i="12"/>
  <c r="I35" i="12"/>
  <c r="K35" i="12" s="1"/>
  <c r="J35" i="12"/>
  <c r="L35" i="12"/>
  <c r="H34" i="12"/>
  <c r="I34" i="12"/>
  <c r="J34" i="12"/>
  <c r="L34" i="12"/>
  <c r="H33" i="12"/>
  <c r="I33" i="12"/>
  <c r="K33" i="12" s="1"/>
  <c r="J33" i="12"/>
  <c r="L33" i="12"/>
  <c r="H32" i="12"/>
  <c r="L32" i="12"/>
  <c r="H31" i="12"/>
  <c r="I31" i="12"/>
  <c r="J31" i="12"/>
  <c r="L31" i="12"/>
  <c r="H30" i="12"/>
  <c r="I30" i="12"/>
  <c r="J30" i="12"/>
  <c r="K30" i="12" s="1"/>
  <c r="L30" i="12"/>
  <c r="H29" i="12"/>
  <c r="I29" i="12"/>
  <c r="J29" i="12"/>
  <c r="L29" i="12"/>
  <c r="H28" i="12"/>
  <c r="I28" i="12"/>
  <c r="J28" i="12"/>
  <c r="L28" i="12"/>
  <c r="H27" i="12"/>
  <c r="I27" i="12"/>
  <c r="J27" i="12"/>
  <c r="L27" i="12"/>
  <c r="H26" i="12"/>
  <c r="L26" i="12"/>
  <c r="Q21" i="18"/>
  <c r="Q36" i="18"/>
  <c r="Q51" i="18"/>
  <c r="Q66" i="18"/>
  <c r="Q81" i="18"/>
  <c r="Q96" i="18"/>
  <c r="Q111" i="18"/>
  <c r="Q21" i="10"/>
  <c r="Q36" i="10"/>
  <c r="Q51" i="10"/>
  <c r="Q66" i="10"/>
  <c r="Q81" i="10"/>
  <c r="Q21" i="12"/>
  <c r="Q36" i="12"/>
  <c r="Q51" i="12"/>
  <c r="Q66" i="12"/>
  <c r="Q81" i="12"/>
  <c r="K12" i="12"/>
  <c r="K13" i="12"/>
  <c r="K14" i="12"/>
  <c r="K15" i="12"/>
  <c r="K16" i="12"/>
  <c r="K17" i="12"/>
  <c r="K18" i="12"/>
  <c r="K19" i="12"/>
  <c r="K20" i="12"/>
  <c r="K71" i="12"/>
  <c r="K72" i="12"/>
  <c r="K73" i="12"/>
  <c r="K74" i="12"/>
  <c r="K75" i="12"/>
  <c r="K76" i="12"/>
  <c r="K77" i="12"/>
  <c r="K78" i="12"/>
  <c r="K79" i="12"/>
  <c r="K80" i="12"/>
  <c r="H101" i="18"/>
  <c r="I101" i="18"/>
  <c r="J101" i="18"/>
  <c r="L101" i="18"/>
  <c r="H102" i="18"/>
  <c r="I102" i="18"/>
  <c r="J102" i="18"/>
  <c r="L102" i="18"/>
  <c r="H103" i="18"/>
  <c r="I103" i="18"/>
  <c r="J103" i="18"/>
  <c r="L103" i="18"/>
  <c r="H104" i="18"/>
  <c r="I104" i="18"/>
  <c r="J104" i="18"/>
  <c r="L104" i="18"/>
  <c r="H105" i="18"/>
  <c r="I105" i="18"/>
  <c r="J105" i="18"/>
  <c r="L105" i="18"/>
  <c r="H106" i="18"/>
  <c r="I106" i="18"/>
  <c r="J106" i="18"/>
  <c r="L106" i="18"/>
  <c r="H107" i="18"/>
  <c r="I107" i="18"/>
  <c r="J107" i="18"/>
  <c r="L107" i="18"/>
  <c r="H108" i="18"/>
  <c r="I108" i="18"/>
  <c r="J108" i="18"/>
  <c r="L108" i="18"/>
  <c r="H109" i="18"/>
  <c r="I109" i="18"/>
  <c r="J109" i="18"/>
  <c r="L109" i="18"/>
  <c r="H110" i="18"/>
  <c r="I110" i="18"/>
  <c r="J110" i="18"/>
  <c r="L110" i="18"/>
  <c r="H71" i="19"/>
  <c r="I71" i="19"/>
  <c r="J71" i="19"/>
  <c r="L71" i="19"/>
  <c r="H72" i="19"/>
  <c r="I72" i="19"/>
  <c r="J72" i="19"/>
  <c r="L72" i="19"/>
  <c r="H73" i="19"/>
  <c r="I73" i="19"/>
  <c r="J73" i="19"/>
  <c r="L73" i="19"/>
  <c r="H74" i="19"/>
  <c r="I74" i="19"/>
  <c r="J74" i="19"/>
  <c r="L74" i="19"/>
  <c r="H75" i="19"/>
  <c r="I75" i="19"/>
  <c r="J75" i="19"/>
  <c r="L75" i="19"/>
  <c r="H76" i="19"/>
  <c r="I76" i="19"/>
  <c r="J76" i="19"/>
  <c r="L76" i="19"/>
  <c r="H77" i="19"/>
  <c r="I77" i="19"/>
  <c r="J77" i="19"/>
  <c r="L77" i="19"/>
  <c r="H78" i="19"/>
  <c r="I78" i="19"/>
  <c r="J78" i="19"/>
  <c r="L78" i="19"/>
  <c r="H79" i="19"/>
  <c r="I79" i="19"/>
  <c r="J79" i="19"/>
  <c r="L79" i="19"/>
  <c r="H80" i="19"/>
  <c r="I80" i="19"/>
  <c r="J80" i="19"/>
  <c r="L80" i="19"/>
  <c r="H71" i="13"/>
  <c r="I71" i="13"/>
  <c r="J71" i="13"/>
  <c r="L71" i="13"/>
  <c r="H72" i="13"/>
  <c r="I72" i="13"/>
  <c r="J72" i="13"/>
  <c r="L72" i="13"/>
  <c r="H73" i="13"/>
  <c r="I73" i="13"/>
  <c r="J73" i="13"/>
  <c r="L73" i="13"/>
  <c r="H74" i="13"/>
  <c r="I74" i="13"/>
  <c r="J74" i="13"/>
  <c r="L74" i="13"/>
  <c r="H75" i="13"/>
  <c r="I75" i="13"/>
  <c r="J75" i="13"/>
  <c r="L75" i="13"/>
  <c r="H76" i="13"/>
  <c r="I76" i="13"/>
  <c r="J76" i="13"/>
  <c r="L76" i="13"/>
  <c r="H77" i="13"/>
  <c r="I77" i="13"/>
  <c r="J77" i="13"/>
  <c r="L77" i="13"/>
  <c r="H78" i="13"/>
  <c r="I78" i="13"/>
  <c r="J78" i="13"/>
  <c r="L78" i="13"/>
  <c r="H79" i="13"/>
  <c r="I79" i="13"/>
  <c r="J79" i="13"/>
  <c r="L79" i="13"/>
  <c r="H80" i="13"/>
  <c r="I80" i="13"/>
  <c r="J80" i="13"/>
  <c r="L80" i="13"/>
  <c r="H86" i="14"/>
  <c r="I86" i="14"/>
  <c r="J86" i="14"/>
  <c r="L86" i="14"/>
  <c r="H87" i="14"/>
  <c r="I87" i="14"/>
  <c r="J87" i="14"/>
  <c r="L87" i="14"/>
  <c r="H88" i="14"/>
  <c r="I88" i="14"/>
  <c r="J88" i="14"/>
  <c r="L88" i="14"/>
  <c r="H89" i="14"/>
  <c r="I89" i="14"/>
  <c r="J89" i="14"/>
  <c r="L89" i="14"/>
  <c r="H90" i="14"/>
  <c r="I90" i="14"/>
  <c r="J90" i="14"/>
  <c r="L90" i="14"/>
  <c r="H91" i="14"/>
  <c r="I91" i="14"/>
  <c r="J91" i="14"/>
  <c r="L91" i="14"/>
  <c r="H92" i="14"/>
  <c r="I92" i="14"/>
  <c r="J92" i="14"/>
  <c r="L92" i="14"/>
  <c r="H93" i="14"/>
  <c r="I93" i="14"/>
  <c r="J93" i="14"/>
  <c r="L93" i="14"/>
  <c r="H94" i="14"/>
  <c r="I94" i="14"/>
  <c r="J94" i="14"/>
  <c r="L94" i="14"/>
  <c r="H95" i="14"/>
  <c r="I95" i="14"/>
  <c r="J95" i="14"/>
  <c r="L95" i="14"/>
  <c r="H71" i="15"/>
  <c r="I71" i="15"/>
  <c r="J71" i="15"/>
  <c r="L71" i="15"/>
  <c r="H72" i="15"/>
  <c r="I72" i="15"/>
  <c r="J72" i="15"/>
  <c r="L72" i="15"/>
  <c r="H73" i="15"/>
  <c r="I73" i="15"/>
  <c r="J73" i="15"/>
  <c r="L73" i="15"/>
  <c r="H74" i="15"/>
  <c r="I74" i="15"/>
  <c r="J74" i="15"/>
  <c r="L74" i="15"/>
  <c r="H75" i="15"/>
  <c r="I75" i="15"/>
  <c r="J75" i="15"/>
  <c r="L75" i="15"/>
  <c r="H76" i="15"/>
  <c r="I76" i="15"/>
  <c r="J76" i="15"/>
  <c r="L76" i="15"/>
  <c r="H77" i="15"/>
  <c r="I77" i="15"/>
  <c r="J77" i="15"/>
  <c r="L77" i="15"/>
  <c r="H78" i="15"/>
  <c r="I78" i="15"/>
  <c r="J78" i="15"/>
  <c r="L78" i="15"/>
  <c r="H79" i="15"/>
  <c r="I79" i="15"/>
  <c r="J79" i="15"/>
  <c r="L79" i="15"/>
  <c r="H80" i="15"/>
  <c r="I80" i="15"/>
  <c r="J80" i="15"/>
  <c r="L80" i="15"/>
  <c r="H86" i="16"/>
  <c r="I86" i="16"/>
  <c r="J86" i="16"/>
  <c r="L86" i="16"/>
  <c r="H87" i="16"/>
  <c r="I87" i="16"/>
  <c r="J87" i="16"/>
  <c r="L87" i="16"/>
  <c r="H88" i="16"/>
  <c r="I88" i="16"/>
  <c r="J88" i="16"/>
  <c r="L88" i="16"/>
  <c r="H89" i="16"/>
  <c r="I89" i="16"/>
  <c r="J89" i="16"/>
  <c r="L89" i="16"/>
  <c r="H90" i="16"/>
  <c r="I90" i="16"/>
  <c r="J90" i="16"/>
  <c r="L90" i="16"/>
  <c r="H91" i="16"/>
  <c r="I91" i="16"/>
  <c r="J91" i="16"/>
  <c r="L91" i="16"/>
  <c r="H92" i="16"/>
  <c r="I92" i="16"/>
  <c r="J92" i="16"/>
  <c r="L92" i="16"/>
  <c r="H93" i="16"/>
  <c r="I93" i="16"/>
  <c r="J93" i="16"/>
  <c r="L93" i="16"/>
  <c r="H94" i="16"/>
  <c r="I94" i="16"/>
  <c r="J94" i="16"/>
  <c r="L94" i="16"/>
  <c r="H95" i="16"/>
  <c r="I95" i="16"/>
  <c r="J95" i="16"/>
  <c r="L95" i="16"/>
  <c r="H71" i="17"/>
  <c r="I71" i="17"/>
  <c r="J71" i="17"/>
  <c r="L71" i="17"/>
  <c r="H72" i="17"/>
  <c r="I72" i="17"/>
  <c r="J72" i="17"/>
  <c r="L72" i="17"/>
  <c r="H73" i="17"/>
  <c r="I73" i="17"/>
  <c r="J73" i="17"/>
  <c r="L73" i="17"/>
  <c r="H74" i="17"/>
  <c r="I74" i="17"/>
  <c r="J74" i="17"/>
  <c r="L74" i="17"/>
  <c r="H75" i="17"/>
  <c r="I75" i="17"/>
  <c r="J75" i="17"/>
  <c r="L75" i="17"/>
  <c r="H76" i="17"/>
  <c r="I76" i="17"/>
  <c r="J76" i="17"/>
  <c r="L76" i="17"/>
  <c r="H77" i="17"/>
  <c r="I77" i="17"/>
  <c r="J77" i="17"/>
  <c r="L77" i="17"/>
  <c r="H78" i="17"/>
  <c r="I78" i="17"/>
  <c r="J78" i="17"/>
  <c r="L78" i="17"/>
  <c r="H79" i="17"/>
  <c r="I79" i="17"/>
  <c r="J79" i="17"/>
  <c r="L79" i="17"/>
  <c r="H80" i="17"/>
  <c r="I80" i="17"/>
  <c r="J80" i="17"/>
  <c r="L80" i="17"/>
  <c r="H71" i="8"/>
  <c r="I71" i="8"/>
  <c r="J71" i="8"/>
  <c r="L71" i="8"/>
  <c r="H72" i="8"/>
  <c r="I72" i="8"/>
  <c r="J72" i="8"/>
  <c r="L72" i="8"/>
  <c r="H73" i="8"/>
  <c r="I73" i="8"/>
  <c r="J73" i="8"/>
  <c r="L73" i="8"/>
  <c r="H74" i="8"/>
  <c r="I74" i="8"/>
  <c r="J74" i="8"/>
  <c r="L74" i="8"/>
  <c r="H75" i="8"/>
  <c r="I75" i="8"/>
  <c r="J75" i="8"/>
  <c r="L75" i="8"/>
  <c r="H76" i="8"/>
  <c r="I76" i="8"/>
  <c r="J76" i="8"/>
  <c r="L76" i="8"/>
  <c r="H77" i="8"/>
  <c r="I77" i="8"/>
  <c r="J77" i="8"/>
  <c r="L77" i="8"/>
  <c r="H78" i="8"/>
  <c r="I78" i="8"/>
  <c r="J78" i="8"/>
  <c r="L78" i="8"/>
  <c r="H79" i="8"/>
  <c r="I79" i="8"/>
  <c r="J79" i="8"/>
  <c r="L79" i="8"/>
  <c r="H80" i="8"/>
  <c r="I80" i="8"/>
  <c r="J80" i="8"/>
  <c r="L80" i="8"/>
  <c r="H86" i="9"/>
  <c r="I86" i="9"/>
  <c r="J86" i="9"/>
  <c r="L86" i="9"/>
  <c r="H87" i="9"/>
  <c r="I87" i="9"/>
  <c r="J87" i="9"/>
  <c r="L87" i="9"/>
  <c r="H88" i="9"/>
  <c r="I88" i="9"/>
  <c r="J88" i="9"/>
  <c r="L88" i="9"/>
  <c r="H89" i="9"/>
  <c r="I89" i="9"/>
  <c r="J89" i="9"/>
  <c r="L89" i="9"/>
  <c r="H90" i="9"/>
  <c r="I90" i="9"/>
  <c r="J90" i="9"/>
  <c r="L90" i="9"/>
  <c r="H91" i="9"/>
  <c r="I91" i="9"/>
  <c r="J91" i="9"/>
  <c r="L91" i="9"/>
  <c r="H92" i="9"/>
  <c r="I92" i="9"/>
  <c r="J92" i="9"/>
  <c r="L92" i="9"/>
  <c r="H93" i="9"/>
  <c r="I93" i="9"/>
  <c r="J93" i="9"/>
  <c r="L93" i="9"/>
  <c r="H94" i="9"/>
  <c r="I94" i="9"/>
  <c r="J94" i="9"/>
  <c r="L94" i="9"/>
  <c r="H95" i="9"/>
  <c r="I95" i="9"/>
  <c r="J95" i="9"/>
  <c r="L95" i="9"/>
  <c r="H71" i="10"/>
  <c r="I71" i="10"/>
  <c r="J71" i="10"/>
  <c r="L71" i="10"/>
  <c r="H72" i="10"/>
  <c r="I72" i="10"/>
  <c r="J72" i="10"/>
  <c r="L72" i="10"/>
  <c r="H73" i="10"/>
  <c r="I73" i="10"/>
  <c r="J73" i="10"/>
  <c r="L73" i="10"/>
  <c r="H74" i="10"/>
  <c r="I74" i="10"/>
  <c r="J74" i="10"/>
  <c r="L74" i="10"/>
  <c r="H75" i="10"/>
  <c r="I75" i="10"/>
  <c r="J75" i="10"/>
  <c r="L75" i="10"/>
  <c r="H76" i="10"/>
  <c r="I76" i="10"/>
  <c r="J76" i="10"/>
  <c r="L76" i="10"/>
  <c r="H77" i="10"/>
  <c r="I77" i="10"/>
  <c r="J77" i="10"/>
  <c r="L77" i="10"/>
  <c r="H78" i="10"/>
  <c r="I78" i="10"/>
  <c r="J78" i="10"/>
  <c r="L78" i="10"/>
  <c r="H79" i="10"/>
  <c r="I79" i="10"/>
  <c r="J79" i="10"/>
  <c r="L79" i="10"/>
  <c r="H80" i="10"/>
  <c r="I80" i="10"/>
  <c r="J80" i="10"/>
  <c r="L80" i="10"/>
  <c r="H71" i="11"/>
  <c r="I71" i="11"/>
  <c r="J71" i="11"/>
  <c r="L71" i="11"/>
  <c r="H72" i="11"/>
  <c r="I72" i="11"/>
  <c r="K72" i="11" s="1"/>
  <c r="J72" i="11"/>
  <c r="L72" i="11"/>
  <c r="H73" i="11"/>
  <c r="I73" i="11"/>
  <c r="K73" i="11" s="1"/>
  <c r="J73" i="11"/>
  <c r="L73" i="11"/>
  <c r="H74" i="11"/>
  <c r="I74" i="11"/>
  <c r="J74" i="11"/>
  <c r="L74" i="11"/>
  <c r="H75" i="11"/>
  <c r="I75" i="11"/>
  <c r="K75" i="11" s="1"/>
  <c r="J75" i="11"/>
  <c r="L75" i="11"/>
  <c r="H76" i="11"/>
  <c r="I76" i="11"/>
  <c r="K76" i="11" s="1"/>
  <c r="J76" i="11"/>
  <c r="L76" i="11"/>
  <c r="H77" i="11"/>
  <c r="I77" i="11"/>
  <c r="J77" i="11"/>
  <c r="L77" i="11"/>
  <c r="H78" i="11"/>
  <c r="I78" i="11"/>
  <c r="J78" i="11"/>
  <c r="L78" i="11"/>
  <c r="H79" i="11"/>
  <c r="I79" i="11"/>
  <c r="J79" i="11"/>
  <c r="L79" i="11"/>
  <c r="H80" i="11"/>
  <c r="I80" i="11"/>
  <c r="K80" i="11" s="1"/>
  <c r="J80" i="11"/>
  <c r="L80" i="11"/>
  <c r="Z11" i="12"/>
  <c r="Z26" i="12" s="1"/>
  <c r="Z41" i="12" s="1"/>
  <c r="Z56" i="12" s="1"/>
  <c r="Z11" i="11" s="1"/>
  <c r="Z26" i="11" s="1"/>
  <c r="Z41" i="11" s="1"/>
  <c r="Z56" i="11" s="1"/>
  <c r="Z11" i="10" s="1"/>
  <c r="Z26" i="10" s="1"/>
  <c r="Z41" i="10" s="1"/>
  <c r="Z56" i="10" s="1"/>
  <c r="Y11" i="12"/>
  <c r="Y26" i="12" s="1"/>
  <c r="Y41" i="12" s="1"/>
  <c r="Y56" i="12"/>
  <c r="Y11" i="11"/>
  <c r="Y26" i="11" s="1"/>
  <c r="Y41" i="11" s="1"/>
  <c r="Y56" i="11" s="1"/>
  <c r="Y11" i="10" s="1"/>
  <c r="Y26" i="10" s="1"/>
  <c r="Y41" i="10" s="1"/>
  <c r="Y56" i="10" s="1"/>
  <c r="Y72" i="12"/>
  <c r="Y72" i="11" s="1"/>
  <c r="Y72" i="10" s="1"/>
  <c r="Y87" i="9" s="1"/>
  <c r="Y72" i="8" s="1"/>
  <c r="Y72" i="17" s="1"/>
  <c r="Y87" i="16" s="1"/>
  <c r="Y72" i="15" s="1"/>
  <c r="Y87" i="14" s="1"/>
  <c r="Y72" i="13" s="1"/>
  <c r="Y72" i="19" s="1"/>
  <c r="Y102" i="18" s="1"/>
  <c r="Z72" i="12"/>
  <c r="Z72" i="11" s="1"/>
  <c r="Z72" i="10"/>
  <c r="Z87" i="9" s="1"/>
  <c r="Z72" i="8" s="1"/>
  <c r="Z72" i="17" s="1"/>
  <c r="Z87" i="16" s="1"/>
  <c r="Z72" i="15" s="1"/>
  <c r="Z87" i="14" s="1"/>
  <c r="Z72" i="13" s="1"/>
  <c r="Z72" i="19" s="1"/>
  <c r="Z102" i="18" s="1"/>
  <c r="Y73" i="12"/>
  <c r="Y73" i="11" s="1"/>
  <c r="Y73" i="10"/>
  <c r="Y88" i="9" s="1"/>
  <c r="Y73" i="8" s="1"/>
  <c r="Y73" i="17" s="1"/>
  <c r="Y88" i="16" s="1"/>
  <c r="Y73" i="15" s="1"/>
  <c r="Y88" i="14" s="1"/>
  <c r="Y73" i="13" s="1"/>
  <c r="Y73" i="19" s="1"/>
  <c r="Y103" i="18" s="1"/>
  <c r="Z73" i="12"/>
  <c r="Z73" i="11" s="1"/>
  <c r="Z73" i="10" s="1"/>
  <c r="Z88" i="9" s="1"/>
  <c r="Z73" i="8" s="1"/>
  <c r="Z73" i="17" s="1"/>
  <c r="Z88" i="16" s="1"/>
  <c r="Z73" i="15" s="1"/>
  <c r="Z88" i="14" s="1"/>
  <c r="Z73" i="13" s="1"/>
  <c r="Z73" i="19" s="1"/>
  <c r="Z103" i="18" s="1"/>
  <c r="Y74" i="12"/>
  <c r="Y74" i="11" s="1"/>
  <c r="Y74" i="10"/>
  <c r="Y89" i="9" s="1"/>
  <c r="Y74" i="8" s="1"/>
  <c r="Y74" i="17" s="1"/>
  <c r="Y89" i="16" s="1"/>
  <c r="Y74" i="15" s="1"/>
  <c r="Y89" i="14" s="1"/>
  <c r="Y74" i="13" s="1"/>
  <c r="Y74" i="19" s="1"/>
  <c r="Y104" i="18" s="1"/>
  <c r="Z74" i="12"/>
  <c r="Z74" i="11" s="1"/>
  <c r="Z74" i="10"/>
  <c r="Z89" i="9" s="1"/>
  <c r="Z74" i="8" s="1"/>
  <c r="Z74" i="17" s="1"/>
  <c r="Z89" i="16" s="1"/>
  <c r="Z74" i="15" s="1"/>
  <c r="Z89" i="14" s="1"/>
  <c r="Z74" i="13" s="1"/>
  <c r="Z74" i="19" s="1"/>
  <c r="Z104" i="18" s="1"/>
  <c r="Y75" i="12"/>
  <c r="Y75" i="11" s="1"/>
  <c r="Y75" i="10" s="1"/>
  <c r="Y90" i="9" s="1"/>
  <c r="Y75" i="8" s="1"/>
  <c r="Y75" i="17" s="1"/>
  <c r="Y90" i="16" s="1"/>
  <c r="Y75" i="15" s="1"/>
  <c r="Y90" i="14" s="1"/>
  <c r="Y75" i="13" s="1"/>
  <c r="Y75" i="19" s="1"/>
  <c r="Y105" i="18" s="1"/>
  <c r="Z75" i="12"/>
  <c r="Z75" i="11" s="1"/>
  <c r="Z75" i="10" s="1"/>
  <c r="Z90" i="9" s="1"/>
  <c r="Z75" i="8" s="1"/>
  <c r="Z75" i="17" s="1"/>
  <c r="Z90" i="16" s="1"/>
  <c r="Z75" i="15" s="1"/>
  <c r="Z90" i="14" s="1"/>
  <c r="Z75" i="13" s="1"/>
  <c r="Z75" i="19" s="1"/>
  <c r="Z105" i="18" s="1"/>
  <c r="Y76" i="12"/>
  <c r="Y76" i="11"/>
  <c r="Y76" i="10" s="1"/>
  <c r="Y91" i="9" s="1"/>
  <c r="Y76" i="8" s="1"/>
  <c r="Y76" i="17" s="1"/>
  <c r="Y91" i="16" s="1"/>
  <c r="Y76" i="15" s="1"/>
  <c r="Y91" i="14" s="1"/>
  <c r="Y76" i="13" s="1"/>
  <c r="Y76" i="19" s="1"/>
  <c r="Y106" i="18" s="1"/>
  <c r="Z76" i="12"/>
  <c r="Z76" i="11" s="1"/>
  <c r="Z76" i="10" s="1"/>
  <c r="Z91" i="9" s="1"/>
  <c r="Z76" i="8" s="1"/>
  <c r="Z76" i="17" s="1"/>
  <c r="Z91" i="16" s="1"/>
  <c r="Z76" i="15" s="1"/>
  <c r="Z91" i="14" s="1"/>
  <c r="Z76" i="13" s="1"/>
  <c r="Z76" i="19" s="1"/>
  <c r="Z106" i="18" s="1"/>
  <c r="Y77" i="12"/>
  <c r="Y77" i="11"/>
  <c r="Y77" i="10" s="1"/>
  <c r="Y92" i="9" s="1"/>
  <c r="Y77" i="8" s="1"/>
  <c r="Y77" i="17" s="1"/>
  <c r="Y92" i="16" s="1"/>
  <c r="Y77" i="15" s="1"/>
  <c r="Y92" i="14" s="1"/>
  <c r="Y77" i="13" s="1"/>
  <c r="Y77" i="19" s="1"/>
  <c r="Y107" i="18" s="1"/>
  <c r="Z77" i="12"/>
  <c r="Z77" i="11"/>
  <c r="Z77" i="10"/>
  <c r="Z92" i="9" s="1"/>
  <c r="Z77" i="8" s="1"/>
  <c r="Z77" i="17" s="1"/>
  <c r="Z92" i="16" s="1"/>
  <c r="Z77" i="15" s="1"/>
  <c r="Z92" i="14" s="1"/>
  <c r="Z77" i="13" s="1"/>
  <c r="Z77" i="19" s="1"/>
  <c r="Z107" i="18" s="1"/>
  <c r="Y78" i="12"/>
  <c r="Y78" i="11"/>
  <c r="Y78" i="10"/>
  <c r="Y93" i="9" s="1"/>
  <c r="Y78" i="8" s="1"/>
  <c r="Y78" i="17" s="1"/>
  <c r="Y93" i="16" s="1"/>
  <c r="Y78" i="15" s="1"/>
  <c r="Y93" i="14" s="1"/>
  <c r="Y78" i="13" s="1"/>
  <c r="Y78" i="19" s="1"/>
  <c r="Y108" i="18" s="1"/>
  <c r="Z78" i="12"/>
  <c r="Z78" i="11"/>
  <c r="Z78" i="10"/>
  <c r="Z93" i="9" s="1"/>
  <c r="Z78" i="8" s="1"/>
  <c r="Z78" i="17" s="1"/>
  <c r="Z93" i="16" s="1"/>
  <c r="Z78" i="15" s="1"/>
  <c r="Z93" i="14" s="1"/>
  <c r="Z78" i="13" s="1"/>
  <c r="Z78" i="19" s="1"/>
  <c r="Z108" i="18" s="1"/>
  <c r="Y79" i="12"/>
  <c r="Y79" i="11" s="1"/>
  <c r="Y79" i="10" s="1"/>
  <c r="Y94" i="9" s="1"/>
  <c r="Y79" i="8" s="1"/>
  <c r="Y79" i="17" s="1"/>
  <c r="Y94" i="16" s="1"/>
  <c r="Y79" i="15" s="1"/>
  <c r="Y94" i="14" s="1"/>
  <c r="Y79" i="13" s="1"/>
  <c r="Y79" i="19" s="1"/>
  <c r="Y109" i="18" s="1"/>
  <c r="Z79" i="12"/>
  <c r="Z79" i="11" s="1"/>
  <c r="Z79" i="10"/>
  <c r="Z94" i="9" s="1"/>
  <c r="Z79" i="8" s="1"/>
  <c r="Z79" i="17" s="1"/>
  <c r="Z94" i="16" s="1"/>
  <c r="Z79" i="15" s="1"/>
  <c r="Z94" i="14" s="1"/>
  <c r="Z79" i="13" s="1"/>
  <c r="Z79" i="19" s="1"/>
  <c r="Z109" i="18" s="1"/>
  <c r="Y80" i="12"/>
  <c r="Y80" i="11" s="1"/>
  <c r="Y80" i="10"/>
  <c r="Y95" i="9" s="1"/>
  <c r="Y80" i="8" s="1"/>
  <c r="Y80" i="17" s="1"/>
  <c r="Y95" i="16" s="1"/>
  <c r="Y80" i="15" s="1"/>
  <c r="Y95" i="14" s="1"/>
  <c r="Y80" i="13" s="1"/>
  <c r="Y80" i="19" s="1"/>
  <c r="Y110" i="18" s="1"/>
  <c r="Z80" i="12"/>
  <c r="Z80" i="11" s="1"/>
  <c r="Z80" i="10" s="1"/>
  <c r="Z95" i="9" s="1"/>
  <c r="Z80" i="8" s="1"/>
  <c r="Z80" i="17" s="1"/>
  <c r="Z95" i="16" s="1"/>
  <c r="Z80" i="15" s="1"/>
  <c r="Z95" i="14" s="1"/>
  <c r="Z80" i="13" s="1"/>
  <c r="Z80" i="19" s="1"/>
  <c r="Z110" i="18" s="1"/>
  <c r="Z71" i="12"/>
  <c r="Z71" i="11"/>
  <c r="Z71" i="10" s="1"/>
  <c r="Z86" i="9" s="1"/>
  <c r="Z71" i="8" s="1"/>
  <c r="Z71" i="17" s="1"/>
  <c r="Z86" i="16" s="1"/>
  <c r="Z71" i="15" s="1"/>
  <c r="Z86" i="14" s="1"/>
  <c r="Z71" i="13" s="1"/>
  <c r="Z71" i="19" s="1"/>
  <c r="Z101" i="18" s="1"/>
  <c r="Y71" i="12"/>
  <c r="Y71" i="11"/>
  <c r="Y71" i="10" s="1"/>
  <c r="Y86" i="9" s="1"/>
  <c r="Y71" i="8" s="1"/>
  <c r="Y71" i="17" s="1"/>
  <c r="Y86" i="16" s="1"/>
  <c r="Y71" i="15" s="1"/>
  <c r="Y86" i="14" s="1"/>
  <c r="Y71" i="13" s="1"/>
  <c r="Y71" i="19" s="1"/>
  <c r="Y101" i="18" s="1"/>
  <c r="Y12" i="12"/>
  <c r="Y27" i="12" s="1"/>
  <c r="Y42" i="12" s="1"/>
  <c r="Y57" i="12" s="1"/>
  <c r="Y12" i="11" s="1"/>
  <c r="Y27" i="11" s="1"/>
  <c r="Y42" i="11" s="1"/>
  <c r="Y57" i="11" s="1"/>
  <c r="Y12" i="10" s="1"/>
  <c r="Y27" i="10" s="1"/>
  <c r="Y42" i="10" s="1"/>
  <c r="Y57" i="10" s="1"/>
  <c r="Z12" i="12"/>
  <c r="Z27" i="12" s="1"/>
  <c r="Z42" i="12" s="1"/>
  <c r="Z57" i="12" s="1"/>
  <c r="Z12" i="11" s="1"/>
  <c r="Z27" i="11" s="1"/>
  <c r="Z42" i="11" s="1"/>
  <c r="Z57" i="11" s="1"/>
  <c r="Z12" i="10" s="1"/>
  <c r="Z27" i="10" s="1"/>
  <c r="Z42" i="10" s="1"/>
  <c r="Z57" i="10" s="1"/>
  <c r="Y13" i="12"/>
  <c r="Y28" i="12" s="1"/>
  <c r="Y43" i="12" s="1"/>
  <c r="Y58" i="12" s="1"/>
  <c r="Y13" i="11" s="1"/>
  <c r="Y28" i="11" s="1"/>
  <c r="Y43" i="11" s="1"/>
  <c r="Y58" i="11" s="1"/>
  <c r="Y13" i="10" s="1"/>
  <c r="Y28" i="10" s="1"/>
  <c r="Y43" i="10" s="1"/>
  <c r="Y58" i="10" s="1"/>
  <c r="Z13" i="12"/>
  <c r="Z28" i="12" s="1"/>
  <c r="Z43" i="12" s="1"/>
  <c r="Z58" i="12"/>
  <c r="Z13" i="11" s="1"/>
  <c r="Z28" i="11" s="1"/>
  <c r="Z43" i="11" s="1"/>
  <c r="Z58" i="11" s="1"/>
  <c r="Z13" i="10" s="1"/>
  <c r="Z28" i="10" s="1"/>
  <c r="Z43" i="10" s="1"/>
  <c r="Z58" i="10" s="1"/>
  <c r="Y14" i="12"/>
  <c r="Y29" i="12" s="1"/>
  <c r="Y44" i="12" s="1"/>
  <c r="Y59" i="12"/>
  <c r="Y14" i="11" s="1"/>
  <c r="Y29" i="11" s="1"/>
  <c r="Y44" i="11" s="1"/>
  <c r="Y59" i="11"/>
  <c r="Y14" i="10" s="1"/>
  <c r="Y29" i="10" s="1"/>
  <c r="Y44" i="10" s="1"/>
  <c r="Y59" i="10" s="1"/>
  <c r="Z14" i="12"/>
  <c r="Z29" i="12" s="1"/>
  <c r="Z44" i="12" s="1"/>
  <c r="Z59" i="12" s="1"/>
  <c r="Z14" i="11"/>
  <c r="Z29" i="11" s="1"/>
  <c r="Z44" i="11" s="1"/>
  <c r="Z59" i="11" s="1"/>
  <c r="Z14" i="10" s="1"/>
  <c r="Z29" i="10" s="1"/>
  <c r="Z44" i="10" s="1"/>
  <c r="Z59" i="10" s="1"/>
  <c r="Y15" i="12"/>
  <c r="Y30" i="12" s="1"/>
  <c r="Y45" i="12" s="1"/>
  <c r="Y60" i="12" s="1"/>
  <c r="Y15" i="11" s="1"/>
  <c r="Y30" i="11" s="1"/>
  <c r="Y45" i="11" s="1"/>
  <c r="Y60" i="11" s="1"/>
  <c r="Y15" i="10" s="1"/>
  <c r="Y30" i="10" s="1"/>
  <c r="Y45" i="10" s="1"/>
  <c r="Y60" i="10" s="1"/>
  <c r="Z15" i="12"/>
  <c r="Z30" i="12" s="1"/>
  <c r="Z45" i="12" s="1"/>
  <c r="Z60" i="12" s="1"/>
  <c r="Z15" i="11" s="1"/>
  <c r="Z30" i="11" s="1"/>
  <c r="Z45" i="11" s="1"/>
  <c r="Z60" i="11" s="1"/>
  <c r="Z15" i="10" s="1"/>
  <c r="Z30" i="10" s="1"/>
  <c r="Z45" i="10" s="1"/>
  <c r="Z60" i="10" s="1"/>
  <c r="Y16" i="12"/>
  <c r="Y31" i="12"/>
  <c r="Y46" i="12"/>
  <c r="Y61" i="12" s="1"/>
  <c r="Y16" i="11" s="1"/>
  <c r="Y31" i="11" s="1"/>
  <c r="Y46" i="11" s="1"/>
  <c r="Y61" i="11" s="1"/>
  <c r="Y16" i="10" s="1"/>
  <c r="Y31" i="10" s="1"/>
  <c r="Y46" i="10" s="1"/>
  <c r="Y61" i="10" s="1"/>
  <c r="Z16" i="12"/>
  <c r="Z31" i="12" s="1"/>
  <c r="Z46" i="12" s="1"/>
  <c r="Z61" i="12" s="1"/>
  <c r="Z16" i="11" s="1"/>
  <c r="Z31" i="11" s="1"/>
  <c r="Z46" i="11" s="1"/>
  <c r="Z61" i="11" s="1"/>
  <c r="Z16" i="10"/>
  <c r="Z31" i="10" s="1"/>
  <c r="Z46" i="10" s="1"/>
  <c r="Z61" i="10" s="1"/>
  <c r="Y17" i="12"/>
  <c r="Y32" i="12"/>
  <c r="Y47" i="12" s="1"/>
  <c r="Y62" i="12" s="1"/>
  <c r="Y17" i="11" s="1"/>
  <c r="Y32" i="11" s="1"/>
  <c r="Y47" i="11" s="1"/>
  <c r="Y62" i="11" s="1"/>
  <c r="Y17" i="10" s="1"/>
  <c r="Y32" i="10" s="1"/>
  <c r="Y47" i="10" s="1"/>
  <c r="Y62" i="10" s="1"/>
  <c r="Z17" i="12"/>
  <c r="Z32" i="12" s="1"/>
  <c r="Z47" i="12"/>
  <c r="Z62" i="12" s="1"/>
  <c r="Z17" i="11" s="1"/>
  <c r="Z32" i="11" s="1"/>
  <c r="Z47" i="11" s="1"/>
  <c r="Z62" i="11" s="1"/>
  <c r="Z17" i="10" s="1"/>
  <c r="Z32" i="10" s="1"/>
  <c r="Z47" i="10" s="1"/>
  <c r="Z62" i="10" s="1"/>
  <c r="Y18" i="12"/>
  <c r="Y33" i="12" s="1"/>
  <c r="Y48" i="12" s="1"/>
  <c r="Y63" i="12" s="1"/>
  <c r="Y18" i="11" s="1"/>
  <c r="Y33" i="11" s="1"/>
  <c r="Y48" i="11" s="1"/>
  <c r="Y63" i="11" s="1"/>
  <c r="Y18" i="10" s="1"/>
  <c r="Y33" i="10" s="1"/>
  <c r="Y48" i="10" s="1"/>
  <c r="Y63" i="10" s="1"/>
  <c r="Z18" i="12"/>
  <c r="Z33" i="12" s="1"/>
  <c r="Z48" i="12" s="1"/>
  <c r="Z63" i="12" s="1"/>
  <c r="Z18" i="11" s="1"/>
  <c r="Z33" i="11" s="1"/>
  <c r="Z48" i="11" s="1"/>
  <c r="Z63" i="11" s="1"/>
  <c r="Z18" i="10"/>
  <c r="Z33" i="10" s="1"/>
  <c r="Z48" i="10" s="1"/>
  <c r="Z63" i="10" s="1"/>
  <c r="Y19" i="12"/>
  <c r="Y34" i="12" s="1"/>
  <c r="Y49" i="12" s="1"/>
  <c r="Y64" i="12" s="1"/>
  <c r="Y19" i="11" s="1"/>
  <c r="Y34" i="11" s="1"/>
  <c r="Y49" i="11" s="1"/>
  <c r="Y64" i="11" s="1"/>
  <c r="Y19" i="10" s="1"/>
  <c r="Y34" i="10" s="1"/>
  <c r="Y49" i="10" s="1"/>
  <c r="Y64" i="10" s="1"/>
  <c r="Z19" i="12"/>
  <c r="Z34" i="12" s="1"/>
  <c r="Z49" i="12"/>
  <c r="Z64" i="12" s="1"/>
  <c r="Z19" i="11" s="1"/>
  <c r="Z34" i="11" s="1"/>
  <c r="Z49" i="11" s="1"/>
  <c r="Z64" i="11" s="1"/>
  <c r="Z19" i="10"/>
  <c r="Z34" i="10" s="1"/>
  <c r="Z49" i="10" s="1"/>
  <c r="Z64" i="10" s="1"/>
  <c r="Y20" i="12"/>
  <c r="Y35" i="12" s="1"/>
  <c r="Y50" i="12" s="1"/>
  <c r="Y65" i="12" s="1"/>
  <c r="Y20" i="11" s="1"/>
  <c r="Y35" i="11" s="1"/>
  <c r="Y50" i="11" s="1"/>
  <c r="Y65" i="11" s="1"/>
  <c r="Y20" i="10" s="1"/>
  <c r="Y35" i="10" s="1"/>
  <c r="Y50" i="10" s="1"/>
  <c r="Y65" i="10" s="1"/>
  <c r="Z20" i="12"/>
  <c r="Z35" i="12"/>
  <c r="Z50" i="12" s="1"/>
  <c r="Z65" i="12" s="1"/>
  <c r="Z20" i="11" s="1"/>
  <c r="Z35" i="11" s="1"/>
  <c r="Z50" i="11" s="1"/>
  <c r="Z65" i="11" s="1"/>
  <c r="Z20" i="10" s="1"/>
  <c r="Z35" i="10" s="1"/>
  <c r="Z50" i="10" s="1"/>
  <c r="Z65" i="10" s="1"/>
  <c r="K63" i="11"/>
  <c r="K11" i="11"/>
  <c r="K29" i="12"/>
  <c r="K79" i="11"/>
  <c r="K41" i="11"/>
  <c r="K56" i="12"/>
  <c r="W16" i="12"/>
  <c r="E35" i="16"/>
  <c r="B35" i="16" s="1"/>
  <c r="E59" i="8"/>
  <c r="E44" i="9"/>
  <c r="E59" i="13"/>
  <c r="E59" i="12"/>
  <c r="B59" i="12" s="1"/>
  <c r="E29" i="14"/>
  <c r="B50" i="25"/>
  <c r="B76" i="25"/>
  <c r="B128" i="25"/>
  <c r="E14" i="14"/>
  <c r="M14" i="14" s="1"/>
  <c r="T14" i="14" s="1"/>
  <c r="K74" i="11"/>
  <c r="K45" i="12"/>
  <c r="K49" i="12"/>
  <c r="K71" i="11"/>
  <c r="K56" i="11"/>
  <c r="K57" i="11"/>
  <c r="K59" i="11"/>
  <c r="K20" i="11"/>
  <c r="K13" i="11"/>
  <c r="K60" i="11"/>
  <c r="H4" i="35"/>
  <c r="B102" i="25"/>
  <c r="B206" i="25"/>
  <c r="B232" i="25"/>
  <c r="B258" i="25"/>
  <c r="K27" i="12"/>
  <c r="K16" i="11"/>
  <c r="K29" i="11"/>
  <c r="K58" i="11"/>
  <c r="Q1" i="8"/>
  <c r="E33" i="15"/>
  <c r="B33" i="15" s="1"/>
  <c r="E63" i="8"/>
  <c r="F63" i="8" s="1"/>
  <c r="E33" i="16"/>
  <c r="E48" i="12"/>
  <c r="E33" i="9"/>
  <c r="B33" i="9" s="1"/>
  <c r="K31" i="12"/>
  <c r="K78" i="11"/>
  <c r="K33" i="11"/>
  <c r="K46" i="11"/>
  <c r="K62" i="11"/>
  <c r="K77" i="11"/>
  <c r="K50" i="12"/>
  <c r="Q1" i="12"/>
  <c r="Q1" i="11"/>
  <c r="K12" i="11"/>
  <c r="K17" i="11"/>
  <c r="K65" i="11"/>
  <c r="AG83" i="12"/>
  <c r="AG85" i="12" s="1"/>
  <c r="AF83" i="12"/>
  <c r="AF85" i="12" s="1"/>
  <c r="AD83" i="12"/>
  <c r="Q1" i="19"/>
  <c r="P1" i="13"/>
  <c r="H13" i="35" s="1"/>
  <c r="B180" i="25"/>
  <c r="E44" i="14"/>
  <c r="M44" i="14" s="1"/>
  <c r="E29" i="16"/>
  <c r="M29" i="16" s="1"/>
  <c r="E89" i="14"/>
  <c r="B89" i="14" s="1"/>
  <c r="R103" i="14" s="1"/>
  <c r="E76" i="14"/>
  <c r="E61" i="18"/>
  <c r="E76" i="17"/>
  <c r="B76" i="17" s="1"/>
  <c r="T90" i="17" s="1"/>
  <c r="AE83" i="12"/>
  <c r="AE85" i="12" s="1"/>
  <c r="AE90" i="12" s="1"/>
  <c r="K34" i="12"/>
  <c r="K58" i="12"/>
  <c r="K61" i="11"/>
  <c r="K41" i="12"/>
  <c r="K28" i="12"/>
  <c r="Q1" i="14"/>
  <c r="E42" i="13"/>
  <c r="F42" i="13" s="1"/>
  <c r="E12" i="18"/>
  <c r="E27" i="19"/>
  <c r="M27" i="19" s="1"/>
  <c r="T27" i="19" s="1"/>
  <c r="E27" i="16"/>
  <c r="F27" i="16" s="1"/>
  <c r="E27" i="17"/>
  <c r="E12" i="10"/>
  <c r="F12" i="10" s="1"/>
  <c r="E57" i="19"/>
  <c r="B57" i="19" s="1"/>
  <c r="E57" i="15"/>
  <c r="B57" i="15" s="1"/>
  <c r="E27" i="9"/>
  <c r="F27" i="9" s="1"/>
  <c r="E42" i="10"/>
  <c r="M42" i="10" s="1"/>
  <c r="R42" i="10" s="1"/>
  <c r="E87" i="14"/>
  <c r="F87" i="14" s="1"/>
  <c r="E57" i="11"/>
  <c r="E42" i="11"/>
  <c r="F42" i="11" s="1"/>
  <c r="E57" i="8"/>
  <c r="B57" i="8" s="1"/>
  <c r="E50" i="19"/>
  <c r="B50" i="19" s="1"/>
  <c r="E50" i="13"/>
  <c r="F50" i="13" s="1"/>
  <c r="E80" i="17"/>
  <c r="B80" i="17" s="1"/>
  <c r="R94" i="17" s="1"/>
  <c r="E20" i="13"/>
  <c r="M20" i="13" s="1"/>
  <c r="R20" i="13" s="1"/>
  <c r="E20" i="18"/>
  <c r="E20" i="19"/>
  <c r="B20" i="19" s="1"/>
  <c r="E35" i="13"/>
  <c r="M35" i="13" s="1"/>
  <c r="E80" i="14"/>
  <c r="B80" i="14" s="1"/>
  <c r="E65" i="14"/>
  <c r="E20" i="15"/>
  <c r="E35" i="10"/>
  <c r="F35" i="10" s="1"/>
  <c r="E20" i="17"/>
  <c r="M20" i="17" s="1"/>
  <c r="E20" i="10"/>
  <c r="E95" i="16"/>
  <c r="B95" i="16" s="1"/>
  <c r="T109" i="16" s="1"/>
  <c r="E80" i="18"/>
  <c r="F80" i="18" s="1"/>
  <c r="E110" i="18"/>
  <c r="F110" i="18" s="1"/>
  <c r="E35" i="9"/>
  <c r="M35" i="9" s="1"/>
  <c r="T35" i="9" s="1"/>
  <c r="E65" i="8"/>
  <c r="B65" i="8" s="1"/>
  <c r="E80" i="13"/>
  <c r="B80" i="13" s="1"/>
  <c r="R94" i="13" s="1"/>
  <c r="E50" i="10"/>
  <c r="F50" i="10" s="1"/>
  <c r="E65" i="10"/>
  <c r="E65" i="12"/>
  <c r="M65" i="12" s="1"/>
  <c r="T65" i="12" s="1"/>
  <c r="E50" i="9"/>
  <c r="F50" i="9" s="1"/>
  <c r="E50" i="16"/>
  <c r="F50" i="16" s="1"/>
  <c r="E20" i="12"/>
  <c r="B20" i="12" s="1"/>
  <c r="E80" i="12"/>
  <c r="M80" i="12" s="1"/>
  <c r="V80" i="12" s="1"/>
  <c r="E50" i="11"/>
  <c r="B50" i="11" s="1"/>
  <c r="E65" i="11"/>
  <c r="P1" i="18"/>
  <c r="H15" i="35" s="1"/>
  <c r="P1" i="14"/>
  <c r="H12" i="35" s="1"/>
  <c r="P1" i="15"/>
  <c r="H11" i="35" s="1"/>
  <c r="E78" i="18"/>
  <c r="F78" i="18" s="1"/>
  <c r="E63" i="18"/>
  <c r="M63" i="18" s="1"/>
  <c r="T63" i="18" s="1"/>
  <c r="E48" i="18"/>
  <c r="M48" i="18" s="1"/>
  <c r="T48" i="18" s="1"/>
  <c r="E18" i="19"/>
  <c r="B18" i="19" s="1"/>
  <c r="E48" i="13"/>
  <c r="B48" i="13" s="1"/>
  <c r="E18" i="14"/>
  <c r="B18" i="14" s="1"/>
  <c r="E93" i="18"/>
  <c r="E18" i="15"/>
  <c r="M18" i="15" s="1"/>
  <c r="E18" i="16"/>
  <c r="E63" i="15"/>
  <c r="M63" i="15" s="1"/>
  <c r="T63" i="15" s="1"/>
  <c r="E63" i="16"/>
  <c r="F63" i="16" s="1"/>
  <c r="E63" i="10"/>
  <c r="M63" i="10" s="1"/>
  <c r="E48" i="17"/>
  <c r="B48" i="17" s="1"/>
  <c r="E48" i="14"/>
  <c r="M48" i="14" s="1"/>
  <c r="E48" i="16"/>
  <c r="B48" i="16" s="1"/>
  <c r="E33" i="17"/>
  <c r="F33" i="17" s="1"/>
  <c r="E63" i="14"/>
  <c r="E18" i="10"/>
  <c r="F18" i="10" s="1"/>
  <c r="E78" i="11"/>
  <c r="B78" i="11" s="1"/>
  <c r="O92" i="11" s="1"/>
  <c r="E78" i="15"/>
  <c r="F78" i="15" s="1"/>
  <c r="E18" i="17"/>
  <c r="B18" i="17" s="1"/>
  <c r="E78" i="10"/>
  <c r="F78" i="10" s="1"/>
  <c r="AF83" i="11"/>
  <c r="AF85" i="11" s="1"/>
  <c r="AF87" i="11" s="1"/>
  <c r="E31" i="19"/>
  <c r="B31" i="19" s="1"/>
  <c r="W15" i="12"/>
  <c r="W30" i="12" s="1"/>
  <c r="W45" i="12" s="1"/>
  <c r="W60" i="12" s="1"/>
  <c r="W15" i="11" s="1"/>
  <c r="W30" i="11" s="1"/>
  <c r="W45" i="11" s="1"/>
  <c r="W60" i="11" s="1"/>
  <c r="W15" i="10" s="1"/>
  <c r="W30" i="10" s="1"/>
  <c r="W45" i="10" s="1"/>
  <c r="W60" i="10" s="1"/>
  <c r="X16" i="12"/>
  <c r="X31" i="12" s="1"/>
  <c r="X46" i="12" s="1"/>
  <c r="AC16" i="12"/>
  <c r="X76" i="12"/>
  <c r="X76" i="11"/>
  <c r="AC15" i="12"/>
  <c r="X15" i="12"/>
  <c r="X30" i="12" s="1"/>
  <c r="X45" i="12" s="1"/>
  <c r="X60" i="12" s="1"/>
  <c r="X15" i="11" s="1"/>
  <c r="X30" i="11" s="1"/>
  <c r="X45" i="11" s="1"/>
  <c r="X60" i="11" s="1"/>
  <c r="X15" i="10" s="1"/>
  <c r="X30" i="10" s="1"/>
  <c r="X45" i="10" s="1"/>
  <c r="X60" i="10" s="1"/>
  <c r="W31" i="12"/>
  <c r="W17" i="12"/>
  <c r="W32" i="12" s="1"/>
  <c r="W47" i="12" s="1"/>
  <c r="W62" i="12" s="1"/>
  <c r="W17" i="11" s="1"/>
  <c r="W32" i="11" s="1"/>
  <c r="W47" i="11" s="1"/>
  <c r="W62" i="11" s="1"/>
  <c r="W17" i="10" s="1"/>
  <c r="W32" i="10" s="1"/>
  <c r="W47" i="10" s="1"/>
  <c r="W62" i="10" s="1"/>
  <c r="W76" i="12"/>
  <c r="AE87" i="12"/>
  <c r="AE92" i="12" s="1"/>
  <c r="W76" i="11"/>
  <c r="W76" i="10" s="1"/>
  <c r="W91" i="9" s="1"/>
  <c r="W76" i="8" s="1"/>
  <c r="W76" i="17" s="1"/>
  <c r="W91" i="16" s="1"/>
  <c r="W76" i="15" s="1"/>
  <c r="W91" i="14" s="1"/>
  <c r="W76" i="13" s="1"/>
  <c r="W76" i="19" s="1"/>
  <c r="W106" i="18" s="1"/>
  <c r="X80" i="12"/>
  <c r="X78" i="12"/>
  <c r="W77" i="12"/>
  <c r="W77" i="11" s="1"/>
  <c r="W77" i="10" s="1"/>
  <c r="W92" i="9" s="1"/>
  <c r="W77" i="8" s="1"/>
  <c r="W77" i="17" s="1"/>
  <c r="W92" i="16" s="1"/>
  <c r="W77" i="15" s="1"/>
  <c r="W92" i="14" s="1"/>
  <c r="W77" i="13" s="1"/>
  <c r="W77" i="19" s="1"/>
  <c r="W107" i="18" s="1"/>
  <c r="AC14" i="12"/>
  <c r="X79" i="12"/>
  <c r="X71" i="12"/>
  <c r="AC18" i="12"/>
  <c r="X73" i="12"/>
  <c r="AC17" i="12"/>
  <c r="X17" i="12"/>
  <c r="X32" i="12"/>
  <c r="X75" i="12"/>
  <c r="X75" i="11"/>
  <c r="W75" i="12"/>
  <c r="W75" i="11"/>
  <c r="X14" i="12"/>
  <c r="X29" i="12" s="1"/>
  <c r="X44" i="12"/>
  <c r="X59" i="12" s="1"/>
  <c r="X14" i="11" s="1"/>
  <c r="X29" i="11" s="1"/>
  <c r="X44" i="11" s="1"/>
  <c r="X59" i="11" s="1"/>
  <c r="X14" i="10" s="1"/>
  <c r="X29" i="10" s="1"/>
  <c r="X44" i="10" s="1"/>
  <c r="X59" i="10" s="1"/>
  <c r="W14" i="12"/>
  <c r="W29" i="12"/>
  <c r="W46" i="12"/>
  <c r="W61" i="12" s="1"/>
  <c r="W16" i="11"/>
  <c r="W31" i="11" s="1"/>
  <c r="W46" i="11" s="1"/>
  <c r="W61" i="11" s="1"/>
  <c r="W16" i="10" s="1"/>
  <c r="W31" i="10" s="1"/>
  <c r="W46" i="10" s="1"/>
  <c r="W61" i="10" s="1"/>
  <c r="X77" i="12"/>
  <c r="X77" i="11"/>
  <c r="X77" i="10" s="1"/>
  <c r="X92" i="9" s="1"/>
  <c r="X77" i="8" s="1"/>
  <c r="X77" i="17" s="1"/>
  <c r="X92" i="16" s="1"/>
  <c r="X77" i="15" s="1"/>
  <c r="X92" i="14" s="1"/>
  <c r="X77" i="13" s="1"/>
  <c r="X77" i="19" s="1"/>
  <c r="X107" i="18" s="1"/>
  <c r="X61" i="12"/>
  <c r="X16" i="11" s="1"/>
  <c r="X31" i="11" s="1"/>
  <c r="X46" i="11" s="1"/>
  <c r="X61" i="11" s="1"/>
  <c r="X16" i="10" s="1"/>
  <c r="X31" i="10" s="1"/>
  <c r="X46" i="10" s="1"/>
  <c r="X61" i="10" s="1"/>
  <c r="W74" i="12"/>
  <c r="W74" i="11" s="1"/>
  <c r="W74" i="10" s="1"/>
  <c r="W89" i="9" s="1"/>
  <c r="W74" i="8" s="1"/>
  <c r="W74" i="17" s="1"/>
  <c r="W89" i="16" s="1"/>
  <c r="W74" i="15" s="1"/>
  <c r="W89" i="14" s="1"/>
  <c r="W74" i="13" s="1"/>
  <c r="W74" i="19" s="1"/>
  <c r="W104" i="18" s="1"/>
  <c r="X74" i="12"/>
  <c r="X74" i="11" s="1"/>
  <c r="X74" i="10" s="1"/>
  <c r="X89" i="9" s="1"/>
  <c r="X74" i="8" s="1"/>
  <c r="X74" i="17" s="1"/>
  <c r="X89" i="16" s="1"/>
  <c r="X74" i="15" s="1"/>
  <c r="X89" i="14" s="1"/>
  <c r="X74" i="13" s="1"/>
  <c r="X74" i="19" s="1"/>
  <c r="X104" i="18" s="1"/>
  <c r="X76" i="10"/>
  <c r="X91" i="9" s="1"/>
  <c r="X76" i="8" s="1"/>
  <c r="X76" i="17" s="1"/>
  <c r="X91" i="16" s="1"/>
  <c r="X76" i="15" s="1"/>
  <c r="X91" i="14" s="1"/>
  <c r="X76" i="13" s="1"/>
  <c r="X76" i="19" s="1"/>
  <c r="X106" i="18" s="1"/>
  <c r="W19" i="12"/>
  <c r="W34" i="12" s="1"/>
  <c r="W49" i="12" s="1"/>
  <c r="W64" i="12" s="1"/>
  <c r="W19" i="11" s="1"/>
  <c r="W34" i="11" s="1"/>
  <c r="W49" i="11" s="1"/>
  <c r="W64" i="11" s="1"/>
  <c r="W19" i="10" s="1"/>
  <c r="W34" i="10" s="1"/>
  <c r="W49" i="10" s="1"/>
  <c r="W64" i="10" s="1"/>
  <c r="X19" i="12"/>
  <c r="AC19" i="12"/>
  <c r="W79" i="12"/>
  <c r="AC13" i="12"/>
  <c r="X13" i="12"/>
  <c r="W13" i="12"/>
  <c r="W73" i="12"/>
  <c r="W73" i="11" s="1"/>
  <c r="W71" i="12"/>
  <c r="W71" i="11" s="1"/>
  <c r="W71" i="10" s="1"/>
  <c r="W86" i="9" s="1"/>
  <c r="W71" i="8" s="1"/>
  <c r="W71" i="17" s="1"/>
  <c r="W86" i="16" s="1"/>
  <c r="W71" i="15" s="1"/>
  <c r="W86" i="14" s="1"/>
  <c r="W71" i="13" s="1"/>
  <c r="W71" i="19" s="1"/>
  <c r="W101" i="18" s="1"/>
  <c r="AC11" i="12"/>
  <c r="W11" i="12"/>
  <c r="X11" i="12"/>
  <c r="X20" i="12"/>
  <c r="AC20" i="12"/>
  <c r="W20" i="12"/>
  <c r="W78" i="12"/>
  <c r="W78" i="11" s="1"/>
  <c r="W78" i="10" s="1"/>
  <c r="W93" i="9" s="1"/>
  <c r="W78" i="8" s="1"/>
  <c r="W78" i="17" s="1"/>
  <c r="W93" i="16" s="1"/>
  <c r="W78" i="15" s="1"/>
  <c r="W93" i="14" s="1"/>
  <c r="W78" i="13" s="1"/>
  <c r="W78" i="19" s="1"/>
  <c r="W108" i="18" s="1"/>
  <c r="W80" i="12"/>
  <c r="W18" i="12"/>
  <c r="W33" i="12" s="1"/>
  <c r="W48" i="12" s="1"/>
  <c r="W63" i="12" s="1"/>
  <c r="W18" i="11" s="1"/>
  <c r="W33" i="11" s="1"/>
  <c r="W48" i="11" s="1"/>
  <c r="W63" i="11" s="1"/>
  <c r="W18" i="10" s="1"/>
  <c r="W33" i="10" s="1"/>
  <c r="W48" i="10" s="1"/>
  <c r="W63" i="10" s="1"/>
  <c r="X18" i="12"/>
  <c r="X33" i="12" s="1"/>
  <c r="X48" i="12" s="1"/>
  <c r="X63" i="12" s="1"/>
  <c r="X18" i="11" s="1"/>
  <c r="X33" i="11" s="1"/>
  <c r="X48" i="11" s="1"/>
  <c r="X63" i="11" s="1"/>
  <c r="X18" i="10" s="1"/>
  <c r="X33" i="10" s="1"/>
  <c r="X48" i="10" s="1"/>
  <c r="X63" i="10" s="1"/>
  <c r="X75" i="10"/>
  <c r="X90" i="9" s="1"/>
  <c r="X75" i="8" s="1"/>
  <c r="X75" i="17" s="1"/>
  <c r="X90" i="16" s="1"/>
  <c r="X75" i="15" s="1"/>
  <c r="X90" i="14" s="1"/>
  <c r="X75" i="13" s="1"/>
  <c r="X75" i="19" s="1"/>
  <c r="X105" i="18" s="1"/>
  <c r="X73" i="11"/>
  <c r="W44" i="12"/>
  <c r="W59" i="12" s="1"/>
  <c r="W14" i="11" s="1"/>
  <c r="W29" i="11" s="1"/>
  <c r="W44" i="11" s="1"/>
  <c r="W59" i="11" s="1"/>
  <c r="W14" i="10" s="1"/>
  <c r="W29" i="10" s="1"/>
  <c r="W44" i="10" s="1"/>
  <c r="W59" i="10" s="1"/>
  <c r="W75" i="10"/>
  <c r="W90" i="9" s="1"/>
  <c r="W75" i="8" s="1"/>
  <c r="W75" i="17" s="1"/>
  <c r="W90" i="16" s="1"/>
  <c r="W75" i="15" s="1"/>
  <c r="W90" i="14" s="1"/>
  <c r="W75" i="13" s="1"/>
  <c r="W75" i="19" s="1"/>
  <c r="W105" i="18" s="1"/>
  <c r="W73" i="10"/>
  <c r="W88" i="9" s="1"/>
  <c r="W73" i="8" s="1"/>
  <c r="W73" i="17" s="1"/>
  <c r="W88" i="16" s="1"/>
  <c r="W73" i="15" s="1"/>
  <c r="W88" i="14" s="1"/>
  <c r="W73" i="13" s="1"/>
  <c r="W73" i="19" s="1"/>
  <c r="W103" i="18" s="1"/>
  <c r="X47" i="12"/>
  <c r="X62" i="12" s="1"/>
  <c r="X17" i="11" s="1"/>
  <c r="X32" i="11" s="1"/>
  <c r="X47" i="11" s="1"/>
  <c r="X62" i="11" s="1"/>
  <c r="X17" i="10" s="1"/>
  <c r="X32" i="10" s="1"/>
  <c r="X47" i="10" s="1"/>
  <c r="X62" i="10" s="1"/>
  <c r="X28" i="12"/>
  <c r="X43" i="12" s="1"/>
  <c r="X58" i="12" s="1"/>
  <c r="X13" i="11" s="1"/>
  <c r="X28" i="11" s="1"/>
  <c r="X43" i="11" s="1"/>
  <c r="X58" i="11" s="1"/>
  <c r="X13" i="10" s="1"/>
  <c r="X28" i="10" s="1"/>
  <c r="X43" i="10" s="1"/>
  <c r="X58" i="10" s="1"/>
  <c r="X26" i="12"/>
  <c r="X41" i="12" s="1"/>
  <c r="X56" i="12" s="1"/>
  <c r="X11" i="11" s="1"/>
  <c r="X26" i="11" s="1"/>
  <c r="X41" i="11" s="1"/>
  <c r="X56" i="11" s="1"/>
  <c r="X11" i="10" s="1"/>
  <c r="X26" i="10" s="1"/>
  <c r="X41" i="10" s="1"/>
  <c r="X56" i="10" s="1"/>
  <c r="W79" i="11"/>
  <c r="W79" i="10" s="1"/>
  <c r="W94" i="9" s="1"/>
  <c r="W79" i="8" s="1"/>
  <c r="W79" i="17" s="1"/>
  <c r="W94" i="16" s="1"/>
  <c r="W79" i="15" s="1"/>
  <c r="W94" i="14" s="1"/>
  <c r="W79" i="13" s="1"/>
  <c r="W79" i="19" s="1"/>
  <c r="W109" i="18" s="1"/>
  <c r="X79" i="11"/>
  <c r="X79" i="10" s="1"/>
  <c r="X94" i="9" s="1"/>
  <c r="X79" i="8" s="1"/>
  <c r="X79" i="17" s="1"/>
  <c r="X94" i="16" s="1"/>
  <c r="X79" i="15" s="1"/>
  <c r="X94" i="14" s="1"/>
  <c r="X79" i="13" s="1"/>
  <c r="X79" i="19" s="1"/>
  <c r="X109" i="18" s="1"/>
  <c r="N21" i="9"/>
  <c r="W26" i="12"/>
  <c r="W41" i="12"/>
  <c r="W56" i="12" s="1"/>
  <c r="W11" i="11" s="1"/>
  <c r="W26" i="11" s="1"/>
  <c r="W41" i="11" s="1"/>
  <c r="W56" i="11" s="1"/>
  <c r="W11" i="10" s="1"/>
  <c r="W26" i="10" s="1"/>
  <c r="W41" i="10" s="1"/>
  <c r="W56" i="10" s="1"/>
  <c r="X34" i="12"/>
  <c r="X49" i="12" s="1"/>
  <c r="X64" i="12" s="1"/>
  <c r="X19" i="11" s="1"/>
  <c r="X34" i="11" s="1"/>
  <c r="X49" i="11" s="1"/>
  <c r="X64" i="11" s="1"/>
  <c r="X19" i="10" s="1"/>
  <c r="X34" i="10" s="1"/>
  <c r="X49" i="10" s="1"/>
  <c r="X64" i="10" s="1"/>
  <c r="O36" i="11"/>
  <c r="X80" i="11"/>
  <c r="X80" i="10"/>
  <c r="X95" i="9" s="1"/>
  <c r="X80" i="8" s="1"/>
  <c r="X80" i="17" s="1"/>
  <c r="X95" i="16" s="1"/>
  <c r="X80" i="15" s="1"/>
  <c r="X95" i="14" s="1"/>
  <c r="X80" i="13" s="1"/>
  <c r="X80" i="19" s="1"/>
  <c r="X110" i="18" s="1"/>
  <c r="X73" i="10"/>
  <c r="X88" i="9" s="1"/>
  <c r="X73" i="8" s="1"/>
  <c r="X73" i="17" s="1"/>
  <c r="X88" i="16" s="1"/>
  <c r="X73" i="15" s="1"/>
  <c r="X88" i="14" s="1"/>
  <c r="X73" i="13" s="1"/>
  <c r="X73" i="19" s="1"/>
  <c r="X103" i="18" s="1"/>
  <c r="O21" i="9"/>
  <c r="W28" i="12"/>
  <c r="W43" i="12"/>
  <c r="W58" i="12" s="1"/>
  <c r="W13" i="11" s="1"/>
  <c r="W28" i="11" s="1"/>
  <c r="W43" i="11" s="1"/>
  <c r="W58" i="11" s="1"/>
  <c r="W13" i="10" s="1"/>
  <c r="W28" i="10" s="1"/>
  <c r="W43" i="10" s="1"/>
  <c r="W58" i="10" s="1"/>
  <c r="X71" i="11"/>
  <c r="X71" i="10" s="1"/>
  <c r="X86" i="9" s="1"/>
  <c r="X71" i="8" s="1"/>
  <c r="X71" i="17" s="1"/>
  <c r="X86" i="16" s="1"/>
  <c r="X71" i="15" s="1"/>
  <c r="X86" i="14" s="1"/>
  <c r="X71" i="13" s="1"/>
  <c r="X71" i="19" s="1"/>
  <c r="X101" i="18" s="1"/>
  <c r="W35" i="12"/>
  <c r="W50" i="12"/>
  <c r="W65" i="12" s="1"/>
  <c r="W20" i="11"/>
  <c r="W35" i="11" s="1"/>
  <c r="W50" i="11" s="1"/>
  <c r="W65" i="11" s="1"/>
  <c r="W20" i="10" s="1"/>
  <c r="W35" i="10" s="1"/>
  <c r="W50" i="10" s="1"/>
  <c r="W65" i="10" s="1"/>
  <c r="N21" i="8"/>
  <c r="X35" i="12"/>
  <c r="X50" i="12"/>
  <c r="X65" i="12" s="1"/>
  <c r="X20" i="11" s="1"/>
  <c r="X35" i="11" s="1"/>
  <c r="X50" i="11" s="1"/>
  <c r="X65" i="11" s="1"/>
  <c r="X20" i="10" s="1"/>
  <c r="X35" i="10" s="1"/>
  <c r="X50" i="10" s="1"/>
  <c r="X65" i="10" s="1"/>
  <c r="N96" i="9"/>
  <c r="O21" i="14"/>
  <c r="N66" i="17"/>
  <c r="O66" i="12"/>
  <c r="N21" i="16"/>
  <c r="N36" i="12"/>
  <c r="N111" i="18"/>
  <c r="N21" i="17"/>
  <c r="O36" i="14"/>
  <c r="O51" i="8"/>
  <c r="N51" i="18"/>
  <c r="N36" i="19"/>
  <c r="O51" i="13"/>
  <c r="O81" i="19"/>
  <c r="O21" i="13"/>
  <c r="O81" i="11"/>
  <c r="O51" i="9"/>
  <c r="O51" i="12"/>
  <c r="O51" i="17"/>
  <c r="O36" i="16"/>
  <c r="N51" i="10"/>
  <c r="N66" i="16"/>
  <c r="N96" i="18"/>
  <c r="N51" i="11"/>
  <c r="O51" i="18"/>
  <c r="O81" i="10"/>
  <c r="N96" i="14"/>
  <c r="O81" i="13"/>
  <c r="N66" i="10"/>
  <c r="W80" i="11"/>
  <c r="W80" i="10" s="1"/>
  <c r="W95" i="9" s="1"/>
  <c r="W80" i="8" s="1"/>
  <c r="W80" i="17" s="1"/>
  <c r="W95" i="16" s="1"/>
  <c r="W80" i="15" s="1"/>
  <c r="W95" i="14" s="1"/>
  <c r="W80" i="13" s="1"/>
  <c r="W80" i="19" s="1"/>
  <c r="W110" i="18" s="1"/>
  <c r="O36" i="17"/>
  <c r="O81" i="12"/>
  <c r="X72" i="12"/>
  <c r="X72" i="11"/>
  <c r="X72" i="10" s="1"/>
  <c r="X87" i="9" s="1"/>
  <c r="X72" i="8" s="1"/>
  <c r="X72" i="17" s="1"/>
  <c r="X87" i="16" s="1"/>
  <c r="X72" i="15" s="1"/>
  <c r="X87" i="14" s="1"/>
  <c r="X72" i="13" s="1"/>
  <c r="X72" i="19" s="1"/>
  <c r="X102" i="18" s="1"/>
  <c r="N36" i="9"/>
  <c r="O21" i="10"/>
  <c r="N81" i="10"/>
  <c r="N81" i="11"/>
  <c r="N51" i="12"/>
  <c r="N51" i="17"/>
  <c r="N21" i="18"/>
  <c r="O51" i="11"/>
  <c r="N51" i="19"/>
  <c r="O66" i="13"/>
  <c r="N51" i="14"/>
  <c r="N66" i="18"/>
  <c r="O51" i="10"/>
  <c r="O21" i="18"/>
  <c r="O66" i="19"/>
  <c r="O21" i="15"/>
  <c r="W12" i="12"/>
  <c r="W27" i="12" s="1"/>
  <c r="W42" i="12" s="1"/>
  <c r="W57" i="12" s="1"/>
  <c r="W12" i="11" s="1"/>
  <c r="W27" i="11" s="1"/>
  <c r="W42" i="11" s="1"/>
  <c r="W57" i="11" s="1"/>
  <c r="W12" i="10" s="1"/>
  <c r="W27" i="10" s="1"/>
  <c r="W42" i="10" s="1"/>
  <c r="W57" i="10" s="1"/>
  <c r="N21" i="12"/>
  <c r="N81" i="15"/>
  <c r="O36" i="19"/>
  <c r="N81" i="12"/>
  <c r="W72" i="12"/>
  <c r="W72" i="11"/>
  <c r="W72" i="10" s="1"/>
  <c r="W87" i="9" s="1"/>
  <c r="W72" i="8" s="1"/>
  <c r="W72" i="17" s="1"/>
  <c r="W87" i="16" s="1"/>
  <c r="W72" i="15" s="1"/>
  <c r="W87" i="14" s="1"/>
  <c r="W72" i="13" s="1"/>
  <c r="W72" i="19" s="1"/>
  <c r="W102" i="18" s="1"/>
  <c r="N36" i="18"/>
  <c r="O51" i="14"/>
  <c r="N51" i="8"/>
  <c r="N21" i="14"/>
  <c r="O66" i="16"/>
  <c r="N66" i="15"/>
  <c r="O51" i="19"/>
  <c r="N36" i="13"/>
  <c r="N66" i="8"/>
  <c r="O96" i="14"/>
  <c r="X78" i="11"/>
  <c r="X78" i="10" s="1"/>
  <c r="X93" i="9" s="1"/>
  <c r="X78" i="8" s="1"/>
  <c r="X78" i="17" s="1"/>
  <c r="X93" i="16" s="1"/>
  <c r="X78" i="15" s="1"/>
  <c r="X93" i="14" s="1"/>
  <c r="X78" i="13" s="1"/>
  <c r="X78" i="19" s="1"/>
  <c r="X108" i="18" s="1"/>
  <c r="N51" i="16"/>
  <c r="N36" i="15"/>
  <c r="N81" i="14"/>
  <c r="O66" i="15"/>
  <c r="N36" i="14"/>
  <c r="O21" i="16"/>
  <c r="O36" i="15"/>
  <c r="N36" i="11"/>
  <c r="O36" i="13"/>
  <c r="N21" i="13"/>
  <c r="N66" i="19"/>
  <c r="O81" i="14"/>
  <c r="O66" i="14"/>
  <c r="N51" i="9"/>
  <c r="N81" i="18"/>
  <c r="O96" i="18"/>
  <c r="O51" i="16"/>
  <c r="N51" i="13"/>
  <c r="O36" i="18"/>
  <c r="N21" i="11"/>
  <c r="N1" i="11" s="1"/>
  <c r="E5" i="35" s="1"/>
  <c r="O96" i="9"/>
  <c r="O81" i="18"/>
  <c r="O66" i="18"/>
  <c r="N66" i="12"/>
  <c r="N36" i="8"/>
  <c r="O66" i="9"/>
  <c r="T21" i="12"/>
  <c r="AC12" i="12"/>
  <c r="O66" i="8"/>
  <c r="O96" i="16"/>
  <c r="O81" i="15"/>
  <c r="N36" i="10"/>
  <c r="N36" i="17"/>
  <c r="N66" i="11"/>
  <c r="N81" i="17"/>
  <c r="O36" i="8"/>
  <c r="X12" i="12"/>
  <c r="X27" i="12" s="1"/>
  <c r="X42" i="12" s="1"/>
  <c r="X57" i="12" s="1"/>
  <c r="X12" i="11" s="1"/>
  <c r="X27" i="11" s="1"/>
  <c r="X42" i="11" s="1"/>
  <c r="X57" i="11" s="1"/>
  <c r="X12" i="10" s="1"/>
  <c r="X27" i="10" s="1"/>
  <c r="X42" i="10" s="1"/>
  <c r="X57" i="10" s="1"/>
  <c r="O21" i="12"/>
  <c r="O66" i="11"/>
  <c r="O21" i="11"/>
  <c r="O1" i="11" s="1"/>
  <c r="N66" i="9"/>
  <c r="O51" i="15"/>
  <c r="N66" i="13"/>
  <c r="N96" i="16"/>
  <c r="N21" i="19"/>
  <c r="N81" i="8"/>
  <c r="N81" i="13"/>
  <c r="O21" i="8"/>
  <c r="O36" i="10"/>
  <c r="O36" i="9"/>
  <c r="N81" i="19"/>
  <c r="N36" i="16"/>
  <c r="O66" i="17"/>
  <c r="O81" i="17"/>
  <c r="N21" i="10"/>
  <c r="O36" i="12"/>
  <c r="N21" i="15"/>
  <c r="O21" i="17"/>
  <c r="N66" i="14"/>
  <c r="N1" i="14"/>
  <c r="E12" i="35" s="1"/>
  <c r="O66" i="10"/>
  <c r="N51" i="15"/>
  <c r="O21" i="19"/>
  <c r="O1" i="19"/>
  <c r="O81" i="8"/>
  <c r="O111" i="18"/>
  <c r="N1" i="12"/>
  <c r="E4" i="35" s="1"/>
  <c r="C52" i="34"/>
  <c r="L7" i="34"/>
  <c r="C38" i="34"/>
  <c r="C108" i="34"/>
  <c r="I10" i="34"/>
  <c r="C66" i="34"/>
  <c r="C80" i="34"/>
  <c r="C136" i="34"/>
  <c r="C122" i="34"/>
  <c r="C10" i="34"/>
  <c r="C94" i="34"/>
  <c r="C24" i="34"/>
  <c r="AG90" i="12" l="1"/>
  <c r="AG87" i="12"/>
  <c r="AG92" i="12" s="1"/>
  <c r="Q1" i="16"/>
  <c r="O1" i="16"/>
  <c r="B29" i="16"/>
  <c r="P1" i="16"/>
  <c r="H10" i="35" s="1"/>
  <c r="E11" i="19"/>
  <c r="E71" i="9"/>
  <c r="K30" i="15"/>
  <c r="K62" i="9"/>
  <c r="K57" i="18"/>
  <c r="K11" i="14"/>
  <c r="K26" i="18"/>
  <c r="K48" i="19"/>
  <c r="K72" i="10"/>
  <c r="K91" i="9"/>
  <c r="K90" i="9"/>
  <c r="K87" i="9"/>
  <c r="K76" i="8"/>
  <c r="K79" i="17"/>
  <c r="K93" i="16"/>
  <c r="K75" i="15"/>
  <c r="K74" i="15"/>
  <c r="K91" i="14"/>
  <c r="K80" i="13"/>
  <c r="K79" i="13"/>
  <c r="K73" i="13"/>
  <c r="K72" i="13"/>
  <c r="K76" i="19"/>
  <c r="K75" i="19"/>
  <c r="K48" i="9"/>
  <c r="K62" i="8"/>
  <c r="K57" i="16"/>
  <c r="K57" i="19"/>
  <c r="K72" i="18"/>
  <c r="K79" i="18"/>
  <c r="K80" i="18"/>
  <c r="K12" i="10"/>
  <c r="K16" i="10"/>
  <c r="K20" i="17"/>
  <c r="K12" i="14"/>
  <c r="K16" i="14"/>
  <c r="K20" i="14"/>
  <c r="K12" i="19"/>
  <c r="K16" i="18"/>
  <c r="K20" i="18"/>
  <c r="K17" i="10"/>
  <c r="K13" i="10"/>
  <c r="K49" i="10"/>
  <c r="K14" i="10"/>
  <c r="K44" i="8"/>
  <c r="K44" i="14"/>
  <c r="K61" i="9"/>
  <c r="K57" i="15"/>
  <c r="K42" i="16"/>
  <c r="K48" i="16"/>
  <c r="K42" i="14"/>
  <c r="K57" i="17"/>
  <c r="K63" i="15"/>
  <c r="K61" i="18"/>
  <c r="K13" i="19"/>
  <c r="K17" i="19"/>
  <c r="K17" i="18"/>
  <c r="K17" i="13"/>
  <c r="K56" i="16"/>
  <c r="K41" i="19"/>
  <c r="K41" i="9"/>
  <c r="K26" i="14"/>
  <c r="K27" i="9"/>
  <c r="K28" i="9"/>
  <c r="K29" i="9"/>
  <c r="K31" i="9"/>
  <c r="K32" i="9"/>
  <c r="K33" i="9"/>
  <c r="K35" i="9"/>
  <c r="K27" i="17"/>
  <c r="K28" i="17"/>
  <c r="K29" i="17"/>
  <c r="K30" i="17"/>
  <c r="K31" i="17"/>
  <c r="K32" i="17"/>
  <c r="K33" i="17"/>
  <c r="K34" i="17"/>
  <c r="K35" i="17"/>
  <c r="K27" i="15"/>
  <c r="K28" i="15"/>
  <c r="K29" i="15"/>
  <c r="K31" i="15"/>
  <c r="K33" i="15"/>
  <c r="K30" i="13"/>
  <c r="K35" i="13"/>
  <c r="K27" i="18"/>
  <c r="K50" i="8"/>
  <c r="K49" i="16"/>
  <c r="K43" i="14"/>
  <c r="K46" i="14"/>
  <c r="K49" i="14"/>
  <c r="K50" i="14"/>
  <c r="K50" i="19"/>
  <c r="K58" i="9"/>
  <c r="K61" i="17"/>
  <c r="K59" i="13"/>
  <c r="K59" i="18"/>
  <c r="K60" i="18"/>
  <c r="K64" i="18"/>
  <c r="K72" i="14"/>
  <c r="K73" i="14"/>
  <c r="K74" i="14"/>
  <c r="K75" i="14"/>
  <c r="K76" i="14"/>
  <c r="K77" i="14"/>
  <c r="K78" i="14"/>
  <c r="K79" i="14"/>
  <c r="K80" i="14"/>
  <c r="K14" i="17"/>
  <c r="K18" i="17"/>
  <c r="K14" i="14"/>
  <c r="K18" i="14"/>
  <c r="K14" i="19"/>
  <c r="K18" i="19"/>
  <c r="K14" i="18"/>
  <c r="K14" i="13"/>
  <c r="K18" i="13"/>
  <c r="K87" i="18"/>
  <c r="K89" i="18"/>
  <c r="K90" i="18"/>
  <c r="K92" i="18"/>
  <c r="K93" i="18"/>
  <c r="K94" i="18"/>
  <c r="K26" i="10"/>
  <c r="K41" i="15"/>
  <c r="K56" i="18"/>
  <c r="AD98" i="9"/>
  <c r="AE83" i="8"/>
  <c r="AE85" i="8" s="1"/>
  <c r="AE87" i="8" s="1"/>
  <c r="K35" i="15"/>
  <c r="K27" i="13"/>
  <c r="K29" i="13"/>
  <c r="K32" i="13"/>
  <c r="K33" i="13"/>
  <c r="K28" i="18"/>
  <c r="K30" i="18"/>
  <c r="K31" i="18"/>
  <c r="K33" i="18"/>
  <c r="K34" i="18"/>
  <c r="K35" i="18"/>
  <c r="K42" i="10"/>
  <c r="K45" i="10"/>
  <c r="K47" i="10"/>
  <c r="K42" i="8"/>
  <c r="K45" i="8"/>
  <c r="K46" i="8"/>
  <c r="K48" i="8"/>
  <c r="K43" i="16"/>
  <c r="K45" i="16"/>
  <c r="K46" i="16"/>
  <c r="K47" i="16"/>
  <c r="K50" i="16"/>
  <c r="K42" i="19"/>
  <c r="K44" i="19"/>
  <c r="K45" i="19"/>
  <c r="K47" i="19"/>
  <c r="K63" i="9"/>
  <c r="K63" i="17"/>
  <c r="K65" i="17"/>
  <c r="K58" i="15"/>
  <c r="K59" i="15"/>
  <c r="K65" i="15"/>
  <c r="K57" i="13"/>
  <c r="K60" i="13"/>
  <c r="AG83" i="10"/>
  <c r="AG85" i="10" s="1"/>
  <c r="AG87" i="10" s="1"/>
  <c r="AG98" i="14"/>
  <c r="AG100" i="14" s="1"/>
  <c r="AG102" i="14" s="1"/>
  <c r="K78" i="10"/>
  <c r="K75" i="8"/>
  <c r="K80" i="17"/>
  <c r="K73" i="17"/>
  <c r="K71" i="17"/>
  <c r="K95" i="16"/>
  <c r="K91" i="16"/>
  <c r="K87" i="16"/>
  <c r="K78" i="15"/>
  <c r="K77" i="15"/>
  <c r="K86" i="14"/>
  <c r="K78" i="19"/>
  <c r="K107" i="18"/>
  <c r="K103" i="18"/>
  <c r="K102" i="18"/>
  <c r="K32" i="8"/>
  <c r="K33" i="8"/>
  <c r="K34" i="8"/>
  <c r="K79" i="10"/>
  <c r="K75" i="10"/>
  <c r="K95" i="9"/>
  <c r="K86" i="9"/>
  <c r="K78" i="8"/>
  <c r="K71" i="8"/>
  <c r="K76" i="17"/>
  <c r="K89" i="16"/>
  <c r="K80" i="15"/>
  <c r="K73" i="15"/>
  <c r="K77" i="13"/>
  <c r="K74" i="13"/>
  <c r="K80" i="19"/>
  <c r="K77" i="19"/>
  <c r="K72" i="19"/>
  <c r="K105" i="18"/>
  <c r="K101" i="18"/>
  <c r="K27" i="10"/>
  <c r="K29" i="10"/>
  <c r="K31" i="10"/>
  <c r="K33" i="10"/>
  <c r="K35" i="10"/>
  <c r="K27" i="8"/>
  <c r="K29" i="8"/>
  <c r="K31" i="8"/>
  <c r="K35" i="8"/>
  <c r="K27" i="16"/>
  <c r="K29" i="16"/>
  <c r="K31" i="16"/>
  <c r="K33" i="16"/>
  <c r="K35" i="16"/>
  <c r="K27" i="14"/>
  <c r="K29" i="14"/>
  <c r="K31" i="14"/>
  <c r="K33" i="14"/>
  <c r="K35" i="14"/>
  <c r="K27" i="19"/>
  <c r="K29" i="19"/>
  <c r="K31" i="19"/>
  <c r="K33" i="19"/>
  <c r="K35" i="19"/>
  <c r="K43" i="9"/>
  <c r="K45" i="9"/>
  <c r="K47" i="9"/>
  <c r="K49" i="9"/>
  <c r="K43" i="17"/>
  <c r="K45" i="17"/>
  <c r="K47" i="17"/>
  <c r="K50" i="17"/>
  <c r="K42" i="15"/>
  <c r="K44" i="15"/>
  <c r="K46" i="15"/>
  <c r="K48" i="15"/>
  <c r="K50" i="15"/>
  <c r="K42" i="13"/>
  <c r="K44" i="13"/>
  <c r="K58" i="16"/>
  <c r="K74" i="18"/>
  <c r="K76" i="18"/>
  <c r="K78" i="18"/>
  <c r="K16" i="17"/>
  <c r="K16" i="19"/>
  <c r="K12" i="13"/>
  <c r="K80" i="10"/>
  <c r="K76" i="10"/>
  <c r="K73" i="10"/>
  <c r="K71" i="10"/>
  <c r="K92" i="9"/>
  <c r="K79" i="8"/>
  <c r="K77" i="8"/>
  <c r="K72" i="17"/>
  <c r="K94" i="16"/>
  <c r="K90" i="16"/>
  <c r="K79" i="15"/>
  <c r="K94" i="14"/>
  <c r="K78" i="13"/>
  <c r="K76" i="13"/>
  <c r="K71" i="13"/>
  <c r="K71" i="19"/>
  <c r="K106" i="18"/>
  <c r="K104" i="18"/>
  <c r="K28" i="10"/>
  <c r="K30" i="10"/>
  <c r="K32" i="10"/>
  <c r="K34" i="10"/>
  <c r="K28" i="8"/>
  <c r="K30" i="8"/>
  <c r="K28" i="16"/>
  <c r="K30" i="16"/>
  <c r="K32" i="16"/>
  <c r="K34" i="16"/>
  <c r="K28" i="14"/>
  <c r="K30" i="14"/>
  <c r="K32" i="14"/>
  <c r="K34" i="14"/>
  <c r="K28" i="19"/>
  <c r="K30" i="19"/>
  <c r="K32" i="19"/>
  <c r="K34" i="19"/>
  <c r="K42" i="9"/>
  <c r="K44" i="9"/>
  <c r="K46" i="9"/>
  <c r="K50" i="9"/>
  <c r="K42" i="17"/>
  <c r="K44" i="17"/>
  <c r="K46" i="17"/>
  <c r="K48" i="17"/>
  <c r="K49" i="17"/>
  <c r="K43" i="15"/>
  <c r="K45" i="15"/>
  <c r="K47" i="15"/>
  <c r="K49" i="15"/>
  <c r="K43" i="13"/>
  <c r="K60" i="10"/>
  <c r="K59" i="16"/>
  <c r="K73" i="18"/>
  <c r="K75" i="18"/>
  <c r="K77" i="18"/>
  <c r="K20" i="10"/>
  <c r="K46" i="13"/>
  <c r="K48" i="13"/>
  <c r="K50" i="13"/>
  <c r="K42" i="18"/>
  <c r="K44" i="18"/>
  <c r="K46" i="18"/>
  <c r="K48" i="18"/>
  <c r="K50" i="18"/>
  <c r="K12" i="17"/>
  <c r="K12" i="18"/>
  <c r="K16" i="13"/>
  <c r="K20" i="13"/>
  <c r="K34" i="15"/>
  <c r="K28" i="13"/>
  <c r="K31" i="13"/>
  <c r="K34" i="13"/>
  <c r="K29" i="18"/>
  <c r="K32" i="18"/>
  <c r="K43" i="10"/>
  <c r="K43" i="8"/>
  <c r="K47" i="8"/>
  <c r="K44" i="16"/>
  <c r="K43" i="19"/>
  <c r="K46" i="19"/>
  <c r="K59" i="9"/>
  <c r="K62" i="17"/>
  <c r="K60" i="15"/>
  <c r="K19" i="13"/>
  <c r="K56" i="10"/>
  <c r="K26" i="9"/>
  <c r="K56" i="8"/>
  <c r="K26" i="17"/>
  <c r="K56" i="17"/>
  <c r="K41" i="16"/>
  <c r="K41" i="14"/>
  <c r="K71" i="14"/>
  <c r="K56" i="13"/>
  <c r="K56" i="19"/>
  <c r="K86" i="18"/>
  <c r="AD83" i="8"/>
  <c r="AD98" i="16"/>
  <c r="AD98" i="14"/>
  <c r="AE98" i="9"/>
  <c r="AE100" i="9" s="1"/>
  <c r="AE102" i="9" s="1"/>
  <c r="AE83" i="17"/>
  <c r="AE85" i="17" s="1"/>
  <c r="AE87" i="17" s="1"/>
  <c r="AE98" i="16"/>
  <c r="AE100" i="16" s="1"/>
  <c r="AE102" i="16" s="1"/>
  <c r="AE83" i="15"/>
  <c r="AE85" i="15" s="1"/>
  <c r="AE87" i="15" s="1"/>
  <c r="AE98" i="14"/>
  <c r="AE100" i="14" s="1"/>
  <c r="AE102" i="14" s="1"/>
  <c r="AF98" i="16"/>
  <c r="AF100" i="16" s="1"/>
  <c r="AF102" i="16" s="1"/>
  <c r="AG113" i="18"/>
  <c r="AG115" i="18" s="1"/>
  <c r="AG117" i="18" s="1"/>
  <c r="K45" i="13"/>
  <c r="K47" i="13"/>
  <c r="K49" i="13"/>
  <c r="K43" i="18"/>
  <c r="K45" i="18"/>
  <c r="K47" i="18"/>
  <c r="K49" i="18"/>
  <c r="K20" i="19"/>
  <c r="K30" i="9"/>
  <c r="K34" i="9"/>
  <c r="K32" i="15"/>
  <c r="K48" i="10"/>
  <c r="K49" i="8"/>
  <c r="K45" i="14"/>
  <c r="K47" i="14"/>
  <c r="K48" i="14"/>
  <c r="K49" i="19"/>
  <c r="K57" i="9"/>
  <c r="K62" i="13"/>
  <c r="K63" i="13"/>
  <c r="K64" i="13"/>
  <c r="K65" i="13"/>
  <c r="K58" i="18"/>
  <c r="K63" i="18"/>
  <c r="K18" i="10"/>
  <c r="K13" i="17"/>
  <c r="K13" i="14"/>
  <c r="K17" i="14"/>
  <c r="K13" i="18"/>
  <c r="K18" i="18"/>
  <c r="K13" i="13"/>
  <c r="K88" i="18"/>
  <c r="K91" i="18"/>
  <c r="K95" i="18"/>
  <c r="K11" i="10"/>
  <c r="K41" i="10"/>
  <c r="K11" i="17"/>
  <c r="K41" i="17"/>
  <c r="K26" i="16"/>
  <c r="K71" i="18"/>
  <c r="X34" i="9"/>
  <c r="X49" i="9" s="1"/>
  <c r="X64" i="9" s="1"/>
  <c r="X32" i="9"/>
  <c r="X47" i="9" s="1"/>
  <c r="X62" i="9" s="1"/>
  <c r="X29" i="9"/>
  <c r="X44" i="9" s="1"/>
  <c r="X59" i="9" s="1"/>
  <c r="Y35" i="9"/>
  <c r="Y50" i="9" s="1"/>
  <c r="Y65" i="9" s="1"/>
  <c r="Z28" i="9"/>
  <c r="Z43" i="9" s="1"/>
  <c r="Z58" i="9" s="1"/>
  <c r="W28" i="9"/>
  <c r="W43" i="9" s="1"/>
  <c r="W58" i="9" s="1"/>
  <c r="W26" i="9"/>
  <c r="W41" i="9" s="1"/>
  <c r="W56" i="9" s="1"/>
  <c r="W26" i="8" s="1"/>
  <c r="W41" i="8" s="1"/>
  <c r="W56" i="8" s="1"/>
  <c r="W11" i="17" s="1"/>
  <c r="W26" i="17" s="1"/>
  <c r="W41" i="17" s="1"/>
  <c r="W56" i="17" s="1"/>
  <c r="W26" i="16" s="1"/>
  <c r="W41" i="16" s="1"/>
  <c r="W56" i="16" s="1"/>
  <c r="W26" i="15" s="1"/>
  <c r="W41" i="15" s="1"/>
  <c r="W56" i="15" s="1"/>
  <c r="W11" i="14" s="1"/>
  <c r="W26" i="14" s="1"/>
  <c r="W41" i="14" s="1"/>
  <c r="W56" i="14" s="1"/>
  <c r="W71" i="14" s="1"/>
  <c r="W11" i="13" s="1"/>
  <c r="W26" i="13" s="1"/>
  <c r="W41" i="13" s="1"/>
  <c r="W56" i="13" s="1"/>
  <c r="W11" i="19" s="1"/>
  <c r="W26" i="19" s="1"/>
  <c r="W41" i="19" s="1"/>
  <c r="W56" i="19" s="1"/>
  <c r="W11" i="18" s="1"/>
  <c r="W26" i="18" s="1"/>
  <c r="W41" i="18" s="1"/>
  <c r="W56" i="18" s="1"/>
  <c r="W71" i="18" s="1"/>
  <c r="W86" i="18" s="1"/>
  <c r="Z34" i="9"/>
  <c r="Z49" i="9" s="1"/>
  <c r="Z64" i="9" s="1"/>
  <c r="AE83" i="13"/>
  <c r="AE85" i="13" s="1"/>
  <c r="AE87" i="13" s="1"/>
  <c r="AF83" i="10"/>
  <c r="AF85" i="10" s="1"/>
  <c r="AF87" i="10" s="1"/>
  <c r="AF98" i="9"/>
  <c r="AF100" i="9" s="1"/>
  <c r="AF102" i="9" s="1"/>
  <c r="AF83" i="8"/>
  <c r="AF85" i="8" s="1"/>
  <c r="AF87" i="8" s="1"/>
  <c r="AF83" i="17"/>
  <c r="AF85" i="17" s="1"/>
  <c r="AF87" i="17" s="1"/>
  <c r="AF83" i="15"/>
  <c r="AF85" i="15" s="1"/>
  <c r="AF87" i="15" s="1"/>
  <c r="AF83" i="13"/>
  <c r="AF85" i="13" s="1"/>
  <c r="AF87" i="13" s="1"/>
  <c r="AF83" i="19"/>
  <c r="AF85" i="19" s="1"/>
  <c r="AF87" i="19" s="1"/>
  <c r="AF113" i="18"/>
  <c r="AF115" i="18" s="1"/>
  <c r="AF117" i="18" s="1"/>
  <c r="AG83" i="8"/>
  <c r="AG85" i="8" s="1"/>
  <c r="AG83" i="17"/>
  <c r="AG85" i="17" s="1"/>
  <c r="AG87" i="17" s="1"/>
  <c r="AG83" i="15"/>
  <c r="AG85" i="15" s="1"/>
  <c r="AG87" i="15" s="1"/>
  <c r="AG83" i="19"/>
  <c r="AG85" i="19" s="1"/>
  <c r="AG87" i="19" s="1"/>
  <c r="W31" i="9"/>
  <c r="W46" i="9" s="1"/>
  <c r="W61" i="9" s="1"/>
  <c r="Y34" i="9"/>
  <c r="Y49" i="9" s="1"/>
  <c r="Y64" i="9" s="1"/>
  <c r="Z31" i="9"/>
  <c r="Z46" i="9" s="1"/>
  <c r="Z61" i="9" s="1"/>
  <c r="Z26" i="9"/>
  <c r="Z41" i="9" s="1"/>
  <c r="Z56" i="9" s="1"/>
  <c r="Z26" i="8" s="1"/>
  <c r="Z41" i="8" s="1"/>
  <c r="Z56" i="8" s="1"/>
  <c r="Z11" i="17" s="1"/>
  <c r="Z26" i="17" s="1"/>
  <c r="Z41" i="17" s="1"/>
  <c r="Z56" i="17" s="1"/>
  <c r="Z26" i="16" s="1"/>
  <c r="Z41" i="16" s="1"/>
  <c r="Z56" i="16" s="1"/>
  <c r="Z26" i="15" s="1"/>
  <c r="Z41" i="15" s="1"/>
  <c r="Z56" i="15" s="1"/>
  <c r="Z11" i="14" s="1"/>
  <c r="Z26" i="14" s="1"/>
  <c r="Z41" i="14" s="1"/>
  <c r="Z56" i="14" s="1"/>
  <c r="Z71" i="14" s="1"/>
  <c r="Z11" i="13" s="1"/>
  <c r="Z26" i="13" s="1"/>
  <c r="Z41" i="13" s="1"/>
  <c r="Z56" i="13" s="1"/>
  <c r="Z11" i="19" s="1"/>
  <c r="Z26" i="19" s="1"/>
  <c r="Z41" i="19" s="1"/>
  <c r="Z56" i="19" s="1"/>
  <c r="Z11" i="18" s="1"/>
  <c r="Z26" i="18" s="1"/>
  <c r="Z41" i="18" s="1"/>
  <c r="Z56" i="18" s="1"/>
  <c r="Z71" i="18" s="1"/>
  <c r="Z86" i="18" s="1"/>
  <c r="W34" i="9"/>
  <c r="W49" i="9" s="1"/>
  <c r="W64" i="9" s="1"/>
  <c r="X30" i="9"/>
  <c r="X45" i="9" s="1"/>
  <c r="X60" i="9" s="1"/>
  <c r="Z30" i="9"/>
  <c r="Z45" i="9" s="1"/>
  <c r="Z60" i="9" s="1"/>
  <c r="Y26" i="9"/>
  <c r="Y41" i="9" s="1"/>
  <c r="Y56" i="9" s="1"/>
  <c r="Y26" i="8" s="1"/>
  <c r="Y41" i="8" s="1"/>
  <c r="Y56" i="8" s="1"/>
  <c r="Y11" i="17" s="1"/>
  <c r="Y26" i="17" s="1"/>
  <c r="Y41" i="17" s="1"/>
  <c r="Y56" i="17" s="1"/>
  <c r="Y26" i="16" s="1"/>
  <c r="Y41" i="16" s="1"/>
  <c r="Y56" i="16" s="1"/>
  <c r="Y26" i="15" s="1"/>
  <c r="Y41" i="15" s="1"/>
  <c r="Y56" i="15" s="1"/>
  <c r="Y11" i="14" s="1"/>
  <c r="Y26" i="14" s="1"/>
  <c r="Y41" i="14" s="1"/>
  <c r="Y56" i="14" s="1"/>
  <c r="Y71" i="14" s="1"/>
  <c r="Y11" i="13" s="1"/>
  <c r="Y26" i="13" s="1"/>
  <c r="Y41" i="13" s="1"/>
  <c r="Y56" i="13" s="1"/>
  <c r="Y11" i="19" s="1"/>
  <c r="Y26" i="19" s="1"/>
  <c r="Y41" i="19" s="1"/>
  <c r="Y56" i="19" s="1"/>
  <c r="Y11" i="18" s="1"/>
  <c r="Y26" i="18" s="1"/>
  <c r="Y41" i="18" s="1"/>
  <c r="Y56" i="18" s="1"/>
  <c r="Y71" i="18" s="1"/>
  <c r="Y86" i="18" s="1"/>
  <c r="X35" i="9"/>
  <c r="X50" i="9" s="1"/>
  <c r="X65" i="9" s="1"/>
  <c r="X26" i="9"/>
  <c r="X41" i="9" s="1"/>
  <c r="X56" i="9" s="1"/>
  <c r="X26" i="8" s="1"/>
  <c r="X41" i="8" s="1"/>
  <c r="X56" i="8" s="1"/>
  <c r="X11" i="17" s="1"/>
  <c r="X26" i="17" s="1"/>
  <c r="X41" i="17" s="1"/>
  <c r="X56" i="17" s="1"/>
  <c r="X26" i="16" s="1"/>
  <c r="X41" i="16" s="1"/>
  <c r="X56" i="16" s="1"/>
  <c r="X26" i="15" s="1"/>
  <c r="X41" i="15" s="1"/>
  <c r="X56" i="15" s="1"/>
  <c r="X11" i="14" s="1"/>
  <c r="X26" i="14" s="1"/>
  <c r="X41" i="14" s="1"/>
  <c r="X56" i="14" s="1"/>
  <c r="X71" i="14" s="1"/>
  <c r="X11" i="13" s="1"/>
  <c r="X26" i="13" s="1"/>
  <c r="X41" i="13" s="1"/>
  <c r="X56" i="13" s="1"/>
  <c r="X11" i="19" s="1"/>
  <c r="X26" i="19" s="1"/>
  <c r="X41" i="19" s="1"/>
  <c r="X56" i="19" s="1"/>
  <c r="X11" i="18" s="1"/>
  <c r="X26" i="18" s="1"/>
  <c r="X41" i="18" s="1"/>
  <c r="X56" i="18" s="1"/>
  <c r="X71" i="18" s="1"/>
  <c r="X86" i="18" s="1"/>
  <c r="X33" i="9"/>
  <c r="X48" i="9" s="1"/>
  <c r="X63" i="9" s="1"/>
  <c r="Z35" i="9"/>
  <c r="Z50" i="9" s="1"/>
  <c r="Z65" i="9" s="1"/>
  <c r="Y32" i="9"/>
  <c r="Y47" i="9" s="1"/>
  <c r="Y62" i="9" s="1"/>
  <c r="Y31" i="9"/>
  <c r="Y46" i="9" s="1"/>
  <c r="Y61" i="9" s="1"/>
  <c r="Y30" i="9"/>
  <c r="Y45" i="9" s="1"/>
  <c r="Y60" i="9" s="1"/>
  <c r="Y28" i="9"/>
  <c r="Y43" i="9" s="1"/>
  <c r="Y58" i="9" s="1"/>
  <c r="Z32" i="9"/>
  <c r="Z47" i="9" s="1"/>
  <c r="Z62" i="9" s="1"/>
  <c r="W27" i="9"/>
  <c r="W42" i="9" s="1"/>
  <c r="W57" i="9" s="1"/>
  <c r="W27" i="8" s="1"/>
  <c r="W42" i="8" s="1"/>
  <c r="W57" i="8" s="1"/>
  <c r="W12" i="17" s="1"/>
  <c r="W27" i="17" s="1"/>
  <c r="W42" i="17" s="1"/>
  <c r="W57" i="17" s="1"/>
  <c r="W27" i="16" s="1"/>
  <c r="W42" i="16" s="1"/>
  <c r="W57" i="16" s="1"/>
  <c r="W35" i="9"/>
  <c r="W50" i="9" s="1"/>
  <c r="W65" i="9" s="1"/>
  <c r="X31" i="9"/>
  <c r="X46" i="9" s="1"/>
  <c r="X61" i="9" s="1"/>
  <c r="Z33" i="9"/>
  <c r="Z48" i="9" s="1"/>
  <c r="Z63" i="9" s="1"/>
  <c r="Y29" i="9"/>
  <c r="Y44" i="9" s="1"/>
  <c r="Y59" i="9" s="1"/>
  <c r="Y27" i="9"/>
  <c r="Y42" i="9" s="1"/>
  <c r="Y57" i="9" s="1"/>
  <c r="Y27" i="8" s="1"/>
  <c r="Y42" i="8" s="1"/>
  <c r="Y57" i="8" s="1"/>
  <c r="Y12" i="17" s="1"/>
  <c r="Y27" i="17" s="1"/>
  <c r="Y42" i="17" s="1"/>
  <c r="Y57" i="17" s="1"/>
  <c r="Y27" i="16" s="1"/>
  <c r="Y42" i="16" s="1"/>
  <c r="Y57" i="16" s="1"/>
  <c r="X27" i="9"/>
  <c r="X42" i="9" s="1"/>
  <c r="X57" i="9" s="1"/>
  <c r="X27" i="8" s="1"/>
  <c r="X42" i="8" s="1"/>
  <c r="X57" i="8" s="1"/>
  <c r="X12" i="17" s="1"/>
  <c r="X27" i="17" s="1"/>
  <c r="X42" i="17" s="1"/>
  <c r="X57" i="17" s="1"/>
  <c r="X27" i="16" s="1"/>
  <c r="X42" i="16" s="1"/>
  <c r="X57" i="16" s="1"/>
  <c r="X28" i="9"/>
  <c r="X43" i="9" s="1"/>
  <c r="X58" i="9" s="1"/>
  <c r="W29" i="9"/>
  <c r="W44" i="9" s="1"/>
  <c r="W59" i="9" s="1"/>
  <c r="W33" i="9"/>
  <c r="W48" i="9" s="1"/>
  <c r="W63" i="9" s="1"/>
  <c r="W32" i="9"/>
  <c r="W47" i="9" s="1"/>
  <c r="W62" i="9" s="1"/>
  <c r="W30" i="9"/>
  <c r="W45" i="9" s="1"/>
  <c r="W60" i="9" s="1"/>
  <c r="Y33" i="9"/>
  <c r="Y48" i="9" s="1"/>
  <c r="Y63" i="9" s="1"/>
  <c r="Z29" i="9"/>
  <c r="Z44" i="9" s="1"/>
  <c r="Z59" i="9" s="1"/>
  <c r="Z27" i="9"/>
  <c r="Z42" i="9" s="1"/>
  <c r="Z57" i="9" s="1"/>
  <c r="Z27" i="8" s="1"/>
  <c r="Z42" i="8" s="1"/>
  <c r="Z57" i="8" s="1"/>
  <c r="Z12" i="17" s="1"/>
  <c r="Z27" i="17" s="1"/>
  <c r="Z42" i="17" s="1"/>
  <c r="Z57" i="17" s="1"/>
  <c r="Z27" i="16" s="1"/>
  <c r="Z42" i="16" s="1"/>
  <c r="Z57" i="16" s="1"/>
  <c r="M9" i="9"/>
  <c r="K24" i="9" s="1"/>
  <c r="M24" i="9" s="1"/>
  <c r="K39" i="9" s="1"/>
  <c r="M39" i="9" s="1"/>
  <c r="K54" i="9" s="1"/>
  <c r="M54" i="9" s="1"/>
  <c r="M9" i="8" s="1"/>
  <c r="K24" i="8" s="1"/>
  <c r="M24" i="8" s="1"/>
  <c r="K39" i="8" s="1"/>
  <c r="M39" i="8" s="1"/>
  <c r="K54" i="8" s="1"/>
  <c r="M54" i="8" s="1"/>
  <c r="K9" i="17" s="1"/>
  <c r="M9" i="17" s="1"/>
  <c r="K24" i="17" s="1"/>
  <c r="M24" i="17" s="1"/>
  <c r="K39" i="17" s="1"/>
  <c r="M39" i="17" s="1"/>
  <c r="K54" i="17" s="1"/>
  <c r="M54" i="17" s="1"/>
  <c r="M9" i="16" s="1"/>
  <c r="K24" i="16" s="1"/>
  <c r="M24" i="16" s="1"/>
  <c r="K39" i="16" s="1"/>
  <c r="M39" i="16" s="1"/>
  <c r="K54" i="16" s="1"/>
  <c r="M54" i="16" s="1"/>
  <c r="M9" i="15" s="1"/>
  <c r="K24" i="15" s="1"/>
  <c r="M24" i="15" s="1"/>
  <c r="K39" i="15" s="1"/>
  <c r="M39" i="15" s="1"/>
  <c r="K54" i="15" s="1"/>
  <c r="M54" i="15" s="1"/>
  <c r="K9" i="14" s="1"/>
  <c r="M9" i="14" s="1"/>
  <c r="K24" i="14" s="1"/>
  <c r="M24" i="14" s="1"/>
  <c r="K39" i="14" s="1"/>
  <c r="M39" i="14" s="1"/>
  <c r="K54" i="14" s="1"/>
  <c r="M54" i="14" s="1"/>
  <c r="K69" i="14" s="1"/>
  <c r="M69" i="14" s="1"/>
  <c r="K9" i="13" s="1"/>
  <c r="M9" i="13" s="1"/>
  <c r="K24" i="13" s="1"/>
  <c r="M24" i="13" s="1"/>
  <c r="K39" i="13" s="1"/>
  <c r="M39" i="13" s="1"/>
  <c r="K54" i="13" s="1"/>
  <c r="M54" i="13" s="1"/>
  <c r="K9" i="19" s="1"/>
  <c r="M9" i="19" s="1"/>
  <c r="K24" i="19" s="1"/>
  <c r="M24" i="19" s="1"/>
  <c r="K39" i="19" s="1"/>
  <c r="M39" i="19" s="1"/>
  <c r="K54" i="19" s="1"/>
  <c r="M54" i="19" s="1"/>
  <c r="K9" i="18" s="1"/>
  <c r="M9" i="18" s="1"/>
  <c r="K24" i="18" s="1"/>
  <c r="M24" i="18" s="1"/>
  <c r="K39" i="18" s="1"/>
  <c r="M39" i="18" s="1"/>
  <c r="K54" i="18" s="1"/>
  <c r="M54" i="18" s="1"/>
  <c r="K69" i="18" s="1"/>
  <c r="M69" i="18" s="1"/>
  <c r="K84" i="18" s="1"/>
  <c r="M84" i="18" s="1"/>
  <c r="AD83" i="10"/>
  <c r="AD83" i="17"/>
  <c r="AE83" i="10"/>
  <c r="AE85" i="10" s="1"/>
  <c r="AE87" i="10" s="1"/>
  <c r="K15" i="10"/>
  <c r="K19" i="10"/>
  <c r="K15" i="17"/>
  <c r="K19" i="17"/>
  <c r="K15" i="14"/>
  <c r="K15" i="19"/>
  <c r="K15" i="18"/>
  <c r="K15" i="13"/>
  <c r="K56" i="9"/>
  <c r="K26" i="8"/>
  <c r="K26" i="13"/>
  <c r="K26" i="19"/>
  <c r="H6" i="35"/>
  <c r="K60" i="9"/>
  <c r="K64" i="9"/>
  <c r="K65" i="9"/>
  <c r="K58" i="17"/>
  <c r="K59" i="17"/>
  <c r="K60" i="17"/>
  <c r="K64" i="17"/>
  <c r="K61" i="15"/>
  <c r="K62" i="15"/>
  <c r="K64" i="15"/>
  <c r="K58" i="13"/>
  <c r="K61" i="13"/>
  <c r="K62" i="18"/>
  <c r="K65" i="18"/>
  <c r="K41" i="8"/>
  <c r="K26" i="15"/>
  <c r="K56" i="15"/>
  <c r="K56" i="14"/>
  <c r="K11" i="13"/>
  <c r="K41" i="13"/>
  <c r="K11" i="19"/>
  <c r="M11" i="19" s="1"/>
  <c r="T11" i="19" s="1"/>
  <c r="K11" i="18"/>
  <c r="K41" i="18"/>
  <c r="AD113" i="18"/>
  <c r="AE113" i="18"/>
  <c r="AE115" i="18" s="1"/>
  <c r="AE117" i="18" s="1"/>
  <c r="AF98" i="14"/>
  <c r="AF100" i="14" s="1"/>
  <c r="AF102" i="14" s="1"/>
  <c r="K77" i="10"/>
  <c r="K74" i="10"/>
  <c r="K94" i="9"/>
  <c r="K93" i="9"/>
  <c r="K89" i="9"/>
  <c r="K88" i="9"/>
  <c r="K80" i="8"/>
  <c r="K74" i="8"/>
  <c r="K73" i="8"/>
  <c r="K72" i="8"/>
  <c r="K78" i="17"/>
  <c r="K77" i="17"/>
  <c r="K75" i="17"/>
  <c r="K74" i="17"/>
  <c r="K92" i="16"/>
  <c r="K88" i="16"/>
  <c r="K86" i="16"/>
  <c r="K76" i="15"/>
  <c r="K72" i="15"/>
  <c r="K71" i="15"/>
  <c r="K95" i="14"/>
  <c r="K93" i="14"/>
  <c r="K92" i="14"/>
  <c r="K90" i="14"/>
  <c r="K89" i="14"/>
  <c r="K88" i="14"/>
  <c r="K87" i="14"/>
  <c r="K75" i="13"/>
  <c r="K79" i="19"/>
  <c r="K74" i="19"/>
  <c r="K73" i="19"/>
  <c r="K110" i="18"/>
  <c r="K109" i="18"/>
  <c r="K108" i="18"/>
  <c r="K57" i="10"/>
  <c r="K58" i="10"/>
  <c r="K59" i="10"/>
  <c r="K61" i="10"/>
  <c r="K62" i="10"/>
  <c r="K63" i="10"/>
  <c r="K64" i="10"/>
  <c r="K65" i="10"/>
  <c r="K57" i="8"/>
  <c r="K58" i="8"/>
  <c r="K59" i="8"/>
  <c r="K60" i="8"/>
  <c r="K61" i="8"/>
  <c r="K63" i="8"/>
  <c r="K64" i="8"/>
  <c r="K65" i="8"/>
  <c r="K60" i="16"/>
  <c r="K61" i="16"/>
  <c r="K62" i="16"/>
  <c r="K63" i="16"/>
  <c r="K64" i="16"/>
  <c r="K65" i="16"/>
  <c r="K57" i="14"/>
  <c r="K58" i="14"/>
  <c r="K59" i="14"/>
  <c r="K60" i="14"/>
  <c r="K61" i="14"/>
  <c r="K62" i="14"/>
  <c r="K63" i="14"/>
  <c r="K64" i="14"/>
  <c r="K65" i="14"/>
  <c r="K58" i="19"/>
  <c r="K59" i="19"/>
  <c r="K60" i="19"/>
  <c r="K61" i="19"/>
  <c r="K62" i="19"/>
  <c r="K63" i="19"/>
  <c r="K64" i="19"/>
  <c r="K65" i="19"/>
  <c r="AD83" i="13"/>
  <c r="AD83" i="19"/>
  <c r="AE83" i="19"/>
  <c r="AE85" i="19" s="1"/>
  <c r="AE87" i="19" s="1"/>
  <c r="AG98" i="9"/>
  <c r="AG100" i="9" s="1"/>
  <c r="AG102" i="9" s="1"/>
  <c r="AG98" i="16"/>
  <c r="AG100" i="16" s="1"/>
  <c r="AG102" i="16" s="1"/>
  <c r="AG83" i="13"/>
  <c r="AG85" i="13" s="1"/>
  <c r="AG87" i="13" s="1"/>
  <c r="E76" i="15"/>
  <c r="E46" i="19"/>
  <c r="AE90" i="11"/>
  <c r="AE87" i="11"/>
  <c r="AE92" i="11" s="1"/>
  <c r="M63" i="8"/>
  <c r="R63" i="8" s="1"/>
  <c r="Q1" i="18"/>
  <c r="N1" i="8"/>
  <c r="E8" i="35" s="1"/>
  <c r="AD83" i="15"/>
  <c r="N1" i="13"/>
  <c r="E13" i="35" s="1"/>
  <c r="E6" i="35"/>
  <c r="O1" i="14"/>
  <c r="E9" i="35"/>
  <c r="O1" i="12"/>
  <c r="N1" i="15"/>
  <c r="E11" i="35" s="1"/>
  <c r="N1" i="19"/>
  <c r="E14" i="35" s="1"/>
  <c r="E7" i="35"/>
  <c r="O1" i="18"/>
  <c r="N1" i="18"/>
  <c r="E15" i="35" s="1"/>
  <c r="K19" i="14"/>
  <c r="K19" i="19"/>
  <c r="K19" i="18"/>
  <c r="K17" i="17"/>
  <c r="F20" i="19"/>
  <c r="B63" i="8"/>
  <c r="E59" i="11"/>
  <c r="B59" i="11" s="1"/>
  <c r="E16" i="9"/>
  <c r="F16" i="9" s="1"/>
  <c r="E46" i="12"/>
  <c r="M46" i="12" s="1"/>
  <c r="R46" i="12" s="1"/>
  <c r="E16" i="10"/>
  <c r="B16" i="10" s="1"/>
  <c r="E44" i="16"/>
  <c r="F44" i="16" s="1"/>
  <c r="E46" i="14"/>
  <c r="F46" i="14" s="1"/>
  <c r="E91" i="18"/>
  <c r="F91" i="18" s="1"/>
  <c r="F90" i="17"/>
  <c r="M76" i="17"/>
  <c r="T76" i="17" s="1"/>
  <c r="P109" i="16"/>
  <c r="M18" i="17"/>
  <c r="T18" i="17" s="1"/>
  <c r="M20" i="19"/>
  <c r="R20" i="19" s="1"/>
  <c r="B35" i="10"/>
  <c r="R14" i="14"/>
  <c r="F35" i="9"/>
  <c r="F48" i="13"/>
  <c r="B87" i="14"/>
  <c r="O101" i="14" s="1"/>
  <c r="F46" i="18"/>
  <c r="M46" i="18"/>
  <c r="R46" i="18" s="1"/>
  <c r="M90" i="17"/>
  <c r="M87" i="14"/>
  <c r="T87" i="14" s="1"/>
  <c r="F95" i="16"/>
  <c r="F76" i="17"/>
  <c r="E27" i="12"/>
  <c r="F27" i="12" s="1"/>
  <c r="E57" i="9"/>
  <c r="M57" i="9" s="1"/>
  <c r="R57" i="9" s="1"/>
  <c r="E72" i="11"/>
  <c r="E42" i="14"/>
  <c r="F42" i="14" s="1"/>
  <c r="E72" i="8"/>
  <c r="M72" i="8" s="1"/>
  <c r="T72" i="8" s="1"/>
  <c r="E72" i="19"/>
  <c r="F72" i="19" s="1"/>
  <c r="E27" i="18"/>
  <c r="B27" i="18" s="1"/>
  <c r="E16" i="14"/>
  <c r="M16" i="14" s="1"/>
  <c r="R16" i="14" s="1"/>
  <c r="E16" i="15"/>
  <c r="M16" i="15" s="1"/>
  <c r="E74" i="8"/>
  <c r="M74" i="8" s="1"/>
  <c r="T74" i="8" s="1"/>
  <c r="E74" i="13"/>
  <c r="F74" i="13" s="1"/>
  <c r="E48" i="9"/>
  <c r="M48" i="9" s="1"/>
  <c r="T48" i="9" s="1"/>
  <c r="E63" i="19"/>
  <c r="M63" i="19" s="1"/>
  <c r="E29" i="13"/>
  <c r="B29" i="13" s="1"/>
  <c r="E74" i="18"/>
  <c r="B74" i="18" s="1"/>
  <c r="E29" i="8"/>
  <c r="B29" i="8" s="1"/>
  <c r="E14" i="10"/>
  <c r="M14" i="10" s="1"/>
  <c r="E46" i="11"/>
  <c r="B46" i="11" s="1"/>
  <c r="E61" i="12"/>
  <c r="F61" i="12" s="1"/>
  <c r="E46" i="16"/>
  <c r="B46" i="16" s="1"/>
  <c r="B78" i="18"/>
  <c r="B35" i="9"/>
  <c r="F29" i="16"/>
  <c r="E12" i="16"/>
  <c r="R12" i="16" s="1"/>
  <c r="E57" i="12"/>
  <c r="B57" i="12" s="1"/>
  <c r="E42" i="12"/>
  <c r="B42" i="12" s="1"/>
  <c r="E42" i="15"/>
  <c r="B42" i="15" s="1"/>
  <c r="E57" i="13"/>
  <c r="B57" i="13" s="1"/>
  <c r="E59" i="15"/>
  <c r="F59" i="15" s="1"/>
  <c r="E44" i="17"/>
  <c r="M44" i="17" s="1"/>
  <c r="R44" i="17" s="1"/>
  <c r="E48" i="15"/>
  <c r="M48" i="15" s="1"/>
  <c r="T48" i="15" s="1"/>
  <c r="E14" i="17"/>
  <c r="M14" i="17" s="1"/>
  <c r="T14" i="17" s="1"/>
  <c r="E104" i="18"/>
  <c r="M104" i="18" s="1"/>
  <c r="R104" i="18" s="1"/>
  <c r="E59" i="18"/>
  <c r="B59" i="18" s="1"/>
  <c r="E74" i="11"/>
  <c r="M74" i="11" s="1"/>
  <c r="E44" i="12"/>
  <c r="F44" i="12" s="1"/>
  <c r="E74" i="10"/>
  <c r="B74" i="10" s="1"/>
  <c r="N88" i="10" s="1"/>
  <c r="E29" i="9"/>
  <c r="B29" i="9" s="1"/>
  <c r="E61" i="8"/>
  <c r="M61" i="8" s="1"/>
  <c r="R61" i="8" s="1"/>
  <c r="E16" i="12"/>
  <c r="F16" i="12" s="1"/>
  <c r="E31" i="16"/>
  <c r="B31" i="16" s="1"/>
  <c r="E61" i="15"/>
  <c r="B61" i="15" s="1"/>
  <c r="E16" i="13"/>
  <c r="M16" i="13" s="1"/>
  <c r="R16" i="13" s="1"/>
  <c r="B72" i="18"/>
  <c r="F65" i="12"/>
  <c r="M78" i="18"/>
  <c r="T78" i="18" s="1"/>
  <c r="F18" i="17"/>
  <c r="M48" i="13"/>
  <c r="T48" i="13" s="1"/>
  <c r="B50" i="10"/>
  <c r="M95" i="16"/>
  <c r="T95" i="16" s="1"/>
  <c r="B48" i="14"/>
  <c r="M65" i="8"/>
  <c r="T65" i="8" s="1"/>
  <c r="F35" i="13"/>
  <c r="F89" i="14"/>
  <c r="M35" i="10"/>
  <c r="T35" i="10" s="1"/>
  <c r="B20" i="13"/>
  <c r="F18" i="19"/>
  <c r="B46" i="18"/>
  <c r="B27" i="16"/>
  <c r="F63" i="15"/>
  <c r="M72" i="11"/>
  <c r="T72" i="11" s="1"/>
  <c r="F65" i="8"/>
  <c r="B65" i="12"/>
  <c r="B35" i="13"/>
  <c r="F48" i="14"/>
  <c r="B42" i="10"/>
  <c r="M89" i="14"/>
  <c r="R89" i="14" s="1"/>
  <c r="F48" i="18"/>
  <c r="T103" i="14"/>
  <c r="B63" i="15"/>
  <c r="B48" i="18"/>
  <c r="B12" i="10"/>
  <c r="M27" i="16"/>
  <c r="T27" i="16" s="1"/>
  <c r="R65" i="12"/>
  <c r="F78" i="11"/>
  <c r="M12" i="10"/>
  <c r="R12" i="10" s="1"/>
  <c r="F20" i="13"/>
  <c r="F63" i="10"/>
  <c r="B59" i="8"/>
  <c r="F59" i="8"/>
  <c r="F72" i="18"/>
  <c r="M50" i="10"/>
  <c r="T50" i="10" s="1"/>
  <c r="M78" i="11"/>
  <c r="T78" i="11" s="1"/>
  <c r="M80" i="18"/>
  <c r="T80" i="18" s="1"/>
  <c r="B63" i="10"/>
  <c r="B50" i="16"/>
  <c r="M46" i="9"/>
  <c r="F46" i="9"/>
  <c r="B46" i="19"/>
  <c r="M46" i="19"/>
  <c r="T46" i="19" s="1"/>
  <c r="E42" i="18"/>
  <c r="B42" i="18" s="1"/>
  <c r="E87" i="18"/>
  <c r="B87" i="18" s="1"/>
  <c r="E12" i="14"/>
  <c r="F12" i="14" s="1"/>
  <c r="E12" i="13"/>
  <c r="M12" i="13" s="1"/>
  <c r="E27" i="15"/>
  <c r="F27" i="15" s="1"/>
  <c r="E27" i="10"/>
  <c r="F27" i="10" s="1"/>
  <c r="E87" i="9"/>
  <c r="M87" i="9" s="1"/>
  <c r="E87" i="16"/>
  <c r="M87" i="16" s="1"/>
  <c r="T87" i="16" s="1"/>
  <c r="E27" i="14"/>
  <c r="B27" i="14" s="1"/>
  <c r="E57" i="10"/>
  <c r="B57" i="10" s="1"/>
  <c r="E72" i="12"/>
  <c r="M72" i="12" s="1"/>
  <c r="E57" i="17"/>
  <c r="M57" i="17" s="1"/>
  <c r="T57" i="17" s="1"/>
  <c r="E12" i="9"/>
  <c r="E72" i="14"/>
  <c r="M72" i="14" s="1"/>
  <c r="E12" i="12"/>
  <c r="E42" i="17"/>
  <c r="F42" i="17" s="1"/>
  <c r="E72" i="17"/>
  <c r="E12" i="19"/>
  <c r="B12" i="19" s="1"/>
  <c r="E72" i="13"/>
  <c r="B72" i="13" s="1"/>
  <c r="M86" i="13" s="1"/>
  <c r="E42" i="16"/>
  <c r="E27" i="13"/>
  <c r="F27" i="13" s="1"/>
  <c r="E57" i="14"/>
  <c r="M57" i="14" s="1"/>
  <c r="T57" i="14" s="1"/>
  <c r="E72" i="10"/>
  <c r="E12" i="15"/>
  <c r="B12" i="15" s="1"/>
  <c r="E42" i="8"/>
  <c r="M42" i="8" s="1"/>
  <c r="T42" i="8" s="1"/>
  <c r="E27" i="11"/>
  <c r="E12" i="11"/>
  <c r="B12" i="11" s="1"/>
  <c r="E42" i="9"/>
  <c r="M42" i="9" s="1"/>
  <c r="T42" i="9" s="1"/>
  <c r="E42" i="19"/>
  <c r="E102" i="18"/>
  <c r="F102" i="18" s="1"/>
  <c r="E57" i="18"/>
  <c r="F57" i="18" s="1"/>
  <c r="E12" i="17"/>
  <c r="F12" i="17" s="1"/>
  <c r="E72" i="15"/>
  <c r="F72" i="15" s="1"/>
  <c r="E57" i="16"/>
  <c r="F57" i="16" s="1"/>
  <c r="E27" i="8"/>
  <c r="B27" i="8" s="1"/>
  <c r="E12" i="8"/>
  <c r="E74" i="19"/>
  <c r="E59" i="10"/>
  <c r="F59" i="10" s="1"/>
  <c r="E29" i="15"/>
  <c r="B29" i="15" s="1"/>
  <c r="E44" i="11"/>
  <c r="B44" i="11" s="1"/>
  <c r="E74" i="12"/>
  <c r="F74" i="12" s="1"/>
  <c r="E44" i="10"/>
  <c r="F44" i="10" s="1"/>
  <c r="E29" i="11"/>
  <c r="M29" i="11" s="1"/>
  <c r="T29" i="11" s="1"/>
  <c r="E59" i="9"/>
  <c r="B59" i="9" s="1"/>
  <c r="E14" i="19"/>
  <c r="F14" i="19" s="1"/>
  <c r="E29" i="19"/>
  <c r="B29" i="19" s="1"/>
  <c r="E14" i="16"/>
  <c r="B14" i="16" s="1"/>
  <c r="E74" i="15"/>
  <c r="B74" i="15" s="1"/>
  <c r="E59" i="14"/>
  <c r="F59" i="14" s="1"/>
  <c r="E44" i="13"/>
  <c r="F44" i="13" s="1"/>
  <c r="E59" i="16"/>
  <c r="E89" i="16"/>
  <c r="E29" i="12"/>
  <c r="M29" i="12" s="1"/>
  <c r="E74" i="17"/>
  <c r="F74" i="17" s="1"/>
  <c r="E14" i="11"/>
  <c r="F14" i="11" s="1"/>
  <c r="E14" i="12"/>
  <c r="E59" i="17"/>
  <c r="F59" i="17" s="1"/>
  <c r="E44" i="8"/>
  <c r="B44" i="8" s="1"/>
  <c r="E14" i="13"/>
  <c r="B14" i="13" s="1"/>
  <c r="E44" i="18"/>
  <c r="M44" i="18" s="1"/>
  <c r="E29" i="18"/>
  <c r="E14" i="18"/>
  <c r="F14" i="18" s="1"/>
  <c r="E59" i="19"/>
  <c r="M59" i="19" s="1"/>
  <c r="T59" i="19" s="1"/>
  <c r="E29" i="17"/>
  <c r="E89" i="9"/>
  <c r="M89" i="9" s="1"/>
  <c r="E29" i="10"/>
  <c r="B29" i="10" s="1"/>
  <c r="E14" i="9"/>
  <c r="E14" i="8"/>
  <c r="E14" i="15"/>
  <c r="E74" i="14"/>
  <c r="F74" i="14" s="1"/>
  <c r="E89" i="18"/>
  <c r="M89" i="18" s="1"/>
  <c r="T89" i="18" s="1"/>
  <c r="E44" i="15"/>
  <c r="F44" i="15" s="1"/>
  <c r="E46" i="13"/>
  <c r="M46" i="13" s="1"/>
  <c r="R46" i="13" s="1"/>
  <c r="E16" i="18"/>
  <c r="E31" i="13"/>
  <c r="E31" i="14"/>
  <c r="F31" i="14" s="1"/>
  <c r="E31" i="15"/>
  <c r="E61" i="16"/>
  <c r="E61" i="17"/>
  <c r="E61" i="10"/>
  <c r="E31" i="12"/>
  <c r="E16" i="8"/>
  <c r="E31" i="9"/>
  <c r="E31" i="11"/>
  <c r="E76" i="19"/>
  <c r="F76" i="19" s="1"/>
  <c r="E61" i="13"/>
  <c r="F61" i="13" s="1"/>
  <c r="E91" i="14"/>
  <c r="M91" i="14" s="1"/>
  <c r="E16" i="17"/>
  <c r="E76" i="8"/>
  <c r="F76" i="8" s="1"/>
  <c r="E91" i="9"/>
  <c r="E31" i="10"/>
  <c r="E76" i="11"/>
  <c r="B76" i="11" s="1"/>
  <c r="T90" i="11" s="1"/>
  <c r="E31" i="8"/>
  <c r="E61" i="9"/>
  <c r="M61" i="9" s="1"/>
  <c r="E61" i="11"/>
  <c r="M61" i="11" s="1"/>
  <c r="E76" i="18"/>
  <c r="B76" i="18" s="1"/>
  <c r="E16" i="16"/>
  <c r="F16" i="16" s="1"/>
  <c r="E106" i="18"/>
  <c r="F106" i="18" s="1"/>
  <c r="E61" i="19"/>
  <c r="F61" i="19" s="1"/>
  <c r="E76" i="13"/>
  <c r="E61" i="14"/>
  <c r="F61" i="14" s="1"/>
  <c r="E91" i="16"/>
  <c r="B91" i="16" s="1"/>
  <c r="E46" i="17"/>
  <c r="M46" i="17" s="1"/>
  <c r="E46" i="10"/>
  <c r="B46" i="10" s="1"/>
  <c r="E76" i="12"/>
  <c r="B76" i="12" s="1"/>
  <c r="E16" i="11"/>
  <c r="B16" i="11" s="1"/>
  <c r="E16" i="19"/>
  <c r="E46" i="15"/>
  <c r="F46" i="15" s="1"/>
  <c r="E31" i="18"/>
  <c r="E93" i="16"/>
  <c r="F93" i="16" s="1"/>
  <c r="E78" i="14"/>
  <c r="B78" i="14" s="1"/>
  <c r="E63" i="12"/>
  <c r="M63" i="12" s="1"/>
  <c r="T63" i="12" s="1"/>
  <c r="E18" i="9"/>
  <c r="B18" i="9" s="1"/>
  <c r="E18" i="8"/>
  <c r="T18" i="8" s="1"/>
  <c r="E33" i="11"/>
  <c r="M33" i="11" s="1"/>
  <c r="T33" i="11" s="1"/>
  <c r="E18" i="11"/>
  <c r="F18" i="11" s="1"/>
  <c r="E78" i="13"/>
  <c r="E18" i="13"/>
  <c r="B18" i="13" s="1"/>
  <c r="E48" i="8"/>
  <c r="M48" i="8" s="1"/>
  <c r="T48" i="8" s="1"/>
  <c r="E78" i="8"/>
  <c r="E33" i="8"/>
  <c r="F33" i="8" s="1"/>
  <c r="E78" i="17"/>
  <c r="F78" i="17" s="1"/>
  <c r="E48" i="19"/>
  <c r="F48" i="19" s="1"/>
  <c r="E63" i="13"/>
  <c r="B63" i="13" s="1"/>
  <c r="E33" i="18"/>
  <c r="M33" i="18" s="1"/>
  <c r="T33" i="18" s="1"/>
  <c r="E63" i="17"/>
  <c r="B63" i="17" s="1"/>
  <c r="E108" i="18"/>
  <c r="F108" i="18" s="1"/>
  <c r="E33" i="10"/>
  <c r="F33" i="10" s="1"/>
  <c r="E33" i="12"/>
  <c r="B33" i="12" s="1"/>
  <c r="E33" i="14"/>
  <c r="B33" i="14" s="1"/>
  <c r="E63" i="9"/>
  <c r="B63" i="9" s="1"/>
  <c r="E93" i="9"/>
  <c r="E63" i="11"/>
  <c r="E48" i="11"/>
  <c r="F48" i="11" s="1"/>
  <c r="E78" i="19"/>
  <c r="B78" i="19" s="1"/>
  <c r="P92" i="19" s="1"/>
  <c r="E33" i="19"/>
  <c r="B33" i="19" s="1"/>
  <c r="E93" i="14"/>
  <c r="E18" i="18"/>
  <c r="B18" i="18" s="1"/>
  <c r="E48" i="10"/>
  <c r="M48" i="10" s="1"/>
  <c r="R48" i="10" s="1"/>
  <c r="E33" i="13"/>
  <c r="E18" i="12"/>
  <c r="B18" i="12" s="1"/>
  <c r="E78" i="12"/>
  <c r="F78" i="12" s="1"/>
  <c r="E35" i="18"/>
  <c r="F35" i="18" s="1"/>
  <c r="E80" i="19"/>
  <c r="F80" i="19" s="1"/>
  <c r="E65" i="18"/>
  <c r="B65" i="18" s="1"/>
  <c r="E50" i="14"/>
  <c r="M50" i="14" s="1"/>
  <c r="R50" i="14" s="1"/>
  <c r="E95" i="14"/>
  <c r="B95" i="14" s="1"/>
  <c r="N109" i="14" s="1"/>
  <c r="E35" i="17"/>
  <c r="M35" i="17" s="1"/>
  <c r="E80" i="8"/>
  <c r="M80" i="8" s="1"/>
  <c r="T80" i="8" s="1"/>
  <c r="E20" i="16"/>
  <c r="F20" i="16" s="1"/>
  <c r="E65" i="17"/>
  <c r="M65" i="17" s="1"/>
  <c r="E50" i="12"/>
  <c r="B50" i="12" s="1"/>
  <c r="E65" i="16"/>
  <c r="B65" i="16" s="1"/>
  <c r="E50" i="17"/>
  <c r="M50" i="17" s="1"/>
  <c r="E95" i="18"/>
  <c r="E20" i="14"/>
  <c r="B20" i="14" s="1"/>
  <c r="E65" i="13"/>
  <c r="F65" i="13" s="1"/>
  <c r="E35" i="15"/>
  <c r="E50" i="15"/>
  <c r="F50" i="15" s="1"/>
  <c r="E65" i="15"/>
  <c r="F65" i="15" s="1"/>
  <c r="E80" i="10"/>
  <c r="E35" i="8"/>
  <c r="M35" i="8" s="1"/>
  <c r="T35" i="8" s="1"/>
  <c r="E80" i="15"/>
  <c r="M80" i="15" s="1"/>
  <c r="T80" i="15" s="1"/>
  <c r="E20" i="9"/>
  <c r="E20" i="8"/>
  <c r="B20" i="8" s="1"/>
  <c r="E20" i="11"/>
  <c r="M20" i="11" s="1"/>
  <c r="E35" i="11"/>
  <c r="F35" i="11" s="1"/>
  <c r="E50" i="18"/>
  <c r="E65" i="19"/>
  <c r="M65" i="19" s="1"/>
  <c r="T65" i="19" s="1"/>
  <c r="E35" i="19"/>
  <c r="B35" i="19" s="1"/>
  <c r="E35" i="14"/>
  <c r="B35" i="14" s="1"/>
  <c r="E95" i="9"/>
  <c r="E65" i="9"/>
  <c r="M65" i="9" s="1"/>
  <c r="T65" i="9" s="1"/>
  <c r="E50" i="8"/>
  <c r="M50" i="8" s="1"/>
  <c r="E35" i="12"/>
  <c r="F35" i="12" s="1"/>
  <c r="E80" i="11"/>
  <c r="F42" i="10"/>
  <c r="M50" i="16"/>
  <c r="T50" i="16" s="1"/>
  <c r="F44" i="19"/>
  <c r="B44" i="19"/>
  <c r="Q92" i="11"/>
  <c r="N109" i="16"/>
  <c r="F92" i="11"/>
  <c r="P90" i="17"/>
  <c r="N90" i="17"/>
  <c r="P103" i="14"/>
  <c r="T42" i="10"/>
  <c r="M109" i="16"/>
  <c r="Q90" i="17"/>
  <c r="O90" i="17"/>
  <c r="O103" i="14"/>
  <c r="R90" i="17"/>
  <c r="B50" i="13"/>
  <c r="F109" i="16"/>
  <c r="F57" i="8"/>
  <c r="M18" i="19"/>
  <c r="T18" i="19" s="1"/>
  <c r="M59" i="8"/>
  <c r="R59" i="8" s="1"/>
  <c r="M57" i="8"/>
  <c r="T57" i="8" s="1"/>
  <c r="B80" i="18"/>
  <c r="R63" i="15"/>
  <c r="M110" i="18"/>
  <c r="T110" i="18" s="1"/>
  <c r="R35" i="9"/>
  <c r="R109" i="16"/>
  <c r="Q109" i="16"/>
  <c r="N94" i="17"/>
  <c r="T20" i="13"/>
  <c r="F20" i="12"/>
  <c r="F57" i="15"/>
  <c r="M50" i="9"/>
  <c r="R50" i="9" s="1"/>
  <c r="B27" i="19"/>
  <c r="F46" i="19"/>
  <c r="F20" i="17"/>
  <c r="R72" i="18"/>
  <c r="O109" i="16"/>
  <c r="O94" i="17"/>
  <c r="T80" i="12"/>
  <c r="AC80" i="12" s="1"/>
  <c r="M20" i="12"/>
  <c r="R20" i="12" s="1"/>
  <c r="AA20" i="12" s="1"/>
  <c r="M57" i="15"/>
  <c r="R57" i="15" s="1"/>
  <c r="M78" i="15"/>
  <c r="T78" i="15" s="1"/>
  <c r="B18" i="16"/>
  <c r="F18" i="16"/>
  <c r="B65" i="11"/>
  <c r="F65" i="11"/>
  <c r="M65" i="10"/>
  <c r="R65" i="10" s="1"/>
  <c r="B65" i="10"/>
  <c r="B20" i="15"/>
  <c r="F20" i="15"/>
  <c r="M65" i="14"/>
  <c r="R65" i="14" s="1"/>
  <c r="B65" i="14"/>
  <c r="B20" i="18"/>
  <c r="F20" i="18"/>
  <c r="M42" i="11"/>
  <c r="B42" i="11"/>
  <c r="B27" i="17"/>
  <c r="F27" i="17"/>
  <c r="F61" i="18"/>
  <c r="M61" i="18"/>
  <c r="R61" i="18" s="1"/>
  <c r="B61" i="18"/>
  <c r="F65" i="10"/>
  <c r="M65" i="11"/>
  <c r="T65" i="11" s="1"/>
  <c r="B27" i="9"/>
  <c r="M20" i="18"/>
  <c r="F80" i="12"/>
  <c r="B63" i="18"/>
  <c r="M18" i="10"/>
  <c r="B33" i="17"/>
  <c r="F44" i="14"/>
  <c r="M63" i="16"/>
  <c r="B63" i="16"/>
  <c r="F93" i="18"/>
  <c r="B93" i="18"/>
  <c r="T92" i="11"/>
  <c r="R92" i="11"/>
  <c r="P92" i="11"/>
  <c r="M92" i="11"/>
  <c r="M50" i="13"/>
  <c r="T50" i="13" s="1"/>
  <c r="B20" i="17"/>
  <c r="M20" i="15"/>
  <c r="F63" i="18"/>
  <c r="B18" i="10"/>
  <c r="N92" i="11"/>
  <c r="M27" i="9"/>
  <c r="T27" i="9" s="1"/>
  <c r="F65" i="14"/>
  <c r="B80" i="12"/>
  <c r="T94" i="12" s="1"/>
  <c r="F27" i="19"/>
  <c r="B78" i="15"/>
  <c r="N92" i="15" s="1"/>
  <c r="M27" i="17"/>
  <c r="B110" i="18"/>
  <c r="M93" i="18"/>
  <c r="M33" i="17"/>
  <c r="B44" i="14"/>
  <c r="M103" i="14"/>
  <c r="F103" i="14"/>
  <c r="N103" i="14"/>
  <c r="Q103" i="14"/>
  <c r="M78" i="10"/>
  <c r="R78" i="10" s="1"/>
  <c r="M31" i="19"/>
  <c r="F31" i="19"/>
  <c r="M48" i="16"/>
  <c r="F48" i="16"/>
  <c r="F18" i="14"/>
  <c r="M18" i="14"/>
  <c r="M80" i="14"/>
  <c r="F80" i="14"/>
  <c r="M57" i="11"/>
  <c r="F57" i="11"/>
  <c r="F12" i="18"/>
  <c r="M12" i="18"/>
  <c r="M76" i="14"/>
  <c r="T76" i="14" s="1"/>
  <c r="F76" i="14"/>
  <c r="B48" i="12"/>
  <c r="F48" i="12"/>
  <c r="F33" i="16"/>
  <c r="M33" i="16"/>
  <c r="R33" i="16" s="1"/>
  <c r="B12" i="18"/>
  <c r="F57" i="19"/>
  <c r="B42" i="13"/>
  <c r="F80" i="17"/>
  <c r="B33" i="16"/>
  <c r="T18" i="15"/>
  <c r="R18" i="15"/>
  <c r="T35" i="13"/>
  <c r="R35" i="13"/>
  <c r="R63" i="18"/>
  <c r="M63" i="14"/>
  <c r="B63" i="14"/>
  <c r="F63" i="14"/>
  <c r="F48" i="17"/>
  <c r="M48" i="17"/>
  <c r="R48" i="17" s="1"/>
  <c r="B18" i="15"/>
  <c r="F18" i="15"/>
  <c r="F50" i="11"/>
  <c r="M50" i="11"/>
  <c r="M80" i="13"/>
  <c r="F80" i="13"/>
  <c r="F20" i="10"/>
  <c r="M20" i="10"/>
  <c r="T20" i="10" s="1"/>
  <c r="F94" i="17"/>
  <c r="Q94" i="17"/>
  <c r="P94" i="17"/>
  <c r="M94" i="17"/>
  <c r="F50" i="19"/>
  <c r="M50" i="19"/>
  <c r="T94" i="17"/>
  <c r="M57" i="19"/>
  <c r="R57" i="19" s="1"/>
  <c r="B57" i="11"/>
  <c r="M42" i="13"/>
  <c r="M80" i="17"/>
  <c r="T80" i="17" s="1"/>
  <c r="B20" i="10"/>
  <c r="B50" i="9"/>
  <c r="B78" i="10"/>
  <c r="T92" i="10" s="1"/>
  <c r="B76" i="14"/>
  <c r="M48" i="12"/>
  <c r="T48" i="12" s="1"/>
  <c r="T29" i="16"/>
  <c r="R29" i="16"/>
  <c r="R44" i="19"/>
  <c r="R48" i="14"/>
  <c r="T48" i="14"/>
  <c r="Q94" i="13"/>
  <c r="T94" i="13"/>
  <c r="M94" i="13"/>
  <c r="N94" i="13"/>
  <c r="O94" i="13"/>
  <c r="P94" i="13"/>
  <c r="T63" i="10"/>
  <c r="R63" i="10"/>
  <c r="F94" i="13"/>
  <c r="F29" i="14"/>
  <c r="B29" i="14"/>
  <c r="M29" i="14"/>
  <c r="E86" i="18"/>
  <c r="E86" i="9"/>
  <c r="E56" i="17"/>
  <c r="E26" i="13"/>
  <c r="E11" i="17"/>
  <c r="E71" i="18"/>
  <c r="E41" i="10"/>
  <c r="E11" i="18"/>
  <c r="E41" i="13"/>
  <c r="E11" i="9"/>
  <c r="M11" i="9" s="1"/>
  <c r="E86" i="16"/>
  <c r="E41" i="11"/>
  <c r="E56" i="11"/>
  <c r="E26" i="17"/>
  <c r="E71" i="10"/>
  <c r="E11" i="8"/>
  <c r="E56" i="13"/>
  <c r="E26" i="10"/>
  <c r="E11" i="10"/>
  <c r="E11" i="14"/>
  <c r="E41" i="17"/>
  <c r="E71" i="13"/>
  <c r="E26" i="18"/>
  <c r="E26" i="19"/>
  <c r="E71" i="11"/>
  <c r="E56" i="19"/>
  <c r="E11" i="11"/>
  <c r="E26" i="8"/>
  <c r="E41" i="15"/>
  <c r="E71" i="8"/>
  <c r="E56" i="9"/>
  <c r="E41" i="12"/>
  <c r="E86" i="14"/>
  <c r="E101" i="18"/>
  <c r="E56" i="10"/>
  <c r="E11" i="16"/>
  <c r="E71" i="17"/>
  <c r="E56" i="15"/>
  <c r="E41" i="19"/>
  <c r="E26" i="12"/>
  <c r="E11" i="12"/>
  <c r="E41" i="18"/>
  <c r="E26" i="11"/>
  <c r="E41" i="14"/>
  <c r="E26" i="14"/>
  <c r="E71" i="15"/>
  <c r="E56" i="8"/>
  <c r="E26" i="15"/>
  <c r="E56" i="18"/>
  <c r="E41" i="8"/>
  <c r="E56" i="14"/>
  <c r="E71" i="14"/>
  <c r="E26" i="16"/>
  <c r="E56" i="12"/>
  <c r="E71" i="19"/>
  <c r="E41" i="16"/>
  <c r="E71" i="12"/>
  <c r="E11" i="15"/>
  <c r="E26" i="9"/>
  <c r="E28" i="14"/>
  <c r="M28" i="14" s="1"/>
  <c r="E58" i="14"/>
  <c r="F58" i="14" s="1"/>
  <c r="E15" i="10"/>
  <c r="B15" i="10" s="1"/>
  <c r="R48" i="18"/>
  <c r="T44" i="14"/>
  <c r="R44" i="14"/>
  <c r="E41" i="9"/>
  <c r="F46" i="8"/>
  <c r="M46" i="8"/>
  <c r="B46" i="8"/>
  <c r="B76" i="10"/>
  <c r="F76" i="10"/>
  <c r="M76" i="10"/>
  <c r="E56" i="16"/>
  <c r="B11" i="19"/>
  <c r="F11" i="19"/>
  <c r="E11" i="13"/>
  <c r="M33" i="9"/>
  <c r="F33" i="9"/>
  <c r="F33" i="15"/>
  <c r="M33" i="15"/>
  <c r="F59" i="12"/>
  <c r="M59" i="12"/>
  <c r="F76" i="15"/>
  <c r="M76" i="15"/>
  <c r="B76" i="15"/>
  <c r="E62" i="14"/>
  <c r="E32" i="10"/>
  <c r="E17" i="13"/>
  <c r="E62" i="18"/>
  <c r="E32" i="17"/>
  <c r="E47" i="8"/>
  <c r="E62" i="15"/>
  <c r="E62" i="11"/>
  <c r="E47" i="17"/>
  <c r="E17" i="17"/>
  <c r="E17" i="9"/>
  <c r="E32" i="16"/>
  <c r="E77" i="15"/>
  <c r="E62" i="16"/>
  <c r="E47" i="15"/>
  <c r="E47" i="16"/>
  <c r="E77" i="12"/>
  <c r="E62" i="13"/>
  <c r="E47" i="12"/>
  <c r="E107" i="18"/>
  <c r="E32" i="19"/>
  <c r="E47" i="10"/>
  <c r="E77" i="18"/>
  <c r="E77" i="10"/>
  <c r="E62" i="10"/>
  <c r="E92" i="18"/>
  <c r="E32" i="18"/>
  <c r="E77" i="11"/>
  <c r="E47" i="19"/>
  <c r="E17" i="10"/>
  <c r="E77" i="17"/>
  <c r="E92" i="16"/>
  <c r="E17" i="11"/>
  <c r="E77" i="14"/>
  <c r="E32" i="9"/>
  <c r="E17" i="19"/>
  <c r="E77" i="8"/>
  <c r="E32" i="14"/>
  <c r="E17" i="8"/>
  <c r="E32" i="13"/>
  <c r="E47" i="9"/>
  <c r="E32" i="12"/>
  <c r="E77" i="19"/>
  <c r="E62" i="12"/>
  <c r="E47" i="11"/>
  <c r="E47" i="18"/>
  <c r="E62" i="17"/>
  <c r="E17" i="16"/>
  <c r="E17" i="15"/>
  <c r="E32" i="8"/>
  <c r="E92" i="14"/>
  <c r="E17" i="14"/>
  <c r="E62" i="9"/>
  <c r="E32" i="11"/>
  <c r="E47" i="13"/>
  <c r="E92" i="9"/>
  <c r="E77" i="13"/>
  <c r="E17" i="18"/>
  <c r="E47" i="14"/>
  <c r="E62" i="8"/>
  <c r="E32" i="15"/>
  <c r="E17" i="12"/>
  <c r="T20" i="17"/>
  <c r="R20" i="17"/>
  <c r="R27" i="19"/>
  <c r="F62" i="19"/>
  <c r="M62" i="19"/>
  <c r="B62" i="19"/>
  <c r="T31" i="17"/>
  <c r="R31" i="17"/>
  <c r="E73" i="13"/>
  <c r="E43" i="14"/>
  <c r="E13" i="12"/>
  <c r="E43" i="11"/>
  <c r="E28" i="13"/>
  <c r="E58" i="10"/>
  <c r="E28" i="8"/>
  <c r="E13" i="17"/>
  <c r="E13" i="16"/>
  <c r="E28" i="10"/>
  <c r="E13" i="9"/>
  <c r="E73" i="15"/>
  <c r="E28" i="11"/>
  <c r="E43" i="19"/>
  <c r="E58" i="18"/>
  <c r="E28" i="16"/>
  <c r="E13" i="18"/>
  <c r="E73" i="8"/>
  <c r="E43" i="12"/>
  <c r="E58" i="11"/>
  <c r="E73" i="14"/>
  <c r="E73" i="10"/>
  <c r="E28" i="9"/>
  <c r="E58" i="16"/>
  <c r="E43" i="10"/>
  <c r="E58" i="19"/>
  <c r="E43" i="16"/>
  <c r="E28" i="15"/>
  <c r="E58" i="15"/>
  <c r="E43" i="13"/>
  <c r="E13" i="19"/>
  <c r="E28" i="18"/>
  <c r="E58" i="9"/>
  <c r="E73" i="11"/>
  <c r="E88" i="9"/>
  <c r="E43" i="9"/>
  <c r="E103" i="18"/>
  <c r="E88" i="16"/>
  <c r="E28" i="12"/>
  <c r="E73" i="19"/>
  <c r="E58" i="8"/>
  <c r="E58" i="17"/>
  <c r="E73" i="12"/>
  <c r="E13" i="13"/>
  <c r="E43" i="17"/>
  <c r="E43" i="15"/>
  <c r="E58" i="13"/>
  <c r="E73" i="17"/>
  <c r="E43" i="18"/>
  <c r="E28" i="17"/>
  <c r="E13" i="10"/>
  <c r="E88" i="14"/>
  <c r="E88" i="18"/>
  <c r="E58" i="12"/>
  <c r="E43" i="8"/>
  <c r="E73" i="18"/>
  <c r="E28" i="19"/>
  <c r="E13" i="8"/>
  <c r="E13" i="15"/>
  <c r="E13" i="11"/>
  <c r="E13" i="14"/>
  <c r="E45" i="8"/>
  <c r="E30" i="13"/>
  <c r="E75" i="12"/>
  <c r="E30" i="11"/>
  <c r="E45" i="10"/>
  <c r="E60" i="15"/>
  <c r="E60" i="12"/>
  <c r="E45" i="9"/>
  <c r="B45" i="9" s="1"/>
  <c r="E30" i="10"/>
  <c r="E75" i="18"/>
  <c r="E45" i="12"/>
  <c r="E60" i="18"/>
  <c r="E60" i="19"/>
  <c r="E30" i="15"/>
  <c r="E15" i="15"/>
  <c r="E75" i="13"/>
  <c r="E75" i="8"/>
  <c r="E45" i="13"/>
  <c r="E60" i="10"/>
  <c r="E45" i="19"/>
  <c r="E60" i="9"/>
  <c r="E90" i="9"/>
  <c r="E90" i="14"/>
  <c r="E45" i="15"/>
  <c r="E30" i="16"/>
  <c r="E60" i="17"/>
  <c r="E30" i="18"/>
  <c r="E15" i="19"/>
  <c r="E45" i="16"/>
  <c r="E90" i="16"/>
  <c r="E60" i="14"/>
  <c r="E75" i="11"/>
  <c r="E30" i="17"/>
  <c r="E105" i="18"/>
  <c r="E30" i="8"/>
  <c r="E15" i="8"/>
  <c r="E60" i="13"/>
  <c r="E15" i="16"/>
  <c r="E30" i="12"/>
  <c r="E15" i="14"/>
  <c r="E45" i="18"/>
  <c r="E45" i="17"/>
  <c r="E75" i="15"/>
  <c r="E15" i="9"/>
  <c r="E75" i="19"/>
  <c r="E15" i="18"/>
  <c r="E90" i="18"/>
  <c r="E15" i="11"/>
  <c r="E30" i="14"/>
  <c r="E75" i="14"/>
  <c r="E45" i="11"/>
  <c r="E45" i="14"/>
  <c r="E30" i="19"/>
  <c r="E60" i="16"/>
  <c r="E75" i="10"/>
  <c r="E15" i="13"/>
  <c r="E15" i="12"/>
  <c r="E60" i="11"/>
  <c r="E15" i="17"/>
  <c r="E75" i="17"/>
  <c r="M75" i="17" s="1"/>
  <c r="T75" i="17" s="1"/>
  <c r="E30" i="9"/>
  <c r="M30" i="9" s="1"/>
  <c r="T30" i="9" s="1"/>
  <c r="E19" i="17"/>
  <c r="M19" i="17" s="1"/>
  <c r="E49" i="16"/>
  <c r="E49" i="12"/>
  <c r="E64" i="8"/>
  <c r="E79" i="17"/>
  <c r="E34" i="8"/>
  <c r="E64" i="11"/>
  <c r="E34" i="15"/>
  <c r="E79" i="19"/>
  <c r="E94" i="9"/>
  <c r="E49" i="11"/>
  <c r="E64" i="12"/>
  <c r="E19" i="15"/>
  <c r="E19" i="11"/>
  <c r="E34" i="17"/>
  <c r="E49" i="14"/>
  <c r="E64" i="13"/>
  <c r="E49" i="18"/>
  <c r="E94" i="16"/>
  <c r="E64" i="9"/>
  <c r="E34" i="18"/>
  <c r="E19" i="9"/>
  <c r="E64" i="18"/>
  <c r="E79" i="11"/>
  <c r="E79" i="14"/>
  <c r="E19" i="10"/>
  <c r="E34" i="13"/>
  <c r="E49" i="9"/>
  <c r="E94" i="18"/>
  <c r="E49" i="17"/>
  <c r="E79" i="8"/>
  <c r="E79" i="13"/>
  <c r="E49" i="15"/>
  <c r="E19" i="18"/>
  <c r="E34" i="11"/>
  <c r="E19" i="19"/>
  <c r="E49" i="19"/>
  <c r="E49" i="13"/>
  <c r="E19" i="8"/>
  <c r="E64" i="15"/>
  <c r="E19" i="12"/>
  <c r="E64" i="14"/>
  <c r="E79" i="18"/>
  <c r="E49" i="8"/>
  <c r="E79" i="15"/>
  <c r="E49" i="10"/>
  <c r="E34" i="10"/>
  <c r="E34" i="14"/>
  <c r="E94" i="14"/>
  <c r="E34" i="19"/>
  <c r="E64" i="19"/>
  <c r="E34" i="16"/>
  <c r="E64" i="10"/>
  <c r="E34" i="9"/>
  <c r="E19" i="13"/>
  <c r="E64" i="17"/>
  <c r="E79" i="10"/>
  <c r="E19" i="16"/>
  <c r="E34" i="12"/>
  <c r="E109" i="18"/>
  <c r="E19" i="14"/>
  <c r="E79" i="12"/>
  <c r="E64" i="16"/>
  <c r="E60" i="8"/>
  <c r="B60" i="8" s="1"/>
  <c r="R80" i="12"/>
  <c r="AA80" i="12" s="1"/>
  <c r="M59" i="13"/>
  <c r="B59" i="13"/>
  <c r="F59" i="13"/>
  <c r="F44" i="9"/>
  <c r="M44" i="9"/>
  <c r="B44" i="9"/>
  <c r="B14" i="14"/>
  <c r="F14" i="14"/>
  <c r="F35" i="16"/>
  <c r="M35" i="16"/>
  <c r="I4" i="34"/>
  <c r="I3" i="34"/>
  <c r="O1" i="15"/>
  <c r="N1" i="16"/>
  <c r="E10" i="35" s="1"/>
  <c r="O1" i="8"/>
  <c r="O1" i="13"/>
  <c r="AF90" i="12"/>
  <c r="AF90" i="11" s="1"/>
  <c r="AF87" i="12"/>
  <c r="AF92" i="12" s="1"/>
  <c r="AF92" i="11" s="1"/>
  <c r="AF92" i="10" s="1"/>
  <c r="AG87" i="11"/>
  <c r="AG92" i="11" s="1"/>
  <c r="AG90" i="11"/>
  <c r="AG90" i="10" s="1"/>
  <c r="AG87" i="8"/>
  <c r="F31" i="17"/>
  <c r="B31" i="17"/>
  <c r="W3" i="25"/>
  <c r="B4" i="32"/>
  <c r="D80" i="34"/>
  <c r="D66" i="34"/>
  <c r="I24" i="34"/>
  <c r="I38" i="34" s="1"/>
  <c r="I52" i="34" s="1"/>
  <c r="I66" i="34" s="1"/>
  <c r="I80" i="34" s="1"/>
  <c r="I94" i="34" s="1"/>
  <c r="I108" i="34" s="1"/>
  <c r="I122" i="34" s="1"/>
  <c r="I136" i="34" s="1"/>
  <c r="D52" i="34"/>
  <c r="D122" i="34"/>
  <c r="D108" i="34"/>
  <c r="D24" i="34"/>
  <c r="D136" i="34"/>
  <c r="D38" i="34"/>
  <c r="D94" i="34"/>
  <c r="D10" i="34"/>
  <c r="M64" i="34"/>
  <c r="M50" i="34"/>
  <c r="M106" i="34"/>
  <c r="M92" i="34"/>
  <c r="M36" i="34"/>
  <c r="M78" i="34"/>
  <c r="M8" i="34"/>
  <c r="M120" i="34"/>
  <c r="M134" i="34"/>
  <c r="M22" i="34"/>
  <c r="W27" i="15" l="1"/>
  <c r="W42" i="15" s="1"/>
  <c r="W57" i="15" s="1"/>
  <c r="W12" i="14" s="1"/>
  <c r="W27" i="14" s="1"/>
  <c r="W42" i="14" s="1"/>
  <c r="W57" i="14" s="1"/>
  <c r="W72" i="14" s="1"/>
  <c r="W12" i="13" s="1"/>
  <c r="W27" i="13" s="1"/>
  <c r="W42" i="13" s="1"/>
  <c r="W57" i="13" s="1"/>
  <c r="W12" i="19" s="1"/>
  <c r="W27" i="19" s="1"/>
  <c r="W42" i="19" s="1"/>
  <c r="W57" i="19" s="1"/>
  <c r="W12" i="18" s="1"/>
  <c r="W27" i="18" s="1"/>
  <c r="W42" i="18" s="1"/>
  <c r="W57" i="18" s="1"/>
  <c r="W72" i="18" s="1"/>
  <c r="W87" i="18" s="1"/>
  <c r="W71" i="16"/>
  <c r="Z27" i="15"/>
  <c r="Z42" i="15" s="1"/>
  <c r="Z57" i="15" s="1"/>
  <c r="Z12" i="14" s="1"/>
  <c r="Z27" i="14" s="1"/>
  <c r="Z42" i="14" s="1"/>
  <c r="Z57" i="14" s="1"/>
  <c r="Z72" i="14" s="1"/>
  <c r="Z12" i="13" s="1"/>
  <c r="Z27" i="13" s="1"/>
  <c r="Z42" i="13" s="1"/>
  <c r="Z57" i="13" s="1"/>
  <c r="Z12" i="19" s="1"/>
  <c r="Z27" i="19" s="1"/>
  <c r="Z42" i="19" s="1"/>
  <c r="Z57" i="19" s="1"/>
  <c r="Z12" i="18" s="1"/>
  <c r="Z27" i="18" s="1"/>
  <c r="Z42" i="18" s="1"/>
  <c r="Z57" i="18" s="1"/>
  <c r="Z72" i="18" s="1"/>
  <c r="Z87" i="18" s="1"/>
  <c r="Z71" i="16"/>
  <c r="X27" i="15"/>
  <c r="X42" i="15" s="1"/>
  <c r="X57" i="15" s="1"/>
  <c r="X12" i="14" s="1"/>
  <c r="X27" i="14" s="1"/>
  <c r="X42" i="14" s="1"/>
  <c r="X57" i="14" s="1"/>
  <c r="X72" i="14" s="1"/>
  <c r="X12" i="13" s="1"/>
  <c r="X27" i="13" s="1"/>
  <c r="X42" i="13" s="1"/>
  <c r="X57" i="13" s="1"/>
  <c r="X12" i="19" s="1"/>
  <c r="X27" i="19" s="1"/>
  <c r="X42" i="19" s="1"/>
  <c r="X57" i="19" s="1"/>
  <c r="X12" i="18" s="1"/>
  <c r="X27" i="18" s="1"/>
  <c r="X42" i="18" s="1"/>
  <c r="X57" i="18" s="1"/>
  <c r="X72" i="18" s="1"/>
  <c r="X87" i="18" s="1"/>
  <c r="X71" i="16"/>
  <c r="H16" i="35"/>
  <c r="Y27" i="15"/>
  <c r="Y42" i="15" s="1"/>
  <c r="Y57" i="15" s="1"/>
  <c r="Y12" i="14" s="1"/>
  <c r="Y27" i="14" s="1"/>
  <c r="Y42" i="14" s="1"/>
  <c r="Y57" i="14" s="1"/>
  <c r="Y72" i="14" s="1"/>
  <c r="Y12" i="13" s="1"/>
  <c r="Y27" i="13" s="1"/>
  <c r="Y42" i="13" s="1"/>
  <c r="Y57" i="13" s="1"/>
  <c r="Y12" i="19" s="1"/>
  <c r="Y27" i="19" s="1"/>
  <c r="Y42" i="19" s="1"/>
  <c r="Y57" i="19" s="1"/>
  <c r="Y12" i="18" s="1"/>
  <c r="Y27" i="18" s="1"/>
  <c r="Y42" i="18" s="1"/>
  <c r="Y57" i="18" s="1"/>
  <c r="Y72" i="18" s="1"/>
  <c r="Y87" i="18" s="1"/>
  <c r="Y71" i="16"/>
  <c r="F71" i="9"/>
  <c r="B71" i="9"/>
  <c r="M71" i="9"/>
  <c r="R14" i="9"/>
  <c r="AA14" i="9" s="1"/>
  <c r="V14" i="9"/>
  <c r="T12" i="9"/>
  <c r="AC12" i="9" s="1"/>
  <c r="V12" i="9"/>
  <c r="W29" i="8"/>
  <c r="W44" i="8" s="1"/>
  <c r="W59" i="8" s="1"/>
  <c r="W14" i="17" s="1"/>
  <c r="W29" i="17" s="1"/>
  <c r="W44" i="17" s="1"/>
  <c r="W59" i="17" s="1"/>
  <c r="W29" i="16" s="1"/>
  <c r="W44" i="16" s="1"/>
  <c r="W59" i="16" s="1"/>
  <c r="Y29" i="8"/>
  <c r="Y44" i="8" s="1"/>
  <c r="Y59" i="8" s="1"/>
  <c r="Y14" i="17" s="1"/>
  <c r="Y29" i="17" s="1"/>
  <c r="Y44" i="17" s="1"/>
  <c r="Y59" i="17" s="1"/>
  <c r="Y29" i="16" s="1"/>
  <c r="Y44" i="16" s="1"/>
  <c r="Y59" i="16" s="1"/>
  <c r="Y34" i="8"/>
  <c r="Y49" i="8" s="1"/>
  <c r="Y64" i="8" s="1"/>
  <c r="Y19" i="17" s="1"/>
  <c r="Y34" i="17" s="1"/>
  <c r="Y49" i="17" s="1"/>
  <c r="Y64" i="17" s="1"/>
  <c r="Y34" i="16" s="1"/>
  <c r="Y49" i="16" s="1"/>
  <c r="Y64" i="16" s="1"/>
  <c r="Z33" i="8"/>
  <c r="Z48" i="8" s="1"/>
  <c r="Z63" i="8" s="1"/>
  <c r="Z18" i="17" s="1"/>
  <c r="Z33" i="17" s="1"/>
  <c r="Z48" i="17" s="1"/>
  <c r="Z63" i="17" s="1"/>
  <c r="Z33" i="16" s="1"/>
  <c r="Z48" i="16" s="1"/>
  <c r="Z63" i="16" s="1"/>
  <c r="W34" i="8"/>
  <c r="W49" i="8" s="1"/>
  <c r="W64" i="8" s="1"/>
  <c r="W19" i="17" s="1"/>
  <c r="W34" i="17" s="1"/>
  <c r="W49" i="17" s="1"/>
  <c r="W64" i="17" s="1"/>
  <c r="W34" i="16" s="1"/>
  <c r="W49" i="16" s="1"/>
  <c r="W64" i="16" s="1"/>
  <c r="W28" i="8"/>
  <c r="W43" i="8" s="1"/>
  <c r="W58" i="8" s="1"/>
  <c r="W13" i="17" s="1"/>
  <c r="W28" i="17" s="1"/>
  <c r="W43" i="17" s="1"/>
  <c r="W58" i="17" s="1"/>
  <c r="W28" i="16" s="1"/>
  <c r="W43" i="16" s="1"/>
  <c r="W58" i="16" s="1"/>
  <c r="X32" i="8"/>
  <c r="X47" i="8" s="1"/>
  <c r="X62" i="8" s="1"/>
  <c r="X17" i="17" s="1"/>
  <c r="X32" i="17" s="1"/>
  <c r="X47" i="17" s="1"/>
  <c r="X62" i="17" s="1"/>
  <c r="X32" i="16" s="1"/>
  <c r="X47" i="16" s="1"/>
  <c r="X62" i="16" s="1"/>
  <c r="Y31" i="8"/>
  <c r="Y46" i="8" s="1"/>
  <c r="Y61" i="8" s="1"/>
  <c r="Y16" i="17" s="1"/>
  <c r="Y31" i="17" s="1"/>
  <c r="Y46" i="17" s="1"/>
  <c r="Y61" i="17" s="1"/>
  <c r="Y31" i="16" s="1"/>
  <c r="Y46" i="16" s="1"/>
  <c r="Y61" i="16" s="1"/>
  <c r="X30" i="8"/>
  <c r="X45" i="8" s="1"/>
  <c r="X60" i="8" s="1"/>
  <c r="X15" i="17" s="1"/>
  <c r="X30" i="17" s="1"/>
  <c r="X45" i="17" s="1"/>
  <c r="X60" i="17" s="1"/>
  <c r="X30" i="16" s="1"/>
  <c r="X45" i="16" s="1"/>
  <c r="X60" i="16" s="1"/>
  <c r="X29" i="8"/>
  <c r="X44" i="8" s="1"/>
  <c r="X59" i="8" s="1"/>
  <c r="X14" i="17" s="1"/>
  <c r="X29" i="17" s="1"/>
  <c r="X44" i="17" s="1"/>
  <c r="X59" i="17" s="1"/>
  <c r="X29" i="16" s="1"/>
  <c r="X44" i="16" s="1"/>
  <c r="X59" i="16" s="1"/>
  <c r="X28" i="8"/>
  <c r="X43" i="8" s="1"/>
  <c r="X58" i="8" s="1"/>
  <c r="X13" i="17" s="1"/>
  <c r="X28" i="17" s="1"/>
  <c r="X43" i="17" s="1"/>
  <c r="X58" i="17" s="1"/>
  <c r="X28" i="16" s="1"/>
  <c r="X43" i="16" s="1"/>
  <c r="X58" i="16" s="1"/>
  <c r="Y32" i="8"/>
  <c r="Y47" i="8" s="1"/>
  <c r="Y62" i="8" s="1"/>
  <c r="Y17" i="17" s="1"/>
  <c r="Y32" i="17" s="1"/>
  <c r="Y47" i="17" s="1"/>
  <c r="Y62" i="17" s="1"/>
  <c r="Y32" i="16" s="1"/>
  <c r="Y47" i="16" s="1"/>
  <c r="Y62" i="16" s="1"/>
  <c r="W31" i="8"/>
  <c r="W46" i="8" s="1"/>
  <c r="W61" i="8" s="1"/>
  <c r="W16" i="17" s="1"/>
  <c r="W31" i="17" s="1"/>
  <c r="W46" i="17" s="1"/>
  <c r="W61" i="17" s="1"/>
  <c r="W31" i="16" s="1"/>
  <c r="W46" i="16" s="1"/>
  <c r="W61" i="16" s="1"/>
  <c r="W32" i="8"/>
  <c r="W47" i="8" s="1"/>
  <c r="W62" i="8" s="1"/>
  <c r="W17" i="17" s="1"/>
  <c r="W32" i="17" s="1"/>
  <c r="W47" i="17" s="1"/>
  <c r="W62" i="17" s="1"/>
  <c r="W32" i="16" s="1"/>
  <c r="W47" i="16" s="1"/>
  <c r="W62" i="16" s="1"/>
  <c r="X31" i="8"/>
  <c r="X46" i="8" s="1"/>
  <c r="X61" i="8" s="1"/>
  <c r="X16" i="17" s="1"/>
  <c r="X31" i="17" s="1"/>
  <c r="X46" i="17" s="1"/>
  <c r="X61" i="17" s="1"/>
  <c r="X31" i="16" s="1"/>
  <c r="X46" i="16" s="1"/>
  <c r="X61" i="16" s="1"/>
  <c r="Y28" i="8"/>
  <c r="Y43" i="8" s="1"/>
  <c r="Y58" i="8" s="1"/>
  <c r="Y13" i="17" s="1"/>
  <c r="Y28" i="17" s="1"/>
  <c r="Y43" i="17" s="1"/>
  <c r="Y58" i="17" s="1"/>
  <c r="Y28" i="16" s="1"/>
  <c r="Y43" i="16" s="1"/>
  <c r="Y58" i="16" s="1"/>
  <c r="Z35" i="8"/>
  <c r="Z50" i="8" s="1"/>
  <c r="Z65" i="8" s="1"/>
  <c r="Z20" i="17" s="1"/>
  <c r="Z35" i="17" s="1"/>
  <c r="Z50" i="17" s="1"/>
  <c r="Z65" i="17" s="1"/>
  <c r="Z35" i="16" s="1"/>
  <c r="Z50" i="16" s="1"/>
  <c r="Z65" i="16" s="1"/>
  <c r="Z28" i="8"/>
  <c r="Z43" i="8" s="1"/>
  <c r="Z58" i="8" s="1"/>
  <c r="Z13" i="17" s="1"/>
  <c r="Z28" i="17" s="1"/>
  <c r="Z43" i="17" s="1"/>
  <c r="Z58" i="17" s="1"/>
  <c r="Z28" i="16" s="1"/>
  <c r="Z43" i="16" s="1"/>
  <c r="Z58" i="16" s="1"/>
  <c r="X34" i="8"/>
  <c r="X49" i="8" s="1"/>
  <c r="X64" i="8" s="1"/>
  <c r="X19" i="17" s="1"/>
  <c r="X34" i="17" s="1"/>
  <c r="X49" i="17" s="1"/>
  <c r="X64" i="17" s="1"/>
  <c r="X34" i="16" s="1"/>
  <c r="X49" i="16" s="1"/>
  <c r="X64" i="16" s="1"/>
  <c r="Y33" i="8"/>
  <c r="Y48" i="8" s="1"/>
  <c r="Y63" i="8" s="1"/>
  <c r="Y18" i="17" s="1"/>
  <c r="Y33" i="17" s="1"/>
  <c r="Y48" i="17" s="1"/>
  <c r="Y63" i="17" s="1"/>
  <c r="Y33" i="16" s="1"/>
  <c r="Y48" i="16" s="1"/>
  <c r="Y63" i="16" s="1"/>
  <c r="W30" i="8"/>
  <c r="W45" i="8" s="1"/>
  <c r="W60" i="8" s="1"/>
  <c r="W15" i="17" s="1"/>
  <c r="W30" i="17" s="1"/>
  <c r="W45" i="17" s="1"/>
  <c r="W60" i="17" s="1"/>
  <c r="W30" i="16" s="1"/>
  <c r="W45" i="16" s="1"/>
  <c r="W60" i="16" s="1"/>
  <c r="Z32" i="8"/>
  <c r="Z47" i="8" s="1"/>
  <c r="Z62" i="8" s="1"/>
  <c r="Z17" i="17" s="1"/>
  <c r="Z32" i="17" s="1"/>
  <c r="Z47" i="17" s="1"/>
  <c r="Z62" i="17" s="1"/>
  <c r="Z32" i="16" s="1"/>
  <c r="Z47" i="16" s="1"/>
  <c r="Z62" i="16" s="1"/>
  <c r="X35" i="8"/>
  <c r="X50" i="8" s="1"/>
  <c r="X65" i="8" s="1"/>
  <c r="X20" i="17" s="1"/>
  <c r="X35" i="17" s="1"/>
  <c r="X50" i="17" s="1"/>
  <c r="X65" i="17" s="1"/>
  <c r="X35" i="16" s="1"/>
  <c r="X50" i="16" s="1"/>
  <c r="X65" i="16" s="1"/>
  <c r="Z29" i="8"/>
  <c r="Z44" i="8" s="1"/>
  <c r="Z59" i="8" s="1"/>
  <c r="Z14" i="17" s="1"/>
  <c r="Z29" i="17" s="1"/>
  <c r="Z44" i="17" s="1"/>
  <c r="Z59" i="17" s="1"/>
  <c r="Z29" i="16" s="1"/>
  <c r="Z44" i="16" s="1"/>
  <c r="Z59" i="16" s="1"/>
  <c r="W33" i="8"/>
  <c r="W48" i="8" s="1"/>
  <c r="W63" i="8" s="1"/>
  <c r="W18" i="17" s="1"/>
  <c r="W33" i="17" s="1"/>
  <c r="W48" i="17" s="1"/>
  <c r="W63" i="17" s="1"/>
  <c r="W33" i="16" s="1"/>
  <c r="W48" i="16" s="1"/>
  <c r="W63" i="16" s="1"/>
  <c r="W35" i="8"/>
  <c r="W50" i="8" s="1"/>
  <c r="W65" i="8" s="1"/>
  <c r="W20" i="17" s="1"/>
  <c r="W35" i="17" s="1"/>
  <c r="W50" i="17" s="1"/>
  <c r="W65" i="17" s="1"/>
  <c r="W35" i="16" s="1"/>
  <c r="W50" i="16" s="1"/>
  <c r="W65" i="16" s="1"/>
  <c r="Y30" i="8"/>
  <c r="Y45" i="8" s="1"/>
  <c r="Y60" i="8" s="1"/>
  <c r="Y15" i="17" s="1"/>
  <c r="Y30" i="17" s="1"/>
  <c r="Y45" i="17" s="1"/>
  <c r="Y60" i="17" s="1"/>
  <c r="Y30" i="16" s="1"/>
  <c r="Y45" i="16" s="1"/>
  <c r="Y60" i="16" s="1"/>
  <c r="X33" i="8"/>
  <c r="X48" i="8" s="1"/>
  <c r="X63" i="8" s="1"/>
  <c r="X18" i="17" s="1"/>
  <c r="X33" i="17" s="1"/>
  <c r="X48" i="17" s="1"/>
  <c r="X63" i="17" s="1"/>
  <c r="X33" i="16" s="1"/>
  <c r="X48" i="16" s="1"/>
  <c r="X63" i="16" s="1"/>
  <c r="Z30" i="8"/>
  <c r="Z45" i="8" s="1"/>
  <c r="Z60" i="8" s="1"/>
  <c r="Z15" i="17" s="1"/>
  <c r="Z30" i="17" s="1"/>
  <c r="Z45" i="17" s="1"/>
  <c r="Z60" i="17" s="1"/>
  <c r="Z30" i="16" s="1"/>
  <c r="Z45" i="16" s="1"/>
  <c r="Z60" i="16" s="1"/>
  <c r="Z31" i="8"/>
  <c r="Z46" i="8" s="1"/>
  <c r="Z61" i="8" s="1"/>
  <c r="Z16" i="17" s="1"/>
  <c r="Z31" i="17" s="1"/>
  <c r="Z46" i="17" s="1"/>
  <c r="Z61" i="17" s="1"/>
  <c r="Z31" i="16" s="1"/>
  <c r="Z46" i="16" s="1"/>
  <c r="Z61" i="16" s="1"/>
  <c r="Z34" i="8"/>
  <c r="Z49" i="8" s="1"/>
  <c r="Z64" i="8" s="1"/>
  <c r="Z19" i="17" s="1"/>
  <c r="Z34" i="17" s="1"/>
  <c r="Z49" i="17" s="1"/>
  <c r="Z64" i="17" s="1"/>
  <c r="Z34" i="16" s="1"/>
  <c r="Z49" i="16" s="1"/>
  <c r="Z64" i="16" s="1"/>
  <c r="Y35" i="8"/>
  <c r="Y50" i="8" s="1"/>
  <c r="Y65" i="8" s="1"/>
  <c r="Y20" i="17" s="1"/>
  <c r="Y35" i="17" s="1"/>
  <c r="Y50" i="17" s="1"/>
  <c r="Y65" i="17" s="1"/>
  <c r="Y35" i="16" s="1"/>
  <c r="Y50" i="16" s="1"/>
  <c r="Y65" i="16" s="1"/>
  <c r="G16" i="35"/>
  <c r="T63" i="8"/>
  <c r="AF90" i="10"/>
  <c r="AF105" i="9" s="1"/>
  <c r="AF90" i="8" s="1"/>
  <c r="AF90" i="17" s="1"/>
  <c r="AF105" i="16" s="1"/>
  <c r="AF90" i="15" s="1"/>
  <c r="AF105" i="14" s="1"/>
  <c r="AF90" i="13" s="1"/>
  <c r="AF90" i="19" s="1"/>
  <c r="AF120" i="18" s="1"/>
  <c r="E16" i="35"/>
  <c r="F16" i="35"/>
  <c r="R11" i="19"/>
  <c r="AE92" i="10"/>
  <c r="AE107" i="9" s="1"/>
  <c r="AE92" i="8" s="1"/>
  <c r="AE92" i="17" s="1"/>
  <c r="AE107" i="16" s="1"/>
  <c r="AE92" i="15" s="1"/>
  <c r="AE107" i="14" s="1"/>
  <c r="AE92" i="13" s="1"/>
  <c r="AE92" i="19" s="1"/>
  <c r="AE122" i="18" s="1"/>
  <c r="AG105" i="9"/>
  <c r="AG90" i="8" s="1"/>
  <c r="AG90" i="17" s="1"/>
  <c r="AG105" i="16" s="1"/>
  <c r="AG90" i="15" s="1"/>
  <c r="AG105" i="14" s="1"/>
  <c r="AG90" i="13" s="1"/>
  <c r="AG90" i="19" s="1"/>
  <c r="AG120" i="18" s="1"/>
  <c r="AE90" i="10"/>
  <c r="AE105" i="9" s="1"/>
  <c r="AE90" i="8" s="1"/>
  <c r="AE90" i="17" s="1"/>
  <c r="AE105" i="16" s="1"/>
  <c r="AE90" i="15" s="1"/>
  <c r="AE105" i="14" s="1"/>
  <c r="AE90" i="13" s="1"/>
  <c r="AE90" i="19" s="1"/>
  <c r="AE120" i="18" s="1"/>
  <c r="M61" i="15"/>
  <c r="R61" i="15" s="1"/>
  <c r="F59" i="11"/>
  <c r="M44" i="16"/>
  <c r="R44" i="16" s="1"/>
  <c r="R76" i="17"/>
  <c r="B16" i="9"/>
  <c r="B44" i="16"/>
  <c r="M59" i="11"/>
  <c r="R59" i="11" s="1"/>
  <c r="R101" i="14"/>
  <c r="F12" i="16"/>
  <c r="M46" i="14"/>
  <c r="T46" i="14" s="1"/>
  <c r="B46" i="14"/>
  <c r="T46" i="12"/>
  <c r="B91" i="18"/>
  <c r="M16" i="10"/>
  <c r="T16" i="10" s="1"/>
  <c r="M91" i="18"/>
  <c r="R91" i="18" s="1"/>
  <c r="F46" i="12"/>
  <c r="F16" i="10"/>
  <c r="B46" i="12"/>
  <c r="M29" i="13"/>
  <c r="R29" i="13" s="1"/>
  <c r="N101" i="14"/>
  <c r="M101" i="14"/>
  <c r="F16" i="13"/>
  <c r="M16" i="12"/>
  <c r="R16" i="12" s="1"/>
  <c r="AA16" i="12" s="1"/>
  <c r="M46" i="16"/>
  <c r="T46" i="16" s="1"/>
  <c r="F29" i="13"/>
  <c r="M74" i="13"/>
  <c r="T74" i="13" s="1"/>
  <c r="M27" i="18"/>
  <c r="R27" i="18" s="1"/>
  <c r="M44" i="12"/>
  <c r="R44" i="12" s="1"/>
  <c r="T16" i="13"/>
  <c r="B16" i="12"/>
  <c r="F46" i="16"/>
  <c r="B74" i="13"/>
  <c r="O88" i="13" s="1"/>
  <c r="R18" i="17"/>
  <c r="B16" i="13"/>
  <c r="B44" i="12"/>
  <c r="F14" i="17"/>
  <c r="M57" i="13"/>
  <c r="R57" i="13" s="1"/>
  <c r="B14" i="17"/>
  <c r="F27" i="18"/>
  <c r="B12" i="16"/>
  <c r="F57" i="13"/>
  <c r="T20" i="19"/>
  <c r="T101" i="14"/>
  <c r="F101" i="14"/>
  <c r="B72" i="19"/>
  <c r="F86" i="19" s="1"/>
  <c r="T61" i="8"/>
  <c r="F14" i="10"/>
  <c r="R48" i="15"/>
  <c r="B14" i="10"/>
  <c r="Q101" i="14"/>
  <c r="P101" i="14"/>
  <c r="M42" i="15"/>
  <c r="T42" i="15" s="1"/>
  <c r="T57" i="9"/>
  <c r="F74" i="18"/>
  <c r="M57" i="12"/>
  <c r="T57" i="12" s="1"/>
  <c r="M74" i="18"/>
  <c r="R74" i="18" s="1"/>
  <c r="F48" i="9"/>
  <c r="T88" i="10"/>
  <c r="Q88" i="10"/>
  <c r="F72" i="8"/>
  <c r="B61" i="12"/>
  <c r="F16" i="15"/>
  <c r="B44" i="17"/>
  <c r="B104" i="18"/>
  <c r="O118" i="18" s="1"/>
  <c r="F74" i="10"/>
  <c r="M29" i="8"/>
  <c r="T29" i="8" s="1"/>
  <c r="T46" i="18"/>
  <c r="T44" i="17"/>
  <c r="M42" i="12"/>
  <c r="T42" i="12" s="1"/>
  <c r="B72" i="8"/>
  <c r="F86" i="8" s="1"/>
  <c r="T16" i="14"/>
  <c r="F46" i="11"/>
  <c r="F42" i="12"/>
  <c r="F44" i="17"/>
  <c r="M29" i="9"/>
  <c r="T29" i="9" s="1"/>
  <c r="M88" i="10"/>
  <c r="B16" i="15"/>
  <c r="F16" i="14"/>
  <c r="M31" i="16"/>
  <c r="R31" i="16" s="1"/>
  <c r="M46" i="11"/>
  <c r="R46" i="11" s="1"/>
  <c r="F59" i="18"/>
  <c r="F29" i="9"/>
  <c r="F29" i="8"/>
  <c r="B48" i="9"/>
  <c r="M59" i="18"/>
  <c r="T59" i="18" s="1"/>
  <c r="T104" i="18"/>
  <c r="M61" i="12"/>
  <c r="R61" i="12" s="1"/>
  <c r="R88" i="10"/>
  <c r="R48" i="9"/>
  <c r="F104" i="18"/>
  <c r="O88" i="10"/>
  <c r="P88" i="10"/>
  <c r="F88" i="10"/>
  <c r="M59" i="15"/>
  <c r="R59" i="15" s="1"/>
  <c r="B16" i="14"/>
  <c r="B59" i="15"/>
  <c r="F57" i="12"/>
  <c r="R78" i="18"/>
  <c r="F31" i="16"/>
  <c r="M74" i="10"/>
  <c r="T74" i="10" s="1"/>
  <c r="M27" i="12"/>
  <c r="R27" i="12" s="1"/>
  <c r="B27" i="12"/>
  <c r="B61" i="8"/>
  <c r="F48" i="15"/>
  <c r="F74" i="11"/>
  <c r="R74" i="8"/>
  <c r="F63" i="19"/>
  <c r="B57" i="9"/>
  <c r="F61" i="8"/>
  <c r="B74" i="8"/>
  <c r="Q88" i="8" s="1"/>
  <c r="B48" i="15"/>
  <c r="B74" i="11"/>
  <c r="Q88" i="11" s="1"/>
  <c r="R87" i="14"/>
  <c r="B63" i="19"/>
  <c r="F42" i="15"/>
  <c r="B42" i="14"/>
  <c r="M42" i="14"/>
  <c r="F74" i="8"/>
  <c r="F57" i="9"/>
  <c r="F61" i="15"/>
  <c r="M72" i="19"/>
  <c r="T72" i="19" s="1"/>
  <c r="B72" i="11"/>
  <c r="F72" i="11"/>
  <c r="F35" i="19"/>
  <c r="B48" i="11"/>
  <c r="R48" i="13"/>
  <c r="R95" i="16"/>
  <c r="T48" i="10"/>
  <c r="M78" i="19"/>
  <c r="T78" i="19" s="1"/>
  <c r="B65" i="9"/>
  <c r="B27" i="15"/>
  <c r="B44" i="18"/>
  <c r="F44" i="11"/>
  <c r="R89" i="18"/>
  <c r="B91" i="14"/>
  <c r="Q105" i="14" s="1"/>
  <c r="R65" i="8"/>
  <c r="F35" i="17"/>
  <c r="F57" i="14"/>
  <c r="F65" i="18"/>
  <c r="B72" i="15"/>
  <c r="N86" i="15" s="1"/>
  <c r="B63" i="12"/>
  <c r="M33" i="12"/>
  <c r="T33" i="12" s="1"/>
  <c r="AC33" i="12" s="1"/>
  <c r="AC48" i="12" s="1"/>
  <c r="AC63" i="12" s="1"/>
  <c r="M59" i="9"/>
  <c r="T59" i="9" s="1"/>
  <c r="B89" i="9"/>
  <c r="F103" i="9" s="1"/>
  <c r="B76" i="19"/>
  <c r="Q90" i="19" s="1"/>
  <c r="B27" i="10"/>
  <c r="B33" i="11"/>
  <c r="M35" i="11"/>
  <c r="T35" i="11" s="1"/>
  <c r="F109" i="14"/>
  <c r="M12" i="17"/>
  <c r="R12" i="17" s="1"/>
  <c r="F80" i="15"/>
  <c r="R29" i="11"/>
  <c r="B48" i="10"/>
  <c r="F61" i="11"/>
  <c r="F46" i="17"/>
  <c r="M12" i="15"/>
  <c r="T12" i="15" s="1"/>
  <c r="M14" i="13"/>
  <c r="R14" i="13" s="1"/>
  <c r="M61" i="19"/>
  <c r="T61" i="19" s="1"/>
  <c r="B61" i="11"/>
  <c r="M29" i="15"/>
  <c r="R29" i="15" s="1"/>
  <c r="B12" i="9"/>
  <c r="F18" i="8"/>
  <c r="B108" i="18"/>
  <c r="O122" i="18" s="1"/>
  <c r="M14" i="11"/>
  <c r="T14" i="11" s="1"/>
  <c r="B93" i="16"/>
  <c r="M107" i="16" s="1"/>
  <c r="F87" i="16"/>
  <c r="R92" i="19"/>
  <c r="F89" i="18"/>
  <c r="M57" i="16"/>
  <c r="R57" i="16" s="1"/>
  <c r="B89" i="18"/>
  <c r="T20" i="16"/>
  <c r="B57" i="16"/>
  <c r="M59" i="14"/>
  <c r="T59" i="14" s="1"/>
  <c r="M29" i="10"/>
  <c r="R29" i="10" s="1"/>
  <c r="M33" i="14"/>
  <c r="T33" i="14" s="1"/>
  <c r="B50" i="14"/>
  <c r="F18" i="13"/>
  <c r="F16" i="11"/>
  <c r="M91" i="16"/>
  <c r="R91" i="16" s="1"/>
  <c r="B44" i="13"/>
  <c r="M12" i="11"/>
  <c r="T12" i="11" s="1"/>
  <c r="F76" i="12"/>
  <c r="B61" i="9"/>
  <c r="B87" i="16"/>
  <c r="F101" i="16" s="1"/>
  <c r="M42" i="17"/>
  <c r="T42" i="17" s="1"/>
  <c r="R18" i="19"/>
  <c r="R35" i="10"/>
  <c r="B61" i="19"/>
  <c r="F29" i="15"/>
  <c r="R48" i="8"/>
  <c r="F91" i="14"/>
  <c r="B46" i="17"/>
  <c r="T12" i="10"/>
  <c r="R33" i="11"/>
  <c r="M27" i="15"/>
  <c r="T27" i="15" s="1"/>
  <c r="M48" i="19"/>
  <c r="R48" i="19" s="1"/>
  <c r="M108" i="18"/>
  <c r="R108" i="18" s="1"/>
  <c r="T109" i="14"/>
  <c r="B14" i="11"/>
  <c r="F59" i="16"/>
  <c r="M63" i="9"/>
  <c r="R63" i="9" s="1"/>
  <c r="F78" i="19"/>
  <c r="F92" i="19"/>
  <c r="F14" i="13"/>
  <c r="F50" i="8"/>
  <c r="Q92" i="19"/>
  <c r="F42" i="9"/>
  <c r="R50" i="16"/>
  <c r="B42" i="9"/>
  <c r="F29" i="11"/>
  <c r="R59" i="19"/>
  <c r="B14" i="9"/>
  <c r="R27" i="16"/>
  <c r="R80" i="15"/>
  <c r="M95" i="14"/>
  <c r="T95" i="14" s="1"/>
  <c r="F78" i="14"/>
  <c r="M42" i="18"/>
  <c r="T42" i="18" s="1"/>
  <c r="F12" i="9"/>
  <c r="B48" i="19"/>
  <c r="F95" i="14"/>
  <c r="T14" i="9"/>
  <c r="AC14" i="9" s="1"/>
  <c r="B59" i="16"/>
  <c r="M27" i="14"/>
  <c r="T27" i="14" s="1"/>
  <c r="F63" i="9"/>
  <c r="B50" i="8"/>
  <c r="N92" i="19"/>
  <c r="B29" i="11"/>
  <c r="F48" i="8"/>
  <c r="B59" i="19"/>
  <c r="T89" i="14"/>
  <c r="R42" i="9"/>
  <c r="M78" i="14"/>
  <c r="T78" i="14" s="1"/>
  <c r="F42" i="18"/>
  <c r="B35" i="11"/>
  <c r="F33" i="11"/>
  <c r="F27" i="14"/>
  <c r="F27" i="8"/>
  <c r="M50" i="15"/>
  <c r="T50" i="15" s="1"/>
  <c r="F12" i="15"/>
  <c r="M35" i="14"/>
  <c r="T35" i="14" s="1"/>
  <c r="B50" i="15"/>
  <c r="O92" i="19"/>
  <c r="B12" i="17"/>
  <c r="R50" i="10"/>
  <c r="F48" i="10"/>
  <c r="B48" i="8"/>
  <c r="F59" i="19"/>
  <c r="F14" i="9"/>
  <c r="M27" i="8"/>
  <c r="R27" i="8" s="1"/>
  <c r="R57" i="17"/>
  <c r="B29" i="12"/>
  <c r="M76" i="19"/>
  <c r="T76" i="19" s="1"/>
  <c r="F65" i="16"/>
  <c r="M33" i="8"/>
  <c r="R33" i="8" s="1"/>
  <c r="M18" i="12"/>
  <c r="V18" i="12" s="1"/>
  <c r="R65" i="19"/>
  <c r="B74" i="12"/>
  <c r="O88" i="12" s="1"/>
  <c r="B46" i="13"/>
  <c r="B33" i="18"/>
  <c r="M65" i="16"/>
  <c r="T65" i="16" s="1"/>
  <c r="R72" i="11"/>
  <c r="F29" i="12"/>
  <c r="R57" i="14"/>
  <c r="M76" i="12"/>
  <c r="V76" i="12" s="1"/>
  <c r="B61" i="14"/>
  <c r="F46" i="13"/>
  <c r="M59" i="17"/>
  <c r="R59" i="17" s="1"/>
  <c r="T20" i="8"/>
  <c r="R80" i="8"/>
  <c r="R80" i="18"/>
  <c r="F12" i="19"/>
  <c r="M14" i="19"/>
  <c r="T14" i="19" s="1"/>
  <c r="B57" i="14"/>
  <c r="F65" i="19"/>
  <c r="M65" i="13"/>
  <c r="T65" i="13" s="1"/>
  <c r="B31" i="14"/>
  <c r="Q90" i="11"/>
  <c r="M44" i="15"/>
  <c r="R44" i="15" s="1"/>
  <c r="F76" i="18"/>
  <c r="M33" i="19"/>
  <c r="T33" i="19" s="1"/>
  <c r="M46" i="10"/>
  <c r="T46" i="10" s="1"/>
  <c r="M80" i="19"/>
  <c r="T80" i="19" s="1"/>
  <c r="B46" i="15"/>
  <c r="R42" i="8"/>
  <c r="B35" i="12"/>
  <c r="R63" i="12"/>
  <c r="B18" i="11"/>
  <c r="F72" i="14"/>
  <c r="M33" i="10"/>
  <c r="T33" i="10" s="1"/>
  <c r="F87" i="18"/>
  <c r="M20" i="14"/>
  <c r="T20" i="14" s="1"/>
  <c r="M16" i="11"/>
  <c r="R16" i="11" s="1"/>
  <c r="F91" i="16"/>
  <c r="B61" i="13"/>
  <c r="M63" i="17"/>
  <c r="R63" i="17" s="1"/>
  <c r="B18" i="8"/>
  <c r="F63" i="17"/>
  <c r="B57" i="18"/>
  <c r="F12" i="11"/>
  <c r="B44" i="10"/>
  <c r="M72" i="13"/>
  <c r="T72" i="13" s="1"/>
  <c r="F72" i="13"/>
  <c r="F33" i="14"/>
  <c r="M44" i="8"/>
  <c r="R44" i="8" s="1"/>
  <c r="B59" i="10"/>
  <c r="M61" i="14"/>
  <c r="R61" i="14" s="1"/>
  <c r="F89" i="9"/>
  <c r="B16" i="16"/>
  <c r="F61" i="9"/>
  <c r="F33" i="12"/>
  <c r="F57" i="17"/>
  <c r="M65" i="18"/>
  <c r="T65" i="18" s="1"/>
  <c r="B50" i="17"/>
  <c r="B20" i="11"/>
  <c r="B74" i="14"/>
  <c r="F18" i="9"/>
  <c r="M61" i="13"/>
  <c r="T61" i="13" s="1"/>
  <c r="B12" i="13"/>
  <c r="B80" i="8"/>
  <c r="T94" i="8" s="1"/>
  <c r="F20" i="8"/>
  <c r="F20" i="11"/>
  <c r="R33" i="18"/>
  <c r="B33" i="8"/>
  <c r="M18" i="13"/>
  <c r="R18" i="13" s="1"/>
  <c r="M14" i="18"/>
  <c r="T14" i="18" s="1"/>
  <c r="M12" i="19"/>
  <c r="R12" i="19" s="1"/>
  <c r="F18" i="12"/>
  <c r="T50" i="14"/>
  <c r="M29" i="19"/>
  <c r="R29" i="19" s="1"/>
  <c r="B65" i="19"/>
  <c r="F29" i="19"/>
  <c r="M44" i="10"/>
  <c r="R44" i="10" s="1"/>
  <c r="B14" i="19"/>
  <c r="M72" i="15"/>
  <c r="T72" i="15" s="1"/>
  <c r="B78" i="12"/>
  <c r="M92" i="12" s="1"/>
  <c r="R46" i="19"/>
  <c r="R65" i="9"/>
  <c r="M57" i="18"/>
  <c r="T57" i="18" s="1"/>
  <c r="F44" i="8"/>
  <c r="M44" i="13"/>
  <c r="T44" i="13" s="1"/>
  <c r="F50" i="17"/>
  <c r="F12" i="13"/>
  <c r="M35" i="19"/>
  <c r="R35" i="19" s="1"/>
  <c r="F18" i="18"/>
  <c r="B14" i="18"/>
  <c r="B59" i="14"/>
  <c r="M59" i="10"/>
  <c r="T59" i="10" s="1"/>
  <c r="F29" i="10"/>
  <c r="B59" i="17"/>
  <c r="T16" i="16"/>
  <c r="M48" i="11"/>
  <c r="R48" i="11" s="1"/>
  <c r="B87" i="9"/>
  <c r="N101" i="9" s="1"/>
  <c r="B57" i="17"/>
  <c r="B42" i="17"/>
  <c r="B20" i="16"/>
  <c r="F33" i="18"/>
  <c r="F87" i="9"/>
  <c r="M74" i="14"/>
  <c r="T74" i="14" s="1"/>
  <c r="M93" i="16"/>
  <c r="R93" i="16" s="1"/>
  <c r="F50" i="14"/>
  <c r="F80" i="8"/>
  <c r="M18" i="18"/>
  <c r="T18" i="18" s="1"/>
  <c r="M74" i="12"/>
  <c r="V74" i="12" s="1"/>
  <c r="V74" i="11" s="1"/>
  <c r="B65" i="13"/>
  <c r="M102" i="18"/>
  <c r="R102" i="18" s="1"/>
  <c r="F65" i="9"/>
  <c r="M78" i="12"/>
  <c r="R78" i="12" s="1"/>
  <c r="AA78" i="12" s="1"/>
  <c r="B102" i="18"/>
  <c r="P116" i="18" s="1"/>
  <c r="B20" i="9"/>
  <c r="F20" i="9"/>
  <c r="V20" i="9"/>
  <c r="B61" i="10"/>
  <c r="M61" i="10"/>
  <c r="F61" i="10"/>
  <c r="B89" i="16"/>
  <c r="F89" i="16"/>
  <c r="M89" i="16"/>
  <c r="B44" i="15"/>
  <c r="F46" i="10"/>
  <c r="B80" i="19"/>
  <c r="Q94" i="19" s="1"/>
  <c r="M18" i="11"/>
  <c r="R18" i="11" s="1"/>
  <c r="B72" i="14"/>
  <c r="M50" i="12"/>
  <c r="T50" i="12" s="1"/>
  <c r="F63" i="13"/>
  <c r="B33" i="10"/>
  <c r="M27" i="10"/>
  <c r="T27" i="10" s="1"/>
  <c r="B35" i="17"/>
  <c r="M76" i="18"/>
  <c r="T76" i="18" s="1"/>
  <c r="B65" i="15"/>
  <c r="F42" i="8"/>
  <c r="M95" i="18"/>
  <c r="B95" i="18"/>
  <c r="F95" i="18"/>
  <c r="B65" i="17"/>
  <c r="F65" i="17"/>
  <c r="M109" i="14"/>
  <c r="O109" i="14"/>
  <c r="Q109" i="14"/>
  <c r="P109" i="14"/>
  <c r="R109" i="14"/>
  <c r="B35" i="18"/>
  <c r="M35" i="18"/>
  <c r="M92" i="19"/>
  <c r="T92" i="19"/>
  <c r="F16" i="19"/>
  <c r="B16" i="19"/>
  <c r="M16" i="19"/>
  <c r="B31" i="10"/>
  <c r="M31" i="10"/>
  <c r="F31" i="10"/>
  <c r="B31" i="9"/>
  <c r="F31" i="9"/>
  <c r="M31" i="9"/>
  <c r="B61" i="17"/>
  <c r="F61" i="17"/>
  <c r="M61" i="17"/>
  <c r="F31" i="13"/>
  <c r="B31" i="13"/>
  <c r="M31" i="13"/>
  <c r="F14" i="16"/>
  <c r="F42" i="16"/>
  <c r="M42" i="16"/>
  <c r="B42" i="16"/>
  <c r="M33" i="13"/>
  <c r="F33" i="13"/>
  <c r="B33" i="13"/>
  <c r="F78" i="8"/>
  <c r="B78" i="8"/>
  <c r="M78" i="8"/>
  <c r="M76" i="13"/>
  <c r="B76" i="13"/>
  <c r="F76" i="13"/>
  <c r="M16" i="17"/>
  <c r="B16" i="17"/>
  <c r="F16" i="17"/>
  <c r="B14" i="8"/>
  <c r="F14" i="8"/>
  <c r="M72" i="17"/>
  <c r="B72" i="17"/>
  <c r="F72" i="17"/>
  <c r="F44" i="18"/>
  <c r="N90" i="11"/>
  <c r="M31" i="14"/>
  <c r="T31" i="14" s="1"/>
  <c r="F76" i="11"/>
  <c r="M90" i="11"/>
  <c r="F90" i="11"/>
  <c r="R78" i="11"/>
  <c r="M74" i="15"/>
  <c r="T74" i="15" s="1"/>
  <c r="F74" i="15"/>
  <c r="M57" i="10"/>
  <c r="T57" i="10" s="1"/>
  <c r="F50" i="12"/>
  <c r="M63" i="13"/>
  <c r="R63" i="13" s="1"/>
  <c r="F20" i="14"/>
  <c r="M27" i="13"/>
  <c r="T27" i="13" s="1"/>
  <c r="M65" i="15"/>
  <c r="T65" i="15" s="1"/>
  <c r="B42" i="8"/>
  <c r="B35" i="8"/>
  <c r="F35" i="8"/>
  <c r="B35" i="15"/>
  <c r="M35" i="15"/>
  <c r="F35" i="15"/>
  <c r="B78" i="17"/>
  <c r="M78" i="17"/>
  <c r="B106" i="18"/>
  <c r="M106" i="18"/>
  <c r="M91" i="9"/>
  <c r="B91" i="9"/>
  <c r="F91" i="9"/>
  <c r="B16" i="8"/>
  <c r="F16" i="8"/>
  <c r="B61" i="16"/>
  <c r="F61" i="16"/>
  <c r="M61" i="16"/>
  <c r="M16" i="18"/>
  <c r="F16" i="18"/>
  <c r="B16" i="18"/>
  <c r="B74" i="17"/>
  <c r="M74" i="17"/>
  <c r="B72" i="10"/>
  <c r="M72" i="10"/>
  <c r="F72" i="10"/>
  <c r="M95" i="9"/>
  <c r="B95" i="9"/>
  <c r="F95" i="9"/>
  <c r="F50" i="18"/>
  <c r="M50" i="18"/>
  <c r="B50" i="18"/>
  <c r="F93" i="9"/>
  <c r="M93" i="9"/>
  <c r="B93" i="9"/>
  <c r="M31" i="11"/>
  <c r="F31" i="11"/>
  <c r="B31" i="11"/>
  <c r="B29" i="17"/>
  <c r="F29" i="17"/>
  <c r="M29" i="17"/>
  <c r="M14" i="12"/>
  <c r="F14" i="12"/>
  <c r="B14" i="12"/>
  <c r="B12" i="8"/>
  <c r="F12" i="8"/>
  <c r="M42" i="19"/>
  <c r="B42" i="19"/>
  <c r="F42" i="19"/>
  <c r="O90" i="11"/>
  <c r="R90" i="11"/>
  <c r="M76" i="11"/>
  <c r="T76" i="11" s="1"/>
  <c r="P90" i="11"/>
  <c r="F57" i="10"/>
  <c r="F63" i="12"/>
  <c r="M87" i="18"/>
  <c r="T87" i="18" s="1"/>
  <c r="B27" i="13"/>
  <c r="F59" i="9"/>
  <c r="M44" i="11"/>
  <c r="T44" i="11" s="1"/>
  <c r="F33" i="19"/>
  <c r="M35" i="12"/>
  <c r="R35" i="12" s="1"/>
  <c r="AA35" i="12" s="1"/>
  <c r="F35" i="14"/>
  <c r="B80" i="15"/>
  <c r="P94" i="15" s="1"/>
  <c r="M46" i="15"/>
  <c r="R46" i="15" s="1"/>
  <c r="M80" i="11"/>
  <c r="F80" i="11"/>
  <c r="B80" i="11"/>
  <c r="M80" i="10"/>
  <c r="B80" i="10"/>
  <c r="F80" i="10"/>
  <c r="B93" i="14"/>
  <c r="M93" i="14"/>
  <c r="F93" i="14"/>
  <c r="F63" i="11"/>
  <c r="B63" i="11"/>
  <c r="M63" i="11"/>
  <c r="F78" i="13"/>
  <c r="B78" i="13"/>
  <c r="M78" i="13"/>
  <c r="B31" i="18"/>
  <c r="F31" i="18"/>
  <c r="M31" i="18"/>
  <c r="F31" i="8"/>
  <c r="B31" i="8"/>
  <c r="M31" i="8"/>
  <c r="B76" i="8"/>
  <c r="M76" i="8"/>
  <c r="M31" i="12"/>
  <c r="F31" i="12"/>
  <c r="B31" i="12"/>
  <c r="B31" i="15"/>
  <c r="F31" i="15"/>
  <c r="M31" i="15"/>
  <c r="M14" i="15"/>
  <c r="B14" i="15"/>
  <c r="F14" i="15"/>
  <c r="F29" i="18"/>
  <c r="M29" i="18"/>
  <c r="B29" i="18"/>
  <c r="B74" i="19"/>
  <c r="F74" i="19"/>
  <c r="M74" i="19"/>
  <c r="M27" i="11"/>
  <c r="B27" i="11"/>
  <c r="F27" i="11"/>
  <c r="B12" i="12"/>
  <c r="M12" i="12"/>
  <c r="F12" i="12"/>
  <c r="B72" i="12"/>
  <c r="F72" i="12"/>
  <c r="T87" i="9"/>
  <c r="R87" i="9"/>
  <c r="B12" i="14"/>
  <c r="M12" i="14"/>
  <c r="T46" i="9"/>
  <c r="R46" i="9"/>
  <c r="T65" i="14"/>
  <c r="N86" i="13"/>
  <c r="T86" i="13"/>
  <c r="R92" i="15"/>
  <c r="T92" i="15"/>
  <c r="O92" i="15"/>
  <c r="M15" i="10"/>
  <c r="T15" i="10" s="1"/>
  <c r="T33" i="16"/>
  <c r="R14" i="17"/>
  <c r="R57" i="8"/>
  <c r="R78" i="15"/>
  <c r="T59" i="8"/>
  <c r="R50" i="13"/>
  <c r="R86" i="13"/>
  <c r="F86" i="13"/>
  <c r="Q92" i="10"/>
  <c r="R65" i="11"/>
  <c r="V20" i="12"/>
  <c r="T50" i="9"/>
  <c r="T57" i="15"/>
  <c r="R110" i="18"/>
  <c r="O86" i="13"/>
  <c r="T78" i="10"/>
  <c r="F92" i="10"/>
  <c r="N92" i="10"/>
  <c r="O94" i="12"/>
  <c r="T57" i="19"/>
  <c r="R76" i="14"/>
  <c r="M60" i="8"/>
  <c r="T60" i="8" s="1"/>
  <c r="P94" i="12"/>
  <c r="T12" i="16"/>
  <c r="R80" i="17"/>
  <c r="T61" i="18"/>
  <c r="F124" i="18"/>
  <c r="N124" i="18"/>
  <c r="P124" i="18"/>
  <c r="T63" i="16"/>
  <c r="R63" i="16"/>
  <c r="T16" i="15"/>
  <c r="R16" i="15"/>
  <c r="R20" i="10"/>
  <c r="P92" i="10"/>
  <c r="R35" i="8"/>
  <c r="M94" i="12"/>
  <c r="T27" i="17"/>
  <c r="R27" i="17"/>
  <c r="O92" i="10"/>
  <c r="T124" i="18"/>
  <c r="Q124" i="18"/>
  <c r="T48" i="17"/>
  <c r="F94" i="12"/>
  <c r="R27" i="9"/>
  <c r="T93" i="18"/>
  <c r="R93" i="18"/>
  <c r="Q92" i="15"/>
  <c r="M92" i="15"/>
  <c r="P92" i="15"/>
  <c r="F92" i="15"/>
  <c r="T18" i="10"/>
  <c r="R18" i="10"/>
  <c r="T20" i="15"/>
  <c r="R20" i="15"/>
  <c r="R92" i="10"/>
  <c r="M124" i="18"/>
  <c r="Q94" i="12"/>
  <c r="T20" i="18"/>
  <c r="R20" i="18"/>
  <c r="R72" i="8"/>
  <c r="M92" i="10"/>
  <c r="O124" i="18"/>
  <c r="T65" i="10"/>
  <c r="R124" i="18"/>
  <c r="R94" i="12"/>
  <c r="N94" i="12"/>
  <c r="T33" i="17"/>
  <c r="R33" i="17"/>
  <c r="T18" i="16"/>
  <c r="R18" i="16"/>
  <c r="Q86" i="13"/>
  <c r="P86" i="13"/>
  <c r="T42" i="11"/>
  <c r="R42" i="11"/>
  <c r="T57" i="11"/>
  <c r="R57" i="11"/>
  <c r="T31" i="19"/>
  <c r="R31" i="19"/>
  <c r="T80" i="13"/>
  <c r="R80" i="13"/>
  <c r="T12" i="18"/>
  <c r="R12" i="18"/>
  <c r="T18" i="14"/>
  <c r="R18" i="14"/>
  <c r="T42" i="13"/>
  <c r="R42" i="13"/>
  <c r="T63" i="19"/>
  <c r="R63" i="19"/>
  <c r="R18" i="8"/>
  <c r="R48" i="12"/>
  <c r="F28" i="14"/>
  <c r="T50" i="19"/>
  <c r="R50" i="19"/>
  <c r="T50" i="11"/>
  <c r="R50" i="11"/>
  <c r="T63" i="14"/>
  <c r="R63" i="14"/>
  <c r="T80" i="14"/>
  <c r="R80" i="14"/>
  <c r="T50" i="8"/>
  <c r="R50" i="8"/>
  <c r="T48" i="16"/>
  <c r="R48" i="16"/>
  <c r="T74" i="11"/>
  <c r="R74" i="11"/>
  <c r="T50" i="17"/>
  <c r="R50" i="17"/>
  <c r="T72" i="12"/>
  <c r="AC72" i="12" s="1"/>
  <c r="AC72" i="11" s="1"/>
  <c r="V72" i="12"/>
  <c r="V72" i="11" s="1"/>
  <c r="R72" i="12"/>
  <c r="AA72" i="12" s="1"/>
  <c r="T59" i="16"/>
  <c r="R59" i="16"/>
  <c r="R12" i="9"/>
  <c r="AA12" i="9" s="1"/>
  <c r="R87" i="16"/>
  <c r="T12" i="13"/>
  <c r="R12" i="13"/>
  <c r="T65" i="17"/>
  <c r="R65" i="17"/>
  <c r="O88" i="15"/>
  <c r="F88" i="15"/>
  <c r="N88" i="15"/>
  <c r="Q88" i="15"/>
  <c r="P88" i="15"/>
  <c r="T88" i="15"/>
  <c r="M88" i="15"/>
  <c r="R88" i="15"/>
  <c r="F15" i="10"/>
  <c r="B58" i="14"/>
  <c r="T72" i="14"/>
  <c r="R72" i="14"/>
  <c r="R29" i="14"/>
  <c r="T29" i="14"/>
  <c r="T35" i="17"/>
  <c r="R35" i="17"/>
  <c r="T20" i="11"/>
  <c r="R20" i="11"/>
  <c r="F11" i="13"/>
  <c r="M11" i="13"/>
  <c r="B11" i="13"/>
  <c r="B26" i="15"/>
  <c r="M26" i="15"/>
  <c r="F26" i="15"/>
  <c r="M26" i="12"/>
  <c r="B26" i="12"/>
  <c r="F26" i="12"/>
  <c r="M86" i="14"/>
  <c r="B86" i="14"/>
  <c r="F86" i="14"/>
  <c r="M71" i="11"/>
  <c r="F71" i="11"/>
  <c r="B71" i="11"/>
  <c r="B56" i="13"/>
  <c r="F56" i="13"/>
  <c r="M56" i="13"/>
  <c r="F11" i="9"/>
  <c r="B11" i="9"/>
  <c r="F86" i="9"/>
  <c r="B86" i="9"/>
  <c r="M86" i="9"/>
  <c r="B19" i="17"/>
  <c r="M58" i="14"/>
  <c r="T58" i="14" s="1"/>
  <c r="B28" i="14"/>
  <c r="T33" i="9"/>
  <c r="R33" i="9"/>
  <c r="P90" i="10"/>
  <c r="T90" i="10"/>
  <c r="Q90" i="10"/>
  <c r="R90" i="10"/>
  <c r="F90" i="10"/>
  <c r="O90" i="10"/>
  <c r="M90" i="10"/>
  <c r="N90" i="10"/>
  <c r="T46" i="8"/>
  <c r="R46" i="8"/>
  <c r="F26" i="9"/>
  <c r="B26" i="9"/>
  <c r="M26" i="9"/>
  <c r="M71" i="19"/>
  <c r="B71" i="19"/>
  <c r="F71" i="19"/>
  <c r="M56" i="14"/>
  <c r="F56" i="14"/>
  <c r="B56" i="14"/>
  <c r="F56" i="8"/>
  <c r="B56" i="8"/>
  <c r="M56" i="8"/>
  <c r="B26" i="11"/>
  <c r="M26" i="11"/>
  <c r="F26" i="11"/>
  <c r="B11" i="16"/>
  <c r="F11" i="16"/>
  <c r="B41" i="12"/>
  <c r="M41" i="12"/>
  <c r="F41" i="12"/>
  <c r="B26" i="8"/>
  <c r="M26" i="8"/>
  <c r="F26" i="8"/>
  <c r="M26" i="19"/>
  <c r="F26" i="19"/>
  <c r="B26" i="19"/>
  <c r="M11" i="14"/>
  <c r="F11" i="14"/>
  <c r="B11" i="14"/>
  <c r="F11" i="8"/>
  <c r="B11" i="8"/>
  <c r="B56" i="11"/>
  <c r="M56" i="11"/>
  <c r="F56" i="11"/>
  <c r="F41" i="13"/>
  <c r="B41" i="13"/>
  <c r="M41" i="13"/>
  <c r="M11" i="17"/>
  <c r="F11" i="17"/>
  <c r="B11" i="17"/>
  <c r="M86" i="18"/>
  <c r="B86" i="18"/>
  <c r="F86" i="18"/>
  <c r="T46" i="13"/>
  <c r="B56" i="16"/>
  <c r="M56" i="16"/>
  <c r="F56" i="16"/>
  <c r="F41" i="16"/>
  <c r="M41" i="16"/>
  <c r="B41" i="16"/>
  <c r="B71" i="14"/>
  <c r="M71" i="14"/>
  <c r="F71" i="14"/>
  <c r="F41" i="14"/>
  <c r="M41" i="14"/>
  <c r="B41" i="14"/>
  <c r="F71" i="17"/>
  <c r="B71" i="17"/>
  <c r="M71" i="17"/>
  <c r="M41" i="15"/>
  <c r="B41" i="15"/>
  <c r="F41" i="15"/>
  <c r="M41" i="17"/>
  <c r="F41" i="17"/>
  <c r="B41" i="17"/>
  <c r="M71" i="18"/>
  <c r="B71" i="18"/>
  <c r="F71" i="18"/>
  <c r="F30" i="9"/>
  <c r="T59" i="12"/>
  <c r="R59" i="12"/>
  <c r="T91" i="14"/>
  <c r="R91" i="14"/>
  <c r="B11" i="15"/>
  <c r="M11" i="15"/>
  <c r="F11" i="15"/>
  <c r="M56" i="12"/>
  <c r="F56" i="12"/>
  <c r="B56" i="12"/>
  <c r="F41" i="8"/>
  <c r="M41" i="8"/>
  <c r="B41" i="8"/>
  <c r="B71" i="15"/>
  <c r="F71" i="15"/>
  <c r="M71" i="15"/>
  <c r="M41" i="18"/>
  <c r="F41" i="18"/>
  <c r="B41" i="18"/>
  <c r="B41" i="19"/>
  <c r="F41" i="19"/>
  <c r="M41" i="19"/>
  <c r="M56" i="10"/>
  <c r="B56" i="10"/>
  <c r="F56" i="10"/>
  <c r="F56" i="9"/>
  <c r="M56" i="9"/>
  <c r="M69" i="9" s="1"/>
  <c r="B56" i="9"/>
  <c r="B11" i="11"/>
  <c r="F11" i="11"/>
  <c r="F26" i="18"/>
  <c r="B26" i="18"/>
  <c r="M26" i="18"/>
  <c r="M11" i="10"/>
  <c r="B11" i="10"/>
  <c r="F11" i="10"/>
  <c r="F71" i="10"/>
  <c r="M71" i="10"/>
  <c r="B71" i="10"/>
  <c r="M41" i="11"/>
  <c r="F41" i="11"/>
  <c r="B41" i="11"/>
  <c r="B11" i="18"/>
  <c r="M11" i="18"/>
  <c r="F11" i="18"/>
  <c r="B26" i="13"/>
  <c r="F26" i="13"/>
  <c r="M26" i="13"/>
  <c r="R33" i="15"/>
  <c r="T33" i="15"/>
  <c r="R46" i="17"/>
  <c r="T46" i="17"/>
  <c r="T76" i="10"/>
  <c r="R76" i="10"/>
  <c r="R61" i="9"/>
  <c r="T61" i="9"/>
  <c r="M41" i="9"/>
  <c r="B41" i="9"/>
  <c r="F41" i="9"/>
  <c r="B71" i="12"/>
  <c r="M71" i="12"/>
  <c r="F71" i="12"/>
  <c r="M26" i="16"/>
  <c r="B26" i="16"/>
  <c r="F26" i="16"/>
  <c r="M56" i="18"/>
  <c r="F56" i="18"/>
  <c r="B56" i="18"/>
  <c r="M26" i="14"/>
  <c r="F26" i="14"/>
  <c r="B26" i="14"/>
  <c r="F11" i="12"/>
  <c r="B11" i="12"/>
  <c r="M56" i="15"/>
  <c r="B56" i="15"/>
  <c r="F56" i="15"/>
  <c r="M101" i="18"/>
  <c r="F101" i="18"/>
  <c r="B101" i="18"/>
  <c r="B71" i="8"/>
  <c r="M71" i="8"/>
  <c r="F71" i="8"/>
  <c r="B56" i="19"/>
  <c r="F56" i="19"/>
  <c r="M56" i="19"/>
  <c r="M71" i="13"/>
  <c r="F71" i="13"/>
  <c r="B71" i="13"/>
  <c r="M26" i="10"/>
  <c r="B26" i="10"/>
  <c r="F26" i="10"/>
  <c r="M26" i="17"/>
  <c r="F26" i="17"/>
  <c r="B26" i="17"/>
  <c r="F86" i="16"/>
  <c r="M86" i="16"/>
  <c r="B86" i="16"/>
  <c r="B41" i="10"/>
  <c r="F41" i="10"/>
  <c r="M41" i="10"/>
  <c r="M56" i="17"/>
  <c r="F56" i="17"/>
  <c r="B56" i="17"/>
  <c r="B30" i="9"/>
  <c r="R44" i="9"/>
  <c r="T44" i="9"/>
  <c r="M34" i="12"/>
  <c r="F34" i="12"/>
  <c r="B34" i="12"/>
  <c r="F92" i="9"/>
  <c r="M92" i="9"/>
  <c r="B92" i="9"/>
  <c r="B17" i="19"/>
  <c r="M17" i="19"/>
  <c r="F17" i="19"/>
  <c r="F32" i="17"/>
  <c r="B32" i="17"/>
  <c r="M32" i="17"/>
  <c r="F19" i="17"/>
  <c r="M64" i="19"/>
  <c r="F64" i="19"/>
  <c r="B64" i="19"/>
  <c r="B79" i="8"/>
  <c r="M79" i="8"/>
  <c r="F79" i="8"/>
  <c r="M64" i="12"/>
  <c r="F64" i="12"/>
  <c r="B64" i="12"/>
  <c r="F15" i="12"/>
  <c r="M15" i="12"/>
  <c r="B15" i="12"/>
  <c r="F15" i="16"/>
  <c r="B15" i="16"/>
  <c r="F30" i="15"/>
  <c r="M30" i="15"/>
  <c r="B30" i="15"/>
  <c r="B88" i="14"/>
  <c r="M88" i="14"/>
  <c r="F88" i="14"/>
  <c r="M28" i="18"/>
  <c r="F28" i="18"/>
  <c r="B28" i="18"/>
  <c r="M28" i="11"/>
  <c r="F28" i="11"/>
  <c r="B28" i="11"/>
  <c r="B47" i="13"/>
  <c r="M47" i="13"/>
  <c r="F47" i="13"/>
  <c r="B32" i="9"/>
  <c r="F32" i="9"/>
  <c r="M32" i="9"/>
  <c r="M107" i="18"/>
  <c r="B107" i="18"/>
  <c r="F107" i="18"/>
  <c r="B62" i="14"/>
  <c r="F62" i="14"/>
  <c r="M62" i="14"/>
  <c r="T89" i="9"/>
  <c r="R89" i="9"/>
  <c r="T29" i="12"/>
  <c r="AC29" i="12" s="1"/>
  <c r="R29" i="12"/>
  <c r="T59" i="13"/>
  <c r="R59" i="13"/>
  <c r="F19" i="13"/>
  <c r="M19" i="13"/>
  <c r="B19" i="13"/>
  <c r="M34" i="16"/>
  <c r="F34" i="16"/>
  <c r="B34" i="16"/>
  <c r="M49" i="8"/>
  <c r="F49" i="8"/>
  <c r="B49" i="8"/>
  <c r="M19" i="19"/>
  <c r="F19" i="19"/>
  <c r="B19" i="19"/>
  <c r="B34" i="18"/>
  <c r="F34" i="18"/>
  <c r="M34" i="18"/>
  <c r="M19" i="15"/>
  <c r="F19" i="15"/>
  <c r="B19" i="15"/>
  <c r="B79" i="17"/>
  <c r="F79" i="17"/>
  <c r="M79" i="17"/>
  <c r="B60" i="11"/>
  <c r="M60" i="11"/>
  <c r="F60" i="11"/>
  <c r="M75" i="14"/>
  <c r="B75" i="14"/>
  <c r="F75" i="14"/>
  <c r="M75" i="15"/>
  <c r="B75" i="15"/>
  <c r="F75" i="15"/>
  <c r="B30" i="8"/>
  <c r="F30" i="8"/>
  <c r="M30" i="8"/>
  <c r="M30" i="18"/>
  <c r="F30" i="18"/>
  <c r="B30" i="18"/>
  <c r="M60" i="10"/>
  <c r="B60" i="10"/>
  <c r="F60" i="10"/>
  <c r="M45" i="12"/>
  <c r="F45" i="12"/>
  <c r="B45" i="12"/>
  <c r="B75" i="12"/>
  <c r="F75" i="12"/>
  <c r="M75" i="12"/>
  <c r="F73" i="18"/>
  <c r="B73" i="18"/>
  <c r="M73" i="18"/>
  <c r="F43" i="18"/>
  <c r="M43" i="18"/>
  <c r="B43" i="18"/>
  <c r="F58" i="8"/>
  <c r="B58" i="8"/>
  <c r="M58" i="8"/>
  <c r="F58" i="9"/>
  <c r="M58" i="9"/>
  <c r="B58" i="9"/>
  <c r="M43" i="10"/>
  <c r="B43" i="10"/>
  <c r="F43" i="10"/>
  <c r="B73" i="8"/>
  <c r="M73" i="8"/>
  <c r="F73" i="8"/>
  <c r="M28" i="10"/>
  <c r="B28" i="10"/>
  <c r="F28" i="10"/>
  <c r="M43" i="14"/>
  <c r="B43" i="14"/>
  <c r="F43" i="14"/>
  <c r="B17" i="14"/>
  <c r="M17" i="14"/>
  <c r="F17" i="14"/>
  <c r="M62" i="12"/>
  <c r="B62" i="12"/>
  <c r="F62" i="12"/>
  <c r="F92" i="16"/>
  <c r="B92" i="16"/>
  <c r="M92" i="16"/>
  <c r="M77" i="10"/>
  <c r="B77" i="10"/>
  <c r="F77" i="10"/>
  <c r="F77" i="15"/>
  <c r="M77" i="15"/>
  <c r="B77" i="15"/>
  <c r="B32" i="10"/>
  <c r="M32" i="10"/>
  <c r="F32" i="10"/>
  <c r="F90" i="12"/>
  <c r="R90" i="12"/>
  <c r="M90" i="12"/>
  <c r="P90" i="12"/>
  <c r="T90" i="12"/>
  <c r="O90" i="12"/>
  <c r="Q90" i="12"/>
  <c r="N90" i="12"/>
  <c r="T61" i="11"/>
  <c r="R61" i="11"/>
  <c r="R14" i="10"/>
  <c r="T14" i="10"/>
  <c r="M79" i="12"/>
  <c r="B79" i="12"/>
  <c r="F79" i="12"/>
  <c r="B34" i="9"/>
  <c r="M34" i="9"/>
  <c r="F34" i="9"/>
  <c r="B79" i="18"/>
  <c r="M79" i="18"/>
  <c r="F79" i="18"/>
  <c r="M34" i="11"/>
  <c r="F34" i="11"/>
  <c r="B34" i="11"/>
  <c r="B49" i="9"/>
  <c r="F49" i="9"/>
  <c r="M49" i="9"/>
  <c r="M64" i="9"/>
  <c r="F64" i="9"/>
  <c r="B64" i="9"/>
  <c r="F30" i="14"/>
  <c r="M30" i="14"/>
  <c r="B30" i="14"/>
  <c r="M45" i="17"/>
  <c r="B45" i="17"/>
  <c r="F45" i="17"/>
  <c r="M90" i="16"/>
  <c r="B90" i="16"/>
  <c r="F90" i="16"/>
  <c r="B90" i="9"/>
  <c r="F90" i="9"/>
  <c r="M90" i="9"/>
  <c r="M75" i="18"/>
  <c r="B75" i="18"/>
  <c r="F75" i="18"/>
  <c r="M30" i="13"/>
  <c r="B30" i="13"/>
  <c r="F30" i="13"/>
  <c r="M43" i="8"/>
  <c r="B43" i="8"/>
  <c r="F43" i="8"/>
  <c r="B13" i="13"/>
  <c r="F13" i="13"/>
  <c r="M13" i="13"/>
  <c r="B43" i="9"/>
  <c r="F43" i="9"/>
  <c r="M43" i="9"/>
  <c r="M58" i="16"/>
  <c r="B58" i="16"/>
  <c r="F58" i="16"/>
  <c r="F13" i="18"/>
  <c r="M13" i="18"/>
  <c r="B13" i="18"/>
  <c r="B13" i="16"/>
  <c r="F13" i="16"/>
  <c r="B73" i="13"/>
  <c r="M73" i="13"/>
  <c r="F73" i="13"/>
  <c r="M47" i="14"/>
  <c r="B47" i="14"/>
  <c r="F47" i="14"/>
  <c r="F62" i="17"/>
  <c r="M62" i="17"/>
  <c r="B62" i="17"/>
  <c r="F17" i="8"/>
  <c r="B17" i="8"/>
  <c r="B77" i="17"/>
  <c r="M77" i="17"/>
  <c r="F77" i="17"/>
  <c r="M77" i="18"/>
  <c r="F77" i="18"/>
  <c r="B77" i="18"/>
  <c r="B32" i="16"/>
  <c r="M32" i="16"/>
  <c r="F32" i="16"/>
  <c r="M62" i="11"/>
  <c r="B62" i="11"/>
  <c r="F62" i="11"/>
  <c r="T105" i="16"/>
  <c r="M105" i="16"/>
  <c r="N105" i="16"/>
  <c r="R105" i="16"/>
  <c r="O105" i="16"/>
  <c r="F105" i="16"/>
  <c r="Q105" i="16"/>
  <c r="P105" i="16"/>
  <c r="M34" i="19"/>
  <c r="F34" i="19"/>
  <c r="B34" i="19"/>
  <c r="F49" i="10"/>
  <c r="B49" i="10"/>
  <c r="M49" i="10"/>
  <c r="M64" i="14"/>
  <c r="F64" i="14"/>
  <c r="B64" i="14"/>
  <c r="M49" i="13"/>
  <c r="B49" i="13"/>
  <c r="F49" i="13"/>
  <c r="B19" i="18"/>
  <c r="M19" i="18"/>
  <c r="F19" i="18"/>
  <c r="M49" i="17"/>
  <c r="B49" i="17"/>
  <c r="F49" i="17"/>
  <c r="F34" i="13"/>
  <c r="M34" i="13"/>
  <c r="B34" i="13"/>
  <c r="M64" i="18"/>
  <c r="B64" i="18"/>
  <c r="F64" i="18"/>
  <c r="F94" i="16"/>
  <c r="B94" i="16"/>
  <c r="M94" i="16"/>
  <c r="F34" i="17"/>
  <c r="B34" i="17"/>
  <c r="M34" i="17"/>
  <c r="F49" i="11"/>
  <c r="B49" i="11"/>
  <c r="M49" i="11"/>
  <c r="M64" i="11"/>
  <c r="B64" i="11"/>
  <c r="F64" i="11"/>
  <c r="F49" i="12"/>
  <c r="B49" i="12"/>
  <c r="M49" i="12"/>
  <c r="B75" i="17"/>
  <c r="F75" i="17"/>
  <c r="M15" i="13"/>
  <c r="B15" i="13"/>
  <c r="F15" i="13"/>
  <c r="F45" i="14"/>
  <c r="M45" i="14"/>
  <c r="B45" i="14"/>
  <c r="F15" i="11"/>
  <c r="B15" i="11"/>
  <c r="M15" i="11"/>
  <c r="M75" i="19"/>
  <c r="B75" i="19"/>
  <c r="F75" i="19"/>
  <c r="M45" i="18"/>
  <c r="F45" i="18"/>
  <c r="B45" i="18"/>
  <c r="B60" i="13"/>
  <c r="F60" i="13"/>
  <c r="M60" i="13"/>
  <c r="F30" i="17"/>
  <c r="B30" i="17"/>
  <c r="M30" i="17"/>
  <c r="M45" i="16"/>
  <c r="B45" i="16"/>
  <c r="F45" i="16"/>
  <c r="B30" i="16"/>
  <c r="F30" i="16"/>
  <c r="M30" i="16"/>
  <c r="F60" i="9"/>
  <c r="B60" i="9"/>
  <c r="M60" i="9"/>
  <c r="B75" i="8"/>
  <c r="F75" i="8"/>
  <c r="M75" i="8"/>
  <c r="B60" i="19"/>
  <c r="M60" i="19"/>
  <c r="F60" i="19"/>
  <c r="F30" i="10"/>
  <c r="B30" i="10"/>
  <c r="M30" i="10"/>
  <c r="B45" i="10"/>
  <c r="M45" i="10"/>
  <c r="F45" i="10"/>
  <c r="B45" i="8"/>
  <c r="F45" i="8"/>
  <c r="M45" i="8"/>
  <c r="B13" i="8"/>
  <c r="F13" i="8"/>
  <c r="B58" i="12"/>
  <c r="F58" i="12"/>
  <c r="M58" i="12"/>
  <c r="F13" i="10"/>
  <c r="B13" i="10"/>
  <c r="M13" i="10"/>
  <c r="M58" i="13"/>
  <c r="F58" i="13"/>
  <c r="B58" i="13"/>
  <c r="B73" i="12"/>
  <c r="F73" i="12"/>
  <c r="M73" i="12"/>
  <c r="M28" i="12"/>
  <c r="B28" i="12"/>
  <c r="F28" i="12"/>
  <c r="F88" i="9"/>
  <c r="B88" i="9"/>
  <c r="M88" i="9"/>
  <c r="F13" i="19"/>
  <c r="B13" i="19"/>
  <c r="M13" i="19"/>
  <c r="F43" i="16"/>
  <c r="M43" i="16"/>
  <c r="B43" i="16"/>
  <c r="B58" i="11"/>
  <c r="M58" i="11"/>
  <c r="F58" i="11"/>
  <c r="M28" i="16"/>
  <c r="B28" i="16"/>
  <c r="F28" i="16"/>
  <c r="M73" i="15"/>
  <c r="B73" i="15"/>
  <c r="F73" i="15"/>
  <c r="B13" i="17"/>
  <c r="F13" i="17"/>
  <c r="M13" i="17"/>
  <c r="M43" i="11"/>
  <c r="F43" i="11"/>
  <c r="B43" i="11"/>
  <c r="T62" i="19"/>
  <c r="R62" i="19"/>
  <c r="B17" i="12"/>
  <c r="M17" i="12"/>
  <c r="F17" i="12"/>
  <c r="M17" i="18"/>
  <c r="F17" i="18"/>
  <c r="B17" i="18"/>
  <c r="F32" i="11"/>
  <c r="B32" i="11"/>
  <c r="M32" i="11"/>
  <c r="M32" i="8"/>
  <c r="B32" i="8"/>
  <c r="F32" i="8"/>
  <c r="B47" i="18"/>
  <c r="M47" i="18"/>
  <c r="F47" i="18"/>
  <c r="B32" i="12"/>
  <c r="F32" i="12"/>
  <c r="M32" i="12"/>
  <c r="M32" i="14"/>
  <c r="B32" i="14"/>
  <c r="F32" i="14"/>
  <c r="M77" i="14"/>
  <c r="F77" i="14"/>
  <c r="B77" i="14"/>
  <c r="F17" i="10"/>
  <c r="M17" i="10"/>
  <c r="B17" i="10"/>
  <c r="M92" i="18"/>
  <c r="B92" i="18"/>
  <c r="F92" i="18"/>
  <c r="F47" i="10"/>
  <c r="M47" i="10"/>
  <c r="B47" i="10"/>
  <c r="B47" i="12"/>
  <c r="F47" i="12"/>
  <c r="M47" i="12"/>
  <c r="M47" i="15"/>
  <c r="F47" i="15"/>
  <c r="B47" i="15"/>
  <c r="V17" i="9"/>
  <c r="B17" i="9"/>
  <c r="F17" i="9"/>
  <c r="M62" i="15"/>
  <c r="B62" i="15"/>
  <c r="F62" i="15"/>
  <c r="N90" i="15"/>
  <c r="Q90" i="15"/>
  <c r="M90" i="15"/>
  <c r="F90" i="15"/>
  <c r="R90" i="15"/>
  <c r="O90" i="15"/>
  <c r="T90" i="15"/>
  <c r="P90" i="15"/>
  <c r="T28" i="14"/>
  <c r="R28" i="14"/>
  <c r="F64" i="16"/>
  <c r="B64" i="16"/>
  <c r="M64" i="16"/>
  <c r="M34" i="14"/>
  <c r="B34" i="14"/>
  <c r="F34" i="14"/>
  <c r="M64" i="15"/>
  <c r="F64" i="15"/>
  <c r="B64" i="15"/>
  <c r="M79" i="13"/>
  <c r="F79" i="13"/>
  <c r="B79" i="13"/>
  <c r="M79" i="14"/>
  <c r="B79" i="14"/>
  <c r="F79" i="14"/>
  <c r="B64" i="13"/>
  <c r="F64" i="13"/>
  <c r="M64" i="13"/>
  <c r="M79" i="19"/>
  <c r="F79" i="19"/>
  <c r="B79" i="19"/>
  <c r="F60" i="16"/>
  <c r="M60" i="16"/>
  <c r="B60" i="16"/>
  <c r="F15" i="18"/>
  <c r="B15" i="18"/>
  <c r="M15" i="18"/>
  <c r="F30" i="12"/>
  <c r="B30" i="12"/>
  <c r="M30" i="12"/>
  <c r="F60" i="14"/>
  <c r="M60" i="14"/>
  <c r="B60" i="14"/>
  <c r="M90" i="14"/>
  <c r="F90" i="14"/>
  <c r="B90" i="14"/>
  <c r="F15" i="15"/>
  <c r="B15" i="15"/>
  <c r="M15" i="15"/>
  <c r="M60" i="12"/>
  <c r="F60" i="12"/>
  <c r="B60" i="12"/>
  <c r="M13" i="11"/>
  <c r="F13" i="11"/>
  <c r="B13" i="11"/>
  <c r="M88" i="18"/>
  <c r="F88" i="18"/>
  <c r="B88" i="18"/>
  <c r="M43" i="17"/>
  <c r="F43" i="17"/>
  <c r="B43" i="17"/>
  <c r="M103" i="18"/>
  <c r="B103" i="18"/>
  <c r="F103" i="18"/>
  <c r="B58" i="15"/>
  <c r="M58" i="15"/>
  <c r="F58" i="15"/>
  <c r="B73" i="10"/>
  <c r="F73" i="10"/>
  <c r="M73" i="10"/>
  <c r="M43" i="19"/>
  <c r="B43" i="19"/>
  <c r="F43" i="19"/>
  <c r="F58" i="10"/>
  <c r="M58" i="10"/>
  <c r="B58" i="10"/>
  <c r="F62" i="8"/>
  <c r="M62" i="8"/>
  <c r="B62" i="8"/>
  <c r="B17" i="16"/>
  <c r="F17" i="16"/>
  <c r="F32" i="13"/>
  <c r="B32" i="13"/>
  <c r="M32" i="13"/>
  <c r="B77" i="11"/>
  <c r="M77" i="11"/>
  <c r="F77" i="11"/>
  <c r="B77" i="12"/>
  <c r="M77" i="12"/>
  <c r="F77" i="12"/>
  <c r="F47" i="17"/>
  <c r="M47" i="17"/>
  <c r="B47" i="17"/>
  <c r="F19" i="16"/>
  <c r="B19" i="16"/>
  <c r="B34" i="10"/>
  <c r="M34" i="10"/>
  <c r="F34" i="10"/>
  <c r="F19" i="8"/>
  <c r="B19" i="8"/>
  <c r="B79" i="11"/>
  <c r="M79" i="11"/>
  <c r="F79" i="11"/>
  <c r="M49" i="14"/>
  <c r="B49" i="14"/>
  <c r="F49" i="14"/>
  <c r="B34" i="15"/>
  <c r="F34" i="15"/>
  <c r="M34" i="15"/>
  <c r="M64" i="8"/>
  <c r="B64" i="8"/>
  <c r="F64" i="8"/>
  <c r="M30" i="19"/>
  <c r="B30" i="19"/>
  <c r="F30" i="19"/>
  <c r="B105" i="18"/>
  <c r="F105" i="18"/>
  <c r="M105" i="18"/>
  <c r="M60" i="17"/>
  <c r="F60" i="17"/>
  <c r="B60" i="17"/>
  <c r="B45" i="13"/>
  <c r="F45" i="13"/>
  <c r="M45" i="13"/>
  <c r="F60" i="15"/>
  <c r="B60" i="15"/>
  <c r="M60" i="15"/>
  <c r="M13" i="15"/>
  <c r="B13" i="15"/>
  <c r="F13" i="15"/>
  <c r="F73" i="17"/>
  <c r="B73" i="17"/>
  <c r="M73" i="17"/>
  <c r="M73" i="19"/>
  <c r="F73" i="19"/>
  <c r="B73" i="19"/>
  <c r="F28" i="15"/>
  <c r="B28" i="15"/>
  <c r="M28" i="15"/>
  <c r="B73" i="14"/>
  <c r="F73" i="14"/>
  <c r="M73" i="14"/>
  <c r="M28" i="13"/>
  <c r="B28" i="13"/>
  <c r="F28" i="13"/>
  <c r="F92" i="14"/>
  <c r="B92" i="14"/>
  <c r="M92" i="14"/>
  <c r="F77" i="19"/>
  <c r="B77" i="19"/>
  <c r="M77" i="19"/>
  <c r="M32" i="18"/>
  <c r="F32" i="18"/>
  <c r="B32" i="18"/>
  <c r="M47" i="16"/>
  <c r="F47" i="16"/>
  <c r="B47" i="16"/>
  <c r="B62" i="18"/>
  <c r="F62" i="18"/>
  <c r="M62" i="18"/>
  <c r="R75" i="17"/>
  <c r="T44" i="18"/>
  <c r="R44" i="18"/>
  <c r="F19" i="14"/>
  <c r="B19" i="14"/>
  <c r="M19" i="14"/>
  <c r="M79" i="10"/>
  <c r="B79" i="10"/>
  <c r="F79" i="10"/>
  <c r="F60" i="8"/>
  <c r="R30" i="9"/>
  <c r="T35" i="16"/>
  <c r="R35" i="16"/>
  <c r="M109" i="18"/>
  <c r="B109" i="18"/>
  <c r="F109" i="18"/>
  <c r="F64" i="17"/>
  <c r="B64" i="17"/>
  <c r="M64" i="17"/>
  <c r="M64" i="10"/>
  <c r="F64" i="10"/>
  <c r="B64" i="10"/>
  <c r="M94" i="14"/>
  <c r="B94" i="14"/>
  <c r="F94" i="14"/>
  <c r="M79" i="15"/>
  <c r="B79" i="15"/>
  <c r="F79" i="15"/>
  <c r="F19" i="12"/>
  <c r="M19" i="12"/>
  <c r="B19" i="12"/>
  <c r="M49" i="19"/>
  <c r="F49" i="19"/>
  <c r="B49" i="19"/>
  <c r="B49" i="15"/>
  <c r="F49" i="15"/>
  <c r="M49" i="15"/>
  <c r="M94" i="18"/>
  <c r="B94" i="18"/>
  <c r="F94" i="18"/>
  <c r="F19" i="10"/>
  <c r="M19" i="10"/>
  <c r="B19" i="10"/>
  <c r="V19" i="9"/>
  <c r="F19" i="9"/>
  <c r="B19" i="9"/>
  <c r="B49" i="18"/>
  <c r="F49" i="18"/>
  <c r="M49" i="18"/>
  <c r="M19" i="11"/>
  <c r="B19" i="11"/>
  <c r="F19" i="11"/>
  <c r="F94" i="9"/>
  <c r="M94" i="9"/>
  <c r="B94" i="9"/>
  <c r="M34" i="8"/>
  <c r="F34" i="8"/>
  <c r="B34" i="8"/>
  <c r="F49" i="16"/>
  <c r="B49" i="16"/>
  <c r="M49" i="16"/>
  <c r="F15" i="17"/>
  <c r="B15" i="17"/>
  <c r="M15" i="17"/>
  <c r="B75" i="10"/>
  <c r="F75" i="10"/>
  <c r="M75" i="10"/>
  <c r="B45" i="11"/>
  <c r="F45" i="11"/>
  <c r="M45" i="11"/>
  <c r="M90" i="18"/>
  <c r="B90" i="18"/>
  <c r="F90" i="18"/>
  <c r="F15" i="9"/>
  <c r="B15" i="9"/>
  <c r="V15" i="9"/>
  <c r="B15" i="14"/>
  <c r="M15" i="14"/>
  <c r="F15" i="14"/>
  <c r="B15" i="8"/>
  <c r="F15" i="8"/>
  <c r="F75" i="11"/>
  <c r="B75" i="11"/>
  <c r="M75" i="11"/>
  <c r="B15" i="19"/>
  <c r="F15" i="19"/>
  <c r="M15" i="19"/>
  <c r="F45" i="15"/>
  <c r="M45" i="15"/>
  <c r="B45" i="15"/>
  <c r="M45" i="19"/>
  <c r="F45" i="19"/>
  <c r="B45" i="19"/>
  <c r="M75" i="13"/>
  <c r="B75" i="13"/>
  <c r="F75" i="13"/>
  <c r="M60" i="18"/>
  <c r="B60" i="18"/>
  <c r="F60" i="18"/>
  <c r="M45" i="9"/>
  <c r="F45" i="9"/>
  <c r="B30" i="11"/>
  <c r="F30" i="11"/>
  <c r="M30" i="11"/>
  <c r="B13" i="14"/>
  <c r="F13" i="14"/>
  <c r="M13" i="14"/>
  <c r="F28" i="19"/>
  <c r="M28" i="19"/>
  <c r="B28" i="19"/>
  <c r="M28" i="17"/>
  <c r="B28" i="17"/>
  <c r="F28" i="17"/>
  <c r="M43" i="15"/>
  <c r="B43" i="15"/>
  <c r="F43" i="15"/>
  <c r="B58" i="17"/>
  <c r="M58" i="17"/>
  <c r="F58" i="17"/>
  <c r="M88" i="16"/>
  <c r="B88" i="16"/>
  <c r="F88" i="16"/>
  <c r="F73" i="11"/>
  <c r="B73" i="11"/>
  <c r="M73" i="11"/>
  <c r="M43" i="13"/>
  <c r="F43" i="13"/>
  <c r="B43" i="13"/>
  <c r="F58" i="19"/>
  <c r="M58" i="19"/>
  <c r="B58" i="19"/>
  <c r="F28" i="9"/>
  <c r="B28" i="9"/>
  <c r="M28" i="9"/>
  <c r="M43" i="12"/>
  <c r="B43" i="12"/>
  <c r="F43" i="12"/>
  <c r="B58" i="18"/>
  <c r="F58" i="18"/>
  <c r="M58" i="18"/>
  <c r="V13" i="9"/>
  <c r="B13" i="9"/>
  <c r="F13" i="9"/>
  <c r="B28" i="8"/>
  <c r="F28" i="8"/>
  <c r="M28" i="8"/>
  <c r="M13" i="12"/>
  <c r="B13" i="12"/>
  <c r="F13" i="12"/>
  <c r="B32" i="15"/>
  <c r="F32" i="15"/>
  <c r="M32" i="15"/>
  <c r="B77" i="13"/>
  <c r="F77" i="13"/>
  <c r="M77" i="13"/>
  <c r="M62" i="9"/>
  <c r="B62" i="9"/>
  <c r="F62" i="9"/>
  <c r="F17" i="15"/>
  <c r="M17" i="15"/>
  <c r="B17" i="15"/>
  <c r="M47" i="11"/>
  <c r="B47" i="11"/>
  <c r="F47" i="11"/>
  <c r="M47" i="9"/>
  <c r="B47" i="9"/>
  <c r="F47" i="9"/>
  <c r="M77" i="8"/>
  <c r="B77" i="8"/>
  <c r="F77" i="8"/>
  <c r="M17" i="11"/>
  <c r="B17" i="11"/>
  <c r="F17" i="11"/>
  <c r="F47" i="19"/>
  <c r="B47" i="19"/>
  <c r="M47" i="19"/>
  <c r="M62" i="10"/>
  <c r="F62" i="10"/>
  <c r="B62" i="10"/>
  <c r="M32" i="19"/>
  <c r="B32" i="19"/>
  <c r="F32" i="19"/>
  <c r="B62" i="13"/>
  <c r="M62" i="13"/>
  <c r="F62" i="13"/>
  <c r="M62" i="16"/>
  <c r="B62" i="16"/>
  <c r="F62" i="16"/>
  <c r="M17" i="17"/>
  <c r="B17" i="17"/>
  <c r="F17" i="17"/>
  <c r="F47" i="8"/>
  <c r="M47" i="8"/>
  <c r="B47" i="8"/>
  <c r="M17" i="13"/>
  <c r="F17" i="13"/>
  <c r="B17" i="13"/>
  <c r="T76" i="15"/>
  <c r="R76" i="15"/>
  <c r="R19" i="17"/>
  <c r="T19" i="17"/>
  <c r="W4" i="25"/>
  <c r="B5" i="32"/>
  <c r="AG92" i="10"/>
  <c r="AG107" i="9" s="1"/>
  <c r="AG92" i="8" s="1"/>
  <c r="AG92" i="17" s="1"/>
  <c r="AG107" i="16" s="1"/>
  <c r="AG92" i="15" s="1"/>
  <c r="AG107" i="14" s="1"/>
  <c r="AG92" i="13" s="1"/>
  <c r="AG92" i="19" s="1"/>
  <c r="AG122" i="18" s="1"/>
  <c r="AF107" i="9"/>
  <c r="AF92" i="8" s="1"/>
  <c r="AF92" i="17" s="1"/>
  <c r="AF107" i="16" s="1"/>
  <c r="AF92" i="15" s="1"/>
  <c r="AF107" i="14" s="1"/>
  <c r="AF92" i="13" s="1"/>
  <c r="AF92" i="19" s="1"/>
  <c r="AF122" i="18" s="1"/>
  <c r="D98" i="34"/>
  <c r="J94" i="34"/>
  <c r="G98" i="34"/>
  <c r="H98" i="34"/>
  <c r="J98" i="34"/>
  <c r="I98" i="34"/>
  <c r="M94" i="34"/>
  <c r="L98" i="34"/>
  <c r="G100" i="34"/>
  <c r="M100" i="34"/>
  <c r="L100" i="34"/>
  <c r="C98" i="34"/>
  <c r="J100" i="34"/>
  <c r="I100" i="34"/>
  <c r="E98" i="34"/>
  <c r="M93" i="34"/>
  <c r="H100" i="34"/>
  <c r="M98" i="34"/>
  <c r="B98" i="34"/>
  <c r="F98" i="34"/>
  <c r="H142" i="34"/>
  <c r="H140" i="34"/>
  <c r="B140" i="34"/>
  <c r="E140" i="34"/>
  <c r="L140" i="34"/>
  <c r="I142" i="34"/>
  <c r="G142" i="34"/>
  <c r="M135" i="34"/>
  <c r="C140" i="34"/>
  <c r="M136" i="34"/>
  <c r="G140" i="34"/>
  <c r="I140" i="34"/>
  <c r="M142" i="34"/>
  <c r="M140" i="34"/>
  <c r="D140" i="34"/>
  <c r="J142" i="34"/>
  <c r="F140" i="34"/>
  <c r="J136" i="34"/>
  <c r="L142" i="34"/>
  <c r="J140" i="34"/>
  <c r="M112" i="34"/>
  <c r="H112" i="34"/>
  <c r="G112" i="34"/>
  <c r="C112" i="34"/>
  <c r="J112" i="34"/>
  <c r="M108" i="34"/>
  <c r="M114" i="34"/>
  <c r="B112" i="34"/>
  <c r="I112" i="34"/>
  <c r="G114" i="34"/>
  <c r="J108" i="34"/>
  <c r="E112" i="34"/>
  <c r="F112" i="34"/>
  <c r="L112" i="34"/>
  <c r="J114" i="34"/>
  <c r="L114" i="34"/>
  <c r="D112" i="34"/>
  <c r="H114" i="34"/>
  <c r="I114" i="34"/>
  <c r="M107" i="34"/>
  <c r="C56" i="34"/>
  <c r="J52" i="34"/>
  <c r="J58" i="34"/>
  <c r="M58" i="34"/>
  <c r="E56" i="34"/>
  <c r="I56" i="34"/>
  <c r="D56" i="34"/>
  <c r="I58" i="34"/>
  <c r="F56" i="34"/>
  <c r="J56" i="34"/>
  <c r="M52" i="34"/>
  <c r="M51" i="34"/>
  <c r="B56" i="34"/>
  <c r="M56" i="34"/>
  <c r="H56" i="34"/>
  <c r="H58" i="34"/>
  <c r="G58" i="34"/>
  <c r="L58" i="34"/>
  <c r="L56" i="34"/>
  <c r="G56" i="34"/>
  <c r="G72" i="34"/>
  <c r="M70" i="34"/>
  <c r="F70" i="34"/>
  <c r="L70" i="34"/>
  <c r="H72" i="34"/>
  <c r="L72" i="34"/>
  <c r="B70" i="34"/>
  <c r="E70" i="34"/>
  <c r="M65" i="34"/>
  <c r="I72" i="34"/>
  <c r="C70" i="34"/>
  <c r="I70" i="34"/>
  <c r="H70" i="34"/>
  <c r="D70" i="34"/>
  <c r="G70" i="34"/>
  <c r="J72" i="34"/>
  <c r="M72" i="34"/>
  <c r="J70" i="34"/>
  <c r="M66" i="34"/>
  <c r="J66" i="34"/>
  <c r="M30" i="34"/>
  <c r="I28" i="34"/>
  <c r="J28" i="34"/>
  <c r="M24" i="34"/>
  <c r="G30" i="34"/>
  <c r="L28" i="34"/>
  <c r="H30" i="34"/>
  <c r="B28" i="34"/>
  <c r="J24" i="34"/>
  <c r="F28" i="34"/>
  <c r="G28" i="34"/>
  <c r="L30" i="34"/>
  <c r="H28" i="34"/>
  <c r="I30" i="34"/>
  <c r="M28" i="34"/>
  <c r="C28" i="34"/>
  <c r="J30" i="34"/>
  <c r="M23" i="34"/>
  <c r="D28" i="34"/>
  <c r="E28" i="34"/>
  <c r="L128" i="34"/>
  <c r="C126" i="34"/>
  <c r="G126" i="34"/>
  <c r="I126" i="34"/>
  <c r="F126" i="34"/>
  <c r="H128" i="34"/>
  <c r="B126" i="34"/>
  <c r="M126" i="34"/>
  <c r="J122" i="34"/>
  <c r="L126" i="34"/>
  <c r="J128" i="34"/>
  <c r="M121" i="34"/>
  <c r="M122" i="34"/>
  <c r="D126" i="34"/>
  <c r="G128" i="34"/>
  <c r="J126" i="34"/>
  <c r="M128" i="34"/>
  <c r="E126" i="34"/>
  <c r="I128" i="34"/>
  <c r="H126" i="34"/>
  <c r="G84" i="34"/>
  <c r="I86" i="34"/>
  <c r="M86" i="34"/>
  <c r="C84" i="34"/>
  <c r="M80" i="34"/>
  <c r="L86" i="34"/>
  <c r="F84" i="34"/>
  <c r="I84" i="34"/>
  <c r="D84" i="34"/>
  <c r="J84" i="34"/>
  <c r="M79" i="34"/>
  <c r="J86" i="34"/>
  <c r="H84" i="34"/>
  <c r="E84" i="34"/>
  <c r="H86" i="34"/>
  <c r="B84" i="34"/>
  <c r="M84" i="34"/>
  <c r="J80" i="34"/>
  <c r="G86" i="34"/>
  <c r="L84" i="34"/>
  <c r="M42" i="34"/>
  <c r="J44" i="34"/>
  <c r="L42" i="34"/>
  <c r="M37" i="34"/>
  <c r="J38" i="34"/>
  <c r="I44" i="34"/>
  <c r="C42" i="34"/>
  <c r="G42" i="34"/>
  <c r="J42" i="34"/>
  <c r="H42" i="34"/>
  <c r="B42" i="34"/>
  <c r="M44" i="34"/>
  <c r="G44" i="34"/>
  <c r="I42" i="34"/>
  <c r="L44" i="34"/>
  <c r="M38" i="34"/>
  <c r="H44" i="34"/>
  <c r="E42" i="34"/>
  <c r="F42" i="34"/>
  <c r="D42" i="34"/>
  <c r="M10" i="34"/>
  <c r="J16" i="34"/>
  <c r="F14" i="34"/>
  <c r="I16" i="34"/>
  <c r="E14" i="34"/>
  <c r="D14" i="34"/>
  <c r="L14" i="34"/>
  <c r="J10" i="34"/>
  <c r="H14" i="34"/>
  <c r="G14" i="34"/>
  <c r="B14" i="34"/>
  <c r="H16" i="34"/>
  <c r="C14" i="34"/>
  <c r="L16" i="34"/>
  <c r="M18" i="34"/>
  <c r="M9" i="34"/>
  <c r="J14" i="34"/>
  <c r="I14" i="34"/>
  <c r="Y35" i="15" l="1"/>
  <c r="Y50" i="15" s="1"/>
  <c r="Y65" i="15" s="1"/>
  <c r="Y20" i="14" s="1"/>
  <c r="Y35" i="14" s="1"/>
  <c r="Y50" i="14" s="1"/>
  <c r="Y65" i="14" s="1"/>
  <c r="Y80" i="14" s="1"/>
  <c r="Y20" i="13" s="1"/>
  <c r="Y35" i="13" s="1"/>
  <c r="Y50" i="13" s="1"/>
  <c r="Y65" i="13" s="1"/>
  <c r="Y20" i="19" s="1"/>
  <c r="Y35" i="19" s="1"/>
  <c r="Y50" i="19" s="1"/>
  <c r="Y65" i="19" s="1"/>
  <c r="Y20" i="18" s="1"/>
  <c r="Y35" i="18" s="1"/>
  <c r="Y50" i="18" s="1"/>
  <c r="Y65" i="18" s="1"/>
  <c r="Y80" i="18" s="1"/>
  <c r="Y95" i="18" s="1"/>
  <c r="Y79" i="16"/>
  <c r="X33" i="15"/>
  <c r="X48" i="15" s="1"/>
  <c r="X63" i="15" s="1"/>
  <c r="X18" i="14" s="1"/>
  <c r="X33" i="14" s="1"/>
  <c r="X48" i="14" s="1"/>
  <c r="X63" i="14" s="1"/>
  <c r="X78" i="14" s="1"/>
  <c r="X18" i="13" s="1"/>
  <c r="X33" i="13" s="1"/>
  <c r="X48" i="13" s="1"/>
  <c r="X63" i="13" s="1"/>
  <c r="X18" i="19" s="1"/>
  <c r="X33" i="19" s="1"/>
  <c r="X48" i="19" s="1"/>
  <c r="X63" i="19" s="1"/>
  <c r="X18" i="18" s="1"/>
  <c r="X33" i="18" s="1"/>
  <c r="X48" i="18" s="1"/>
  <c r="X63" i="18" s="1"/>
  <c r="X78" i="18" s="1"/>
  <c r="X93" i="18" s="1"/>
  <c r="X77" i="16"/>
  <c r="Z29" i="15"/>
  <c r="Z44" i="15" s="1"/>
  <c r="Z59" i="15" s="1"/>
  <c r="Z14" i="14" s="1"/>
  <c r="Z29" i="14" s="1"/>
  <c r="Z44" i="14" s="1"/>
  <c r="Z59" i="14" s="1"/>
  <c r="Z74" i="14" s="1"/>
  <c r="Z14" i="13" s="1"/>
  <c r="Z29" i="13" s="1"/>
  <c r="Z44" i="13" s="1"/>
  <c r="Z59" i="13" s="1"/>
  <c r="Z14" i="19" s="1"/>
  <c r="Z29" i="19" s="1"/>
  <c r="Z44" i="19" s="1"/>
  <c r="Z59" i="19" s="1"/>
  <c r="Z14" i="18" s="1"/>
  <c r="Z29" i="18" s="1"/>
  <c r="Z44" i="18" s="1"/>
  <c r="Z59" i="18" s="1"/>
  <c r="Z74" i="18" s="1"/>
  <c r="Z89" i="18" s="1"/>
  <c r="Z73" i="16"/>
  <c r="Y33" i="15"/>
  <c r="Y48" i="15" s="1"/>
  <c r="Y63" i="15" s="1"/>
  <c r="Y18" i="14" s="1"/>
  <c r="Y33" i="14" s="1"/>
  <c r="Y48" i="14" s="1"/>
  <c r="Y63" i="14" s="1"/>
  <c r="Y78" i="14" s="1"/>
  <c r="Y18" i="13" s="1"/>
  <c r="Y33" i="13" s="1"/>
  <c r="Y48" i="13" s="1"/>
  <c r="Y63" i="13" s="1"/>
  <c r="Y18" i="19" s="1"/>
  <c r="Y33" i="19" s="1"/>
  <c r="Y48" i="19" s="1"/>
  <c r="Y63" i="19" s="1"/>
  <c r="Y18" i="18" s="1"/>
  <c r="Y33" i="18" s="1"/>
  <c r="Y48" i="18" s="1"/>
  <c r="Y63" i="18" s="1"/>
  <c r="Y78" i="18" s="1"/>
  <c r="Y93" i="18" s="1"/>
  <c r="Y77" i="16"/>
  <c r="Y28" i="15"/>
  <c r="Y43" i="15" s="1"/>
  <c r="Y58" i="15" s="1"/>
  <c r="Y13" i="14" s="1"/>
  <c r="Y28" i="14" s="1"/>
  <c r="Y43" i="14" s="1"/>
  <c r="Y58" i="14" s="1"/>
  <c r="Y73" i="14" s="1"/>
  <c r="Y13" i="13" s="1"/>
  <c r="Y28" i="13" s="1"/>
  <c r="Y43" i="13" s="1"/>
  <c r="Y58" i="13" s="1"/>
  <c r="Y13" i="19" s="1"/>
  <c r="Y28" i="19" s="1"/>
  <c r="Y43" i="19" s="1"/>
  <c r="Y58" i="19" s="1"/>
  <c r="Y13" i="18" s="1"/>
  <c r="Y28" i="18" s="1"/>
  <c r="Y43" i="18" s="1"/>
  <c r="Y58" i="18" s="1"/>
  <c r="Y73" i="18" s="1"/>
  <c r="Y88" i="18" s="1"/>
  <c r="Y72" i="16"/>
  <c r="Y31" i="15"/>
  <c r="Y46" i="15" s="1"/>
  <c r="Y61" i="15" s="1"/>
  <c r="Y16" i="14" s="1"/>
  <c r="Y31" i="14" s="1"/>
  <c r="Y46" i="14" s="1"/>
  <c r="Y61" i="14" s="1"/>
  <c r="Y76" i="14" s="1"/>
  <c r="Y16" i="13" s="1"/>
  <c r="Y31" i="13" s="1"/>
  <c r="Y46" i="13" s="1"/>
  <c r="Y61" i="13" s="1"/>
  <c r="Y16" i="19" s="1"/>
  <c r="Y31" i="19" s="1"/>
  <c r="Y46" i="19" s="1"/>
  <c r="Y61" i="19" s="1"/>
  <c r="Y16" i="18" s="1"/>
  <c r="Y31" i="18" s="1"/>
  <c r="Y46" i="18" s="1"/>
  <c r="Y61" i="18" s="1"/>
  <c r="Y76" i="18" s="1"/>
  <c r="Y91" i="18" s="1"/>
  <c r="Y75" i="16"/>
  <c r="Z33" i="15"/>
  <c r="Z48" i="15" s="1"/>
  <c r="Z63" i="15" s="1"/>
  <c r="Z18" i="14" s="1"/>
  <c r="Z33" i="14" s="1"/>
  <c r="Z48" i="14" s="1"/>
  <c r="Z63" i="14" s="1"/>
  <c r="Z78" i="14" s="1"/>
  <c r="Z18" i="13" s="1"/>
  <c r="Z33" i="13" s="1"/>
  <c r="Z48" i="13" s="1"/>
  <c r="Z63" i="13" s="1"/>
  <c r="Z18" i="19" s="1"/>
  <c r="Z33" i="19" s="1"/>
  <c r="Z48" i="19" s="1"/>
  <c r="Z63" i="19" s="1"/>
  <c r="Z18" i="18" s="1"/>
  <c r="Z33" i="18" s="1"/>
  <c r="Z48" i="18" s="1"/>
  <c r="Z63" i="18" s="1"/>
  <c r="Z78" i="18" s="1"/>
  <c r="Z93" i="18" s="1"/>
  <c r="Z77" i="16"/>
  <c r="Z34" i="15"/>
  <c r="Z49" i="15" s="1"/>
  <c r="Z64" i="15" s="1"/>
  <c r="Z19" i="14" s="1"/>
  <c r="Z34" i="14" s="1"/>
  <c r="Z49" i="14" s="1"/>
  <c r="Z64" i="14" s="1"/>
  <c r="Z79" i="14" s="1"/>
  <c r="Z19" i="13" s="1"/>
  <c r="Z34" i="13" s="1"/>
  <c r="Z49" i="13" s="1"/>
  <c r="Z64" i="13" s="1"/>
  <c r="Z19" i="19" s="1"/>
  <c r="Z34" i="19" s="1"/>
  <c r="Z49" i="19" s="1"/>
  <c r="Z64" i="19" s="1"/>
  <c r="Z19" i="18" s="1"/>
  <c r="Z34" i="18" s="1"/>
  <c r="Z49" i="18" s="1"/>
  <c r="Z64" i="18" s="1"/>
  <c r="Z79" i="18" s="1"/>
  <c r="Z94" i="18" s="1"/>
  <c r="Z78" i="16"/>
  <c r="Y30" i="15"/>
  <c r="Y45" i="15" s="1"/>
  <c r="Y60" i="15" s="1"/>
  <c r="Y15" i="14" s="1"/>
  <c r="Y30" i="14" s="1"/>
  <c r="Y45" i="14" s="1"/>
  <c r="Y60" i="14" s="1"/>
  <c r="Y75" i="14" s="1"/>
  <c r="Y15" i="13" s="1"/>
  <c r="Y30" i="13" s="1"/>
  <c r="Y45" i="13" s="1"/>
  <c r="Y60" i="13" s="1"/>
  <c r="Y15" i="19" s="1"/>
  <c r="Y30" i="19" s="1"/>
  <c r="Y45" i="19" s="1"/>
  <c r="Y60" i="19" s="1"/>
  <c r="Y15" i="18" s="1"/>
  <c r="Y30" i="18" s="1"/>
  <c r="Y45" i="18" s="1"/>
  <c r="Y60" i="18" s="1"/>
  <c r="Y75" i="18" s="1"/>
  <c r="Y90" i="18" s="1"/>
  <c r="Y74" i="16"/>
  <c r="X35" i="15"/>
  <c r="X50" i="15" s="1"/>
  <c r="X65" i="15" s="1"/>
  <c r="X20" i="14" s="1"/>
  <c r="X35" i="14" s="1"/>
  <c r="X50" i="14" s="1"/>
  <c r="X65" i="14" s="1"/>
  <c r="X80" i="14" s="1"/>
  <c r="X20" i="13" s="1"/>
  <c r="X35" i="13" s="1"/>
  <c r="X50" i="13" s="1"/>
  <c r="X65" i="13" s="1"/>
  <c r="X20" i="19" s="1"/>
  <c r="X35" i="19" s="1"/>
  <c r="X50" i="19" s="1"/>
  <c r="X65" i="19" s="1"/>
  <c r="X20" i="18" s="1"/>
  <c r="X35" i="18" s="1"/>
  <c r="X50" i="18" s="1"/>
  <c r="X65" i="18" s="1"/>
  <c r="X80" i="18" s="1"/>
  <c r="X95" i="18" s="1"/>
  <c r="X79" i="16"/>
  <c r="X34" i="15"/>
  <c r="X49" i="15" s="1"/>
  <c r="X64" i="15" s="1"/>
  <c r="X19" i="14" s="1"/>
  <c r="X34" i="14" s="1"/>
  <c r="X49" i="14" s="1"/>
  <c r="X64" i="14" s="1"/>
  <c r="X79" i="14" s="1"/>
  <c r="X19" i="13" s="1"/>
  <c r="X34" i="13" s="1"/>
  <c r="X49" i="13" s="1"/>
  <c r="X64" i="13" s="1"/>
  <c r="X19" i="19" s="1"/>
  <c r="X34" i="19" s="1"/>
  <c r="X49" i="19" s="1"/>
  <c r="X64" i="19" s="1"/>
  <c r="X19" i="18" s="1"/>
  <c r="X34" i="18" s="1"/>
  <c r="X49" i="18" s="1"/>
  <c r="X64" i="18" s="1"/>
  <c r="X79" i="18" s="1"/>
  <c r="X94" i="18" s="1"/>
  <c r="X78" i="16"/>
  <c r="X31" i="15"/>
  <c r="X46" i="15" s="1"/>
  <c r="X61" i="15" s="1"/>
  <c r="X16" i="14" s="1"/>
  <c r="X31" i="14" s="1"/>
  <c r="X46" i="14" s="1"/>
  <c r="X61" i="14" s="1"/>
  <c r="X76" i="14" s="1"/>
  <c r="X16" i="13" s="1"/>
  <c r="X31" i="13" s="1"/>
  <c r="X46" i="13" s="1"/>
  <c r="X61" i="13" s="1"/>
  <c r="X16" i="19" s="1"/>
  <c r="X31" i="19" s="1"/>
  <c r="X46" i="19" s="1"/>
  <c r="X61" i="19" s="1"/>
  <c r="X16" i="18" s="1"/>
  <c r="X31" i="18" s="1"/>
  <c r="X46" i="18" s="1"/>
  <c r="X61" i="18" s="1"/>
  <c r="X76" i="18" s="1"/>
  <c r="X91" i="18" s="1"/>
  <c r="X75" i="16"/>
  <c r="X28" i="15"/>
  <c r="X43" i="15" s="1"/>
  <c r="X58" i="15" s="1"/>
  <c r="X13" i="14" s="1"/>
  <c r="X28" i="14" s="1"/>
  <c r="X43" i="14" s="1"/>
  <c r="X58" i="14" s="1"/>
  <c r="X73" i="14" s="1"/>
  <c r="X13" i="13" s="1"/>
  <c r="X28" i="13" s="1"/>
  <c r="X43" i="13" s="1"/>
  <c r="X58" i="13" s="1"/>
  <c r="X13" i="19" s="1"/>
  <c r="X28" i="19" s="1"/>
  <c r="X43" i="19" s="1"/>
  <c r="X58" i="19" s="1"/>
  <c r="X13" i="18" s="1"/>
  <c r="X28" i="18" s="1"/>
  <c r="X43" i="18" s="1"/>
  <c r="X58" i="18" s="1"/>
  <c r="X73" i="18" s="1"/>
  <c r="X88" i="18" s="1"/>
  <c r="X72" i="16"/>
  <c r="X32" i="15"/>
  <c r="X47" i="15" s="1"/>
  <c r="X62" i="15" s="1"/>
  <c r="X17" i="14" s="1"/>
  <c r="X32" i="14" s="1"/>
  <c r="X47" i="14" s="1"/>
  <c r="X62" i="14" s="1"/>
  <c r="X77" i="14" s="1"/>
  <c r="X17" i="13" s="1"/>
  <c r="X32" i="13" s="1"/>
  <c r="X47" i="13" s="1"/>
  <c r="X62" i="13" s="1"/>
  <c r="X17" i="19" s="1"/>
  <c r="X32" i="19" s="1"/>
  <c r="X47" i="19" s="1"/>
  <c r="X62" i="19" s="1"/>
  <c r="X17" i="18" s="1"/>
  <c r="X32" i="18" s="1"/>
  <c r="X47" i="18" s="1"/>
  <c r="X62" i="18" s="1"/>
  <c r="X77" i="18" s="1"/>
  <c r="X92" i="18" s="1"/>
  <c r="X76" i="16"/>
  <c r="Y34" i="15"/>
  <c r="Y49" i="15" s="1"/>
  <c r="Y64" i="15" s="1"/>
  <c r="Y19" i="14" s="1"/>
  <c r="Y34" i="14" s="1"/>
  <c r="Y49" i="14" s="1"/>
  <c r="Y64" i="14" s="1"/>
  <c r="Y79" i="14" s="1"/>
  <c r="Y19" i="13" s="1"/>
  <c r="Y34" i="13" s="1"/>
  <c r="Y49" i="13" s="1"/>
  <c r="Y64" i="13" s="1"/>
  <c r="Y19" i="19" s="1"/>
  <c r="Y34" i="19" s="1"/>
  <c r="Y49" i="19" s="1"/>
  <c r="Y64" i="19" s="1"/>
  <c r="Y19" i="18" s="1"/>
  <c r="Y34" i="18" s="1"/>
  <c r="Y49" i="18" s="1"/>
  <c r="Y64" i="18" s="1"/>
  <c r="Y79" i="18" s="1"/>
  <c r="Y94" i="18" s="1"/>
  <c r="Y78" i="16"/>
  <c r="Z31" i="15"/>
  <c r="Z46" i="15" s="1"/>
  <c r="Z61" i="15" s="1"/>
  <c r="Z16" i="14" s="1"/>
  <c r="Z31" i="14" s="1"/>
  <c r="Z46" i="14" s="1"/>
  <c r="Z61" i="14" s="1"/>
  <c r="Z76" i="14" s="1"/>
  <c r="Z16" i="13" s="1"/>
  <c r="Z31" i="13" s="1"/>
  <c r="Z46" i="13" s="1"/>
  <c r="Z61" i="13" s="1"/>
  <c r="Z16" i="19" s="1"/>
  <c r="Z31" i="19" s="1"/>
  <c r="Z46" i="19" s="1"/>
  <c r="Z61" i="19" s="1"/>
  <c r="Z16" i="18" s="1"/>
  <c r="Z31" i="18" s="1"/>
  <c r="Z46" i="18" s="1"/>
  <c r="Z61" i="18" s="1"/>
  <c r="Z76" i="18" s="1"/>
  <c r="Z91" i="18" s="1"/>
  <c r="Z75" i="16"/>
  <c r="W35" i="15"/>
  <c r="W50" i="15" s="1"/>
  <c r="W65" i="15" s="1"/>
  <c r="W20" i="14" s="1"/>
  <c r="W35" i="14" s="1"/>
  <c r="W50" i="14" s="1"/>
  <c r="W65" i="14" s="1"/>
  <c r="W80" i="14" s="1"/>
  <c r="W20" i="13" s="1"/>
  <c r="W35" i="13" s="1"/>
  <c r="W50" i="13" s="1"/>
  <c r="W65" i="13" s="1"/>
  <c r="W20" i="19" s="1"/>
  <c r="W35" i="19" s="1"/>
  <c r="W50" i="19" s="1"/>
  <c r="W65" i="19" s="1"/>
  <c r="W20" i="18" s="1"/>
  <c r="W35" i="18" s="1"/>
  <c r="W50" i="18" s="1"/>
  <c r="W65" i="18" s="1"/>
  <c r="W80" i="18" s="1"/>
  <c r="W95" i="18" s="1"/>
  <c r="W79" i="16"/>
  <c r="Z32" i="15"/>
  <c r="Z47" i="15" s="1"/>
  <c r="Z62" i="15" s="1"/>
  <c r="Z17" i="14" s="1"/>
  <c r="Z32" i="14" s="1"/>
  <c r="Z47" i="14" s="1"/>
  <c r="Z62" i="14" s="1"/>
  <c r="Z77" i="14" s="1"/>
  <c r="Z17" i="13" s="1"/>
  <c r="Z32" i="13" s="1"/>
  <c r="Z47" i="13" s="1"/>
  <c r="Z62" i="13" s="1"/>
  <c r="Z17" i="19" s="1"/>
  <c r="Z32" i="19" s="1"/>
  <c r="Z47" i="19" s="1"/>
  <c r="Z62" i="19" s="1"/>
  <c r="Z17" i="18" s="1"/>
  <c r="Z32" i="18" s="1"/>
  <c r="Z47" i="18" s="1"/>
  <c r="Z62" i="18" s="1"/>
  <c r="Z77" i="18" s="1"/>
  <c r="Z92" i="18" s="1"/>
  <c r="Z76" i="16"/>
  <c r="Z28" i="15"/>
  <c r="Z43" i="15" s="1"/>
  <c r="Z58" i="15" s="1"/>
  <c r="Z13" i="14" s="1"/>
  <c r="Z28" i="14" s="1"/>
  <c r="Z43" i="14" s="1"/>
  <c r="Z58" i="14" s="1"/>
  <c r="Z73" i="14" s="1"/>
  <c r="Z13" i="13" s="1"/>
  <c r="Z28" i="13" s="1"/>
  <c r="Z43" i="13" s="1"/>
  <c r="Z58" i="13" s="1"/>
  <c r="Z13" i="19" s="1"/>
  <c r="Z28" i="19" s="1"/>
  <c r="Z43" i="19" s="1"/>
  <c r="Z58" i="19" s="1"/>
  <c r="Z13" i="18" s="1"/>
  <c r="Z28" i="18" s="1"/>
  <c r="Z43" i="18" s="1"/>
  <c r="Z58" i="18" s="1"/>
  <c r="Z73" i="18" s="1"/>
  <c r="Z88" i="18" s="1"/>
  <c r="Z72" i="16"/>
  <c r="W32" i="15"/>
  <c r="W47" i="15" s="1"/>
  <c r="W62" i="15" s="1"/>
  <c r="W17" i="14" s="1"/>
  <c r="W32" i="14" s="1"/>
  <c r="W47" i="14" s="1"/>
  <c r="W62" i="14" s="1"/>
  <c r="W77" i="14" s="1"/>
  <c r="W17" i="13" s="1"/>
  <c r="W32" i="13" s="1"/>
  <c r="W47" i="13" s="1"/>
  <c r="W62" i="13" s="1"/>
  <c r="W17" i="19" s="1"/>
  <c r="W32" i="19" s="1"/>
  <c r="W47" i="19" s="1"/>
  <c r="W62" i="19" s="1"/>
  <c r="W17" i="18" s="1"/>
  <c r="W32" i="18" s="1"/>
  <c r="W47" i="18" s="1"/>
  <c r="W62" i="18" s="1"/>
  <c r="W77" i="18" s="1"/>
  <c r="W92" i="18" s="1"/>
  <c r="W76" i="16"/>
  <c r="X29" i="15"/>
  <c r="X44" i="15" s="1"/>
  <c r="X59" i="15" s="1"/>
  <c r="X14" i="14" s="1"/>
  <c r="X29" i="14" s="1"/>
  <c r="X44" i="14" s="1"/>
  <c r="X59" i="14" s="1"/>
  <c r="X74" i="14" s="1"/>
  <c r="X14" i="13" s="1"/>
  <c r="X29" i="13" s="1"/>
  <c r="X44" i="13" s="1"/>
  <c r="X59" i="13" s="1"/>
  <c r="X14" i="19" s="1"/>
  <c r="X29" i="19" s="1"/>
  <c r="X44" i="19" s="1"/>
  <c r="X59" i="19" s="1"/>
  <c r="X14" i="18" s="1"/>
  <c r="X29" i="18" s="1"/>
  <c r="X44" i="18" s="1"/>
  <c r="X59" i="18" s="1"/>
  <c r="X74" i="18" s="1"/>
  <c r="X89" i="18" s="1"/>
  <c r="X73" i="16"/>
  <c r="W28" i="15"/>
  <c r="W43" i="15" s="1"/>
  <c r="W58" i="15" s="1"/>
  <c r="W13" i="14" s="1"/>
  <c r="W28" i="14" s="1"/>
  <c r="W43" i="14" s="1"/>
  <c r="W58" i="14" s="1"/>
  <c r="W73" i="14" s="1"/>
  <c r="W13" i="13" s="1"/>
  <c r="W28" i="13" s="1"/>
  <c r="W43" i="13" s="1"/>
  <c r="W58" i="13" s="1"/>
  <c r="W13" i="19" s="1"/>
  <c r="W28" i="19" s="1"/>
  <c r="W43" i="19" s="1"/>
  <c r="W58" i="19" s="1"/>
  <c r="W13" i="18" s="1"/>
  <c r="W28" i="18" s="1"/>
  <c r="W43" i="18" s="1"/>
  <c r="W58" i="18" s="1"/>
  <c r="W73" i="18" s="1"/>
  <c r="W88" i="18" s="1"/>
  <c r="W72" i="16"/>
  <c r="Y29" i="15"/>
  <c r="Y44" i="15" s="1"/>
  <c r="Y59" i="15" s="1"/>
  <c r="Y14" i="14" s="1"/>
  <c r="Y29" i="14" s="1"/>
  <c r="Y44" i="14" s="1"/>
  <c r="Y59" i="14" s="1"/>
  <c r="Y74" i="14" s="1"/>
  <c r="Y14" i="13" s="1"/>
  <c r="Y29" i="13" s="1"/>
  <c r="Y44" i="13" s="1"/>
  <c r="Y59" i="13" s="1"/>
  <c r="Y14" i="19" s="1"/>
  <c r="Y29" i="19" s="1"/>
  <c r="Y44" i="19" s="1"/>
  <c r="Y59" i="19" s="1"/>
  <c r="Y14" i="18" s="1"/>
  <c r="Y29" i="18" s="1"/>
  <c r="Y44" i="18" s="1"/>
  <c r="Y59" i="18" s="1"/>
  <c r="Y74" i="18" s="1"/>
  <c r="Y89" i="18" s="1"/>
  <c r="Y73" i="16"/>
  <c r="Y32" i="15"/>
  <c r="Y47" i="15" s="1"/>
  <c r="Y62" i="15" s="1"/>
  <c r="Y17" i="14" s="1"/>
  <c r="Y32" i="14" s="1"/>
  <c r="Y47" i="14" s="1"/>
  <c r="Y62" i="14" s="1"/>
  <c r="Y77" i="14" s="1"/>
  <c r="Y17" i="13" s="1"/>
  <c r="Y32" i="13" s="1"/>
  <c r="Y47" i="13" s="1"/>
  <c r="Y62" i="13" s="1"/>
  <c r="Y17" i="19" s="1"/>
  <c r="Y32" i="19" s="1"/>
  <c r="Y47" i="19" s="1"/>
  <c r="Y62" i="19" s="1"/>
  <c r="Y17" i="18" s="1"/>
  <c r="Y32" i="18" s="1"/>
  <c r="Y47" i="18" s="1"/>
  <c r="Y62" i="18" s="1"/>
  <c r="Y77" i="18" s="1"/>
  <c r="Y92" i="18" s="1"/>
  <c r="Y76" i="16"/>
  <c r="Z30" i="15"/>
  <c r="Z45" i="15" s="1"/>
  <c r="Z60" i="15" s="1"/>
  <c r="Z15" i="14" s="1"/>
  <c r="Z30" i="14" s="1"/>
  <c r="Z45" i="14" s="1"/>
  <c r="Z60" i="14" s="1"/>
  <c r="Z75" i="14" s="1"/>
  <c r="Z15" i="13" s="1"/>
  <c r="Z30" i="13" s="1"/>
  <c r="Z45" i="13" s="1"/>
  <c r="Z60" i="13" s="1"/>
  <c r="Z15" i="19" s="1"/>
  <c r="Z30" i="19" s="1"/>
  <c r="Z45" i="19" s="1"/>
  <c r="Z60" i="19" s="1"/>
  <c r="Z15" i="18" s="1"/>
  <c r="Z30" i="18" s="1"/>
  <c r="Z45" i="18" s="1"/>
  <c r="Z60" i="18" s="1"/>
  <c r="Z75" i="18" s="1"/>
  <c r="Z90" i="18" s="1"/>
  <c r="Z74" i="16"/>
  <c r="W33" i="15"/>
  <c r="W48" i="15" s="1"/>
  <c r="W63" i="15" s="1"/>
  <c r="W18" i="14" s="1"/>
  <c r="W33" i="14" s="1"/>
  <c r="W48" i="14" s="1"/>
  <c r="W63" i="14" s="1"/>
  <c r="W78" i="14" s="1"/>
  <c r="W18" i="13" s="1"/>
  <c r="W33" i="13" s="1"/>
  <c r="W48" i="13" s="1"/>
  <c r="W63" i="13" s="1"/>
  <c r="W18" i="19" s="1"/>
  <c r="W33" i="19" s="1"/>
  <c r="W48" i="19" s="1"/>
  <c r="W63" i="19" s="1"/>
  <c r="W18" i="18" s="1"/>
  <c r="W33" i="18" s="1"/>
  <c r="W48" i="18" s="1"/>
  <c r="W63" i="18" s="1"/>
  <c r="W78" i="18" s="1"/>
  <c r="W93" i="18" s="1"/>
  <c r="W77" i="16"/>
  <c r="W30" i="15"/>
  <c r="W45" i="15" s="1"/>
  <c r="W60" i="15" s="1"/>
  <c r="W15" i="14" s="1"/>
  <c r="W30" i="14" s="1"/>
  <c r="W45" i="14" s="1"/>
  <c r="W60" i="14" s="1"/>
  <c r="W75" i="14" s="1"/>
  <c r="W15" i="13" s="1"/>
  <c r="W30" i="13" s="1"/>
  <c r="W45" i="13" s="1"/>
  <c r="W60" i="13" s="1"/>
  <c r="W15" i="19" s="1"/>
  <c r="W30" i="19" s="1"/>
  <c r="W45" i="19" s="1"/>
  <c r="W60" i="19" s="1"/>
  <c r="W15" i="18" s="1"/>
  <c r="W30" i="18" s="1"/>
  <c r="W45" i="18" s="1"/>
  <c r="W60" i="18" s="1"/>
  <c r="W75" i="18" s="1"/>
  <c r="W90" i="18" s="1"/>
  <c r="W74" i="16"/>
  <c r="Z35" i="15"/>
  <c r="Z50" i="15" s="1"/>
  <c r="Z65" i="15" s="1"/>
  <c r="Z20" i="14" s="1"/>
  <c r="Z35" i="14" s="1"/>
  <c r="Z50" i="14" s="1"/>
  <c r="Z65" i="14" s="1"/>
  <c r="Z80" i="14" s="1"/>
  <c r="Z20" i="13" s="1"/>
  <c r="Z35" i="13" s="1"/>
  <c r="Z50" i="13" s="1"/>
  <c r="Z65" i="13" s="1"/>
  <c r="Z20" i="19" s="1"/>
  <c r="Z35" i="19" s="1"/>
  <c r="Z50" i="19" s="1"/>
  <c r="Z65" i="19" s="1"/>
  <c r="Z20" i="18" s="1"/>
  <c r="Z35" i="18" s="1"/>
  <c r="Z50" i="18" s="1"/>
  <c r="Z65" i="18" s="1"/>
  <c r="Z80" i="18" s="1"/>
  <c r="Z95" i="18" s="1"/>
  <c r="Z79" i="16"/>
  <c r="W31" i="15"/>
  <c r="W46" i="15" s="1"/>
  <c r="W61" i="15" s="1"/>
  <c r="W16" i="14" s="1"/>
  <c r="W31" i="14" s="1"/>
  <c r="W46" i="14" s="1"/>
  <c r="W61" i="14" s="1"/>
  <c r="W76" i="14" s="1"/>
  <c r="W16" i="13" s="1"/>
  <c r="W31" i="13" s="1"/>
  <c r="W46" i="13" s="1"/>
  <c r="W61" i="13" s="1"/>
  <c r="W16" i="19" s="1"/>
  <c r="W31" i="19" s="1"/>
  <c r="W46" i="19" s="1"/>
  <c r="W61" i="19" s="1"/>
  <c r="W16" i="18" s="1"/>
  <c r="W31" i="18" s="1"/>
  <c r="W46" i="18" s="1"/>
  <c r="W61" i="18" s="1"/>
  <c r="W76" i="18" s="1"/>
  <c r="W91" i="18" s="1"/>
  <c r="W75" i="16"/>
  <c r="X30" i="15"/>
  <c r="X45" i="15" s="1"/>
  <c r="X60" i="15" s="1"/>
  <c r="X15" i="14" s="1"/>
  <c r="X30" i="14" s="1"/>
  <c r="X45" i="14" s="1"/>
  <c r="X60" i="14" s="1"/>
  <c r="X75" i="14" s="1"/>
  <c r="X15" i="13" s="1"/>
  <c r="X30" i="13" s="1"/>
  <c r="X45" i="13" s="1"/>
  <c r="X60" i="13" s="1"/>
  <c r="X15" i="19" s="1"/>
  <c r="X30" i="19" s="1"/>
  <c r="X45" i="19" s="1"/>
  <c r="X60" i="19" s="1"/>
  <c r="X15" i="18" s="1"/>
  <c r="X30" i="18" s="1"/>
  <c r="X45" i="18" s="1"/>
  <c r="X60" i="18" s="1"/>
  <c r="X75" i="18" s="1"/>
  <c r="X90" i="18" s="1"/>
  <c r="X74" i="16"/>
  <c r="W34" i="15"/>
  <c r="W49" i="15" s="1"/>
  <c r="W64" i="15" s="1"/>
  <c r="W19" i="14" s="1"/>
  <c r="W34" i="14" s="1"/>
  <c r="W49" i="14" s="1"/>
  <c r="W64" i="14" s="1"/>
  <c r="W79" i="14" s="1"/>
  <c r="W19" i="13" s="1"/>
  <c r="W34" i="13" s="1"/>
  <c r="W49" i="13" s="1"/>
  <c r="W64" i="13" s="1"/>
  <c r="W19" i="19" s="1"/>
  <c r="W34" i="19" s="1"/>
  <c r="W49" i="19" s="1"/>
  <c r="W64" i="19" s="1"/>
  <c r="W19" i="18" s="1"/>
  <c r="W34" i="18" s="1"/>
  <c r="W49" i="18" s="1"/>
  <c r="W64" i="18" s="1"/>
  <c r="W79" i="18" s="1"/>
  <c r="W94" i="18" s="1"/>
  <c r="W78" i="16"/>
  <c r="W29" i="15"/>
  <c r="W44" i="15" s="1"/>
  <c r="W59" i="15" s="1"/>
  <c r="W14" i="14" s="1"/>
  <c r="W29" i="14" s="1"/>
  <c r="W44" i="14" s="1"/>
  <c r="W59" i="14" s="1"/>
  <c r="W74" i="14" s="1"/>
  <c r="W14" i="13" s="1"/>
  <c r="W29" i="13" s="1"/>
  <c r="W44" i="13" s="1"/>
  <c r="W59" i="13" s="1"/>
  <c r="W14" i="19" s="1"/>
  <c r="W29" i="19" s="1"/>
  <c r="W44" i="19" s="1"/>
  <c r="W59" i="19" s="1"/>
  <c r="W14" i="18" s="1"/>
  <c r="W29" i="18" s="1"/>
  <c r="W44" i="18" s="1"/>
  <c r="W59" i="18" s="1"/>
  <c r="W74" i="18" s="1"/>
  <c r="W89" i="18" s="1"/>
  <c r="W73" i="16"/>
  <c r="R71" i="9"/>
  <c r="M81" i="9"/>
  <c r="T71" i="9"/>
  <c r="R46" i="14"/>
  <c r="R16" i="9"/>
  <c r="AA16" i="9" s="1"/>
  <c r="V16" i="9"/>
  <c r="T18" i="9"/>
  <c r="AC18" i="9" s="1"/>
  <c r="V18" i="9"/>
  <c r="T61" i="15"/>
  <c r="M32" i="34"/>
  <c r="M46" i="34" s="1"/>
  <c r="M60" i="34" s="1"/>
  <c r="M74" i="34" s="1"/>
  <c r="M88" i="34" s="1"/>
  <c r="M102" i="34" s="1"/>
  <c r="M116" i="34" s="1"/>
  <c r="M130" i="34" s="1"/>
  <c r="M144" i="34" s="1"/>
  <c r="T44" i="16"/>
  <c r="T59" i="11"/>
  <c r="T16" i="9"/>
  <c r="AC16" i="9" s="1"/>
  <c r="R16" i="10"/>
  <c r="T91" i="18"/>
  <c r="P88" i="13"/>
  <c r="T44" i="12"/>
  <c r="AC44" i="12" s="1"/>
  <c r="AC59" i="12" s="1"/>
  <c r="AC14" i="11" s="1"/>
  <c r="AC29" i="11" s="1"/>
  <c r="AC44" i="11" s="1"/>
  <c r="R46" i="16"/>
  <c r="N88" i="13"/>
  <c r="T29" i="13"/>
  <c r="Q88" i="13"/>
  <c r="M88" i="13"/>
  <c r="R74" i="13"/>
  <c r="R29" i="9"/>
  <c r="V16" i="12"/>
  <c r="V31" i="12" s="1"/>
  <c r="V46" i="12" s="1"/>
  <c r="V61" i="12" s="1"/>
  <c r="V16" i="11" s="1"/>
  <c r="V31" i="11" s="1"/>
  <c r="V46" i="11" s="1"/>
  <c r="V61" i="11" s="1"/>
  <c r="V16" i="10" s="1"/>
  <c r="V31" i="10" s="1"/>
  <c r="V46" i="10" s="1"/>
  <c r="V61" i="10" s="1"/>
  <c r="T27" i="18"/>
  <c r="R103" i="9"/>
  <c r="T31" i="16"/>
  <c r="T88" i="13"/>
  <c r="F88" i="13"/>
  <c r="R88" i="13"/>
  <c r="M86" i="19"/>
  <c r="R57" i="12"/>
  <c r="V74" i="10"/>
  <c r="V89" i="9" s="1"/>
  <c r="V74" i="8" s="1"/>
  <c r="V74" i="17" s="1"/>
  <c r="V89" i="16" s="1"/>
  <c r="V74" i="15" s="1"/>
  <c r="V89" i="14" s="1"/>
  <c r="V74" i="13" s="1"/>
  <c r="V74" i="19" s="1"/>
  <c r="V104" i="18" s="1"/>
  <c r="T46" i="11"/>
  <c r="N86" i="19"/>
  <c r="R86" i="19"/>
  <c r="T57" i="13"/>
  <c r="O86" i="19"/>
  <c r="P86" i="19"/>
  <c r="Q86" i="19"/>
  <c r="T86" i="19"/>
  <c r="R42" i="15"/>
  <c r="R27" i="15"/>
  <c r="R20" i="16"/>
  <c r="R33" i="12"/>
  <c r="T74" i="18"/>
  <c r="R74" i="10"/>
  <c r="R59" i="18"/>
  <c r="O86" i="8"/>
  <c r="M86" i="8"/>
  <c r="F88" i="11"/>
  <c r="R86" i="8"/>
  <c r="T86" i="8"/>
  <c r="R29" i="8"/>
  <c r="N88" i="11"/>
  <c r="Q86" i="8"/>
  <c r="T59" i="15"/>
  <c r="P86" i="8"/>
  <c r="N86" i="8"/>
  <c r="R42" i="12"/>
  <c r="R72" i="19"/>
  <c r="M118" i="18"/>
  <c r="P118" i="18"/>
  <c r="T27" i="12"/>
  <c r="AC27" i="12" s="1"/>
  <c r="AC42" i="12" s="1"/>
  <c r="AC57" i="12" s="1"/>
  <c r="AC12" i="11" s="1"/>
  <c r="T74" i="12"/>
  <c r="AC74" i="12" s="1"/>
  <c r="AC74" i="11" s="1"/>
  <c r="AC74" i="10" s="1"/>
  <c r="AC89" i="9" s="1"/>
  <c r="AC74" i="8" s="1"/>
  <c r="F118" i="18"/>
  <c r="R118" i="18"/>
  <c r="R88" i="8"/>
  <c r="T118" i="18"/>
  <c r="N118" i="18"/>
  <c r="Q118" i="18"/>
  <c r="O88" i="8"/>
  <c r="T61" i="12"/>
  <c r="N88" i="8"/>
  <c r="T88" i="8"/>
  <c r="F88" i="8"/>
  <c r="P88" i="8"/>
  <c r="M88" i="8"/>
  <c r="M88" i="11"/>
  <c r="R88" i="11"/>
  <c r="T42" i="14"/>
  <c r="R42" i="14"/>
  <c r="P88" i="11"/>
  <c r="T88" i="11"/>
  <c r="O86" i="11"/>
  <c r="R86" i="11"/>
  <c r="Q86" i="11"/>
  <c r="M86" i="11"/>
  <c r="P86" i="11"/>
  <c r="T86" i="11"/>
  <c r="F86" i="11"/>
  <c r="N86" i="11"/>
  <c r="M90" i="19"/>
  <c r="O88" i="11"/>
  <c r="M101" i="16"/>
  <c r="T122" i="18"/>
  <c r="T91" i="16"/>
  <c r="F122" i="18"/>
  <c r="R14" i="19"/>
  <c r="Q103" i="9"/>
  <c r="P103" i="9"/>
  <c r="Q122" i="18"/>
  <c r="AA72" i="11"/>
  <c r="O103" i="9"/>
  <c r="M103" i="9"/>
  <c r="R33" i="14"/>
  <c r="M122" i="18"/>
  <c r="P88" i="12"/>
  <c r="T103" i="9"/>
  <c r="N103" i="9"/>
  <c r="P122" i="18"/>
  <c r="N122" i="18"/>
  <c r="R122" i="18"/>
  <c r="N88" i="12"/>
  <c r="T35" i="12"/>
  <c r="AC35" i="12" s="1"/>
  <c r="AC50" i="12" s="1"/>
  <c r="AC65" i="12" s="1"/>
  <c r="AC20" i="11" s="1"/>
  <c r="AC35" i="11" s="1"/>
  <c r="AC50" i="11" s="1"/>
  <c r="AC65" i="11" s="1"/>
  <c r="AC20" i="10" s="1"/>
  <c r="AC35" i="10" s="1"/>
  <c r="AC50" i="10" s="1"/>
  <c r="AC65" i="10" s="1"/>
  <c r="P105" i="14"/>
  <c r="M105" i="14"/>
  <c r="F105" i="14"/>
  <c r="R105" i="14"/>
  <c r="T35" i="19"/>
  <c r="N105" i="14"/>
  <c r="R86" i="15"/>
  <c r="R78" i="19"/>
  <c r="R46" i="10"/>
  <c r="T105" i="14"/>
  <c r="O105" i="14"/>
  <c r="M86" i="15"/>
  <c r="T16" i="11"/>
  <c r="N90" i="19"/>
  <c r="R14" i="11"/>
  <c r="T48" i="19"/>
  <c r="R72" i="15"/>
  <c r="O90" i="19"/>
  <c r="F90" i="19"/>
  <c r="R90" i="19"/>
  <c r="T90" i="19"/>
  <c r="T101" i="16"/>
  <c r="O101" i="16"/>
  <c r="R12" i="15"/>
  <c r="F116" i="18"/>
  <c r="T29" i="15"/>
  <c r="N101" i="16"/>
  <c r="P101" i="16"/>
  <c r="V72" i="10"/>
  <c r="V87" i="9" s="1"/>
  <c r="V72" i="8" s="1"/>
  <c r="V72" i="17" s="1"/>
  <c r="V87" i="16" s="1"/>
  <c r="V72" i="15" s="1"/>
  <c r="V87" i="14" s="1"/>
  <c r="V72" i="13" s="1"/>
  <c r="V72" i="19" s="1"/>
  <c r="V102" i="18" s="1"/>
  <c r="T12" i="19"/>
  <c r="R35" i="11"/>
  <c r="P90" i="19"/>
  <c r="R101" i="16"/>
  <c r="R33" i="19"/>
  <c r="R50" i="15"/>
  <c r="V33" i="12"/>
  <c r="V48" i="12" s="1"/>
  <c r="V63" i="12" s="1"/>
  <c r="V18" i="11" s="1"/>
  <c r="V33" i="11" s="1"/>
  <c r="V48" i="11" s="1"/>
  <c r="V63" i="11" s="1"/>
  <c r="V18" i="10" s="1"/>
  <c r="V33" i="10" s="1"/>
  <c r="V48" i="10" s="1"/>
  <c r="V63" i="10" s="1"/>
  <c r="F86" i="15"/>
  <c r="O86" i="15"/>
  <c r="Q86" i="15"/>
  <c r="P86" i="15"/>
  <c r="T86" i="15"/>
  <c r="R59" i="9"/>
  <c r="T59" i="17"/>
  <c r="R59" i="14"/>
  <c r="O107" i="16"/>
  <c r="R74" i="15"/>
  <c r="R27" i="14"/>
  <c r="M94" i="8"/>
  <c r="T92" i="12"/>
  <c r="P107" i="16"/>
  <c r="T108" i="18"/>
  <c r="P94" i="8"/>
  <c r="Q107" i="16"/>
  <c r="T14" i="13"/>
  <c r="T57" i="16"/>
  <c r="R12" i="11"/>
  <c r="R61" i="19"/>
  <c r="R107" i="16"/>
  <c r="R27" i="10"/>
  <c r="R33" i="10"/>
  <c r="R94" i="8"/>
  <c r="T12" i="17"/>
  <c r="T63" i="13"/>
  <c r="O92" i="12"/>
  <c r="F92" i="12"/>
  <c r="R16" i="16"/>
  <c r="T107" i="16"/>
  <c r="Q101" i="16"/>
  <c r="R74" i="14"/>
  <c r="F94" i="8"/>
  <c r="N107" i="16"/>
  <c r="R35" i="14"/>
  <c r="F107" i="16"/>
  <c r="T102" i="18"/>
  <c r="R59" i="10"/>
  <c r="T76" i="12"/>
  <c r="AC76" i="12" s="1"/>
  <c r="AC76" i="11" s="1"/>
  <c r="AC76" i="10" s="1"/>
  <c r="T44" i="8"/>
  <c r="T29" i="10"/>
  <c r="Q94" i="8"/>
  <c r="N94" i="8"/>
  <c r="R18" i="9"/>
  <c r="AA18" i="9" s="1"/>
  <c r="R95" i="14"/>
  <c r="R76" i="19"/>
  <c r="R65" i="16"/>
  <c r="R78" i="14"/>
  <c r="O94" i="8"/>
  <c r="R72" i="13"/>
  <c r="R18" i="12"/>
  <c r="AA18" i="12" s="1"/>
  <c r="R42" i="17"/>
  <c r="Q94" i="15"/>
  <c r="R18" i="18"/>
  <c r="T88" i="12"/>
  <c r="F88" i="12"/>
  <c r="R76" i="12"/>
  <c r="AA76" i="12" s="1"/>
  <c r="T44" i="15"/>
  <c r="T63" i="9"/>
  <c r="R42" i="18"/>
  <c r="R20" i="8"/>
  <c r="P101" i="9"/>
  <c r="R80" i="19"/>
  <c r="R65" i="18"/>
  <c r="T78" i="12"/>
  <c r="AC78" i="12" s="1"/>
  <c r="AC78" i="11" s="1"/>
  <c r="AC78" i="10" s="1"/>
  <c r="R88" i="12"/>
  <c r="Q88" i="12"/>
  <c r="T27" i="8"/>
  <c r="T61" i="14"/>
  <c r="M88" i="12"/>
  <c r="R44" i="11"/>
  <c r="F94" i="15"/>
  <c r="R65" i="13"/>
  <c r="T63" i="17"/>
  <c r="R65" i="15"/>
  <c r="T18" i="11"/>
  <c r="AC18" i="11" s="1"/>
  <c r="AC33" i="11" s="1"/>
  <c r="R116" i="18"/>
  <c r="V35" i="12"/>
  <c r="V50" i="12" s="1"/>
  <c r="V65" i="12" s="1"/>
  <c r="V20" i="11" s="1"/>
  <c r="V35" i="11" s="1"/>
  <c r="V50" i="11" s="1"/>
  <c r="V65" i="11" s="1"/>
  <c r="V20" i="10" s="1"/>
  <c r="V35" i="10" s="1"/>
  <c r="V50" i="10" s="1"/>
  <c r="V65" i="10" s="1"/>
  <c r="R57" i="18"/>
  <c r="M116" i="18"/>
  <c r="AA78" i="11"/>
  <c r="AA78" i="10" s="1"/>
  <c r="R31" i="14"/>
  <c r="T33" i="8"/>
  <c r="Q116" i="18"/>
  <c r="O116" i="18"/>
  <c r="N116" i="18"/>
  <c r="T116" i="18"/>
  <c r="O94" i="19"/>
  <c r="T29" i="19"/>
  <c r="R20" i="14"/>
  <c r="R61" i="13"/>
  <c r="M101" i="9"/>
  <c r="R14" i="18"/>
  <c r="R76" i="11"/>
  <c r="T48" i="11"/>
  <c r="T93" i="16"/>
  <c r="R50" i="12"/>
  <c r="AA50" i="12" s="1"/>
  <c r="AA65" i="12" s="1"/>
  <c r="AA20" i="11" s="1"/>
  <c r="R44" i="13"/>
  <c r="F101" i="9"/>
  <c r="V78" i="12"/>
  <c r="V78" i="11" s="1"/>
  <c r="V78" i="10" s="1"/>
  <c r="V93" i="9" s="1"/>
  <c r="V78" i="8" s="1"/>
  <c r="V78" i="17" s="1"/>
  <c r="V93" i="16" s="1"/>
  <c r="V78" i="15" s="1"/>
  <c r="V93" i="14" s="1"/>
  <c r="V78" i="13" s="1"/>
  <c r="V78" i="19" s="1"/>
  <c r="V108" i="18" s="1"/>
  <c r="T44" i="10"/>
  <c r="T101" i="9"/>
  <c r="T18" i="13"/>
  <c r="O101" i="9"/>
  <c r="R74" i="12"/>
  <c r="AA74" i="12" s="1"/>
  <c r="AA74" i="11" s="1"/>
  <c r="N92" i="12"/>
  <c r="R92" i="12"/>
  <c r="Q92" i="12"/>
  <c r="P92" i="12"/>
  <c r="V76" i="11"/>
  <c r="V76" i="10" s="1"/>
  <c r="V91" i="9" s="1"/>
  <c r="V76" i="8" s="1"/>
  <c r="V76" i="17" s="1"/>
  <c r="V91" i="16" s="1"/>
  <c r="V76" i="15" s="1"/>
  <c r="V91" i="14" s="1"/>
  <c r="V76" i="13" s="1"/>
  <c r="V76" i="19" s="1"/>
  <c r="V106" i="18" s="1"/>
  <c r="R57" i="10"/>
  <c r="F94" i="19"/>
  <c r="R87" i="18"/>
  <c r="Q101" i="9"/>
  <c r="R101" i="9"/>
  <c r="T46" i="15"/>
  <c r="V12" i="12"/>
  <c r="V27" i="12" s="1"/>
  <c r="V42" i="12" s="1"/>
  <c r="V57" i="12" s="1"/>
  <c r="V12" i="11" s="1"/>
  <c r="V27" i="11" s="1"/>
  <c r="V42" i="11" s="1"/>
  <c r="V57" i="11" s="1"/>
  <c r="V12" i="10" s="1"/>
  <c r="V27" i="10" s="1"/>
  <c r="V42" i="10" s="1"/>
  <c r="V57" i="10" s="1"/>
  <c r="R12" i="12"/>
  <c r="AA12" i="12" s="1"/>
  <c r="AA27" i="12" s="1"/>
  <c r="R107" i="14"/>
  <c r="F107" i="14"/>
  <c r="T107" i="14"/>
  <c r="M107" i="14"/>
  <c r="N107" i="14"/>
  <c r="P107" i="14"/>
  <c r="O107" i="14"/>
  <c r="Q107" i="14"/>
  <c r="N94" i="11"/>
  <c r="Q94" i="11"/>
  <c r="P94" i="11"/>
  <c r="M94" i="11"/>
  <c r="T94" i="11"/>
  <c r="R94" i="11"/>
  <c r="F94" i="11"/>
  <c r="O94" i="11"/>
  <c r="R14" i="12"/>
  <c r="AA14" i="12" s="1"/>
  <c r="AA29" i="12" s="1"/>
  <c r="AA44" i="12" s="1"/>
  <c r="AA59" i="12" s="1"/>
  <c r="V14" i="12"/>
  <c r="V29" i="12" s="1"/>
  <c r="V44" i="12" s="1"/>
  <c r="V59" i="12" s="1"/>
  <c r="V14" i="11" s="1"/>
  <c r="V29" i="11" s="1"/>
  <c r="V44" i="11" s="1"/>
  <c r="V59" i="11" s="1"/>
  <c r="V14" i="10" s="1"/>
  <c r="V29" i="10" s="1"/>
  <c r="V44" i="10" s="1"/>
  <c r="V59" i="10" s="1"/>
  <c r="T93" i="9"/>
  <c r="R93" i="9"/>
  <c r="T35" i="15"/>
  <c r="R35" i="15"/>
  <c r="T14" i="16"/>
  <c r="R14" i="16"/>
  <c r="R94" i="19"/>
  <c r="M94" i="19"/>
  <c r="R27" i="13"/>
  <c r="R76" i="18"/>
  <c r="M94" i="15"/>
  <c r="R12" i="14"/>
  <c r="T12" i="14"/>
  <c r="T74" i="19"/>
  <c r="R74" i="19"/>
  <c r="T29" i="18"/>
  <c r="R29" i="18"/>
  <c r="T14" i="15"/>
  <c r="R14" i="15"/>
  <c r="Q90" i="8"/>
  <c r="P90" i="8"/>
  <c r="N90" i="8"/>
  <c r="F90" i="8"/>
  <c r="O90" i="8"/>
  <c r="M90" i="8"/>
  <c r="R90" i="8"/>
  <c r="T90" i="8"/>
  <c r="T31" i="18"/>
  <c r="R31" i="18"/>
  <c r="M92" i="13"/>
  <c r="O92" i="13"/>
  <c r="Q92" i="13"/>
  <c r="F92" i="13"/>
  <c r="P92" i="13"/>
  <c r="N92" i="13"/>
  <c r="T92" i="13"/>
  <c r="R92" i="13"/>
  <c r="T29" i="17"/>
  <c r="R29" i="17"/>
  <c r="R74" i="17"/>
  <c r="T74" i="17"/>
  <c r="R16" i="18"/>
  <c r="T16" i="18"/>
  <c r="P105" i="9"/>
  <c r="O105" i="9"/>
  <c r="N105" i="9"/>
  <c r="M105" i="9"/>
  <c r="R105" i="9"/>
  <c r="Q105" i="9"/>
  <c r="F105" i="9"/>
  <c r="T105" i="9"/>
  <c r="T78" i="17"/>
  <c r="R78" i="17"/>
  <c r="R76" i="13"/>
  <c r="T76" i="13"/>
  <c r="R42" i="16"/>
  <c r="T42" i="16"/>
  <c r="T31" i="13"/>
  <c r="R31" i="13"/>
  <c r="T16" i="19"/>
  <c r="R16" i="19"/>
  <c r="T95" i="18"/>
  <c r="R95" i="18"/>
  <c r="O103" i="16"/>
  <c r="P103" i="16"/>
  <c r="Q103" i="16"/>
  <c r="F103" i="16"/>
  <c r="N103" i="16"/>
  <c r="R103" i="16"/>
  <c r="M103" i="16"/>
  <c r="T103" i="16"/>
  <c r="R20" i="9"/>
  <c r="AA20" i="9" s="1"/>
  <c r="T20" i="9"/>
  <c r="AC20" i="9" s="1"/>
  <c r="T27" i="11"/>
  <c r="R27" i="11"/>
  <c r="R76" i="8"/>
  <c r="T76" i="8"/>
  <c r="R78" i="13"/>
  <c r="T78" i="13"/>
  <c r="N86" i="10"/>
  <c r="M86" i="10"/>
  <c r="R86" i="10"/>
  <c r="T86" i="10"/>
  <c r="P86" i="10"/>
  <c r="Q86" i="10"/>
  <c r="O86" i="10"/>
  <c r="F86" i="10"/>
  <c r="M120" i="18"/>
  <c r="P120" i="18"/>
  <c r="F120" i="18"/>
  <c r="Q120" i="18"/>
  <c r="T120" i="18"/>
  <c r="O120" i="18"/>
  <c r="N120" i="18"/>
  <c r="R120" i="18"/>
  <c r="T72" i="17"/>
  <c r="R72" i="17"/>
  <c r="F90" i="13"/>
  <c r="O90" i="13"/>
  <c r="N90" i="13"/>
  <c r="T90" i="13"/>
  <c r="M90" i="13"/>
  <c r="P90" i="13"/>
  <c r="R90" i="13"/>
  <c r="Q90" i="13"/>
  <c r="R61" i="17"/>
  <c r="T61" i="17"/>
  <c r="T94" i="19"/>
  <c r="N94" i="19"/>
  <c r="N94" i="15"/>
  <c r="N86" i="12"/>
  <c r="P86" i="12"/>
  <c r="T86" i="12"/>
  <c r="R86" i="12"/>
  <c r="M86" i="12"/>
  <c r="F86" i="12"/>
  <c r="Q86" i="12"/>
  <c r="O86" i="12"/>
  <c r="T31" i="15"/>
  <c r="R31" i="15"/>
  <c r="T31" i="8"/>
  <c r="R31" i="8"/>
  <c r="F94" i="10"/>
  <c r="M94" i="10"/>
  <c r="P94" i="10"/>
  <c r="Q94" i="10"/>
  <c r="T94" i="10"/>
  <c r="R94" i="10"/>
  <c r="N94" i="10"/>
  <c r="O94" i="10"/>
  <c r="T80" i="11"/>
  <c r="AC80" i="11" s="1"/>
  <c r="R80" i="11"/>
  <c r="AA80" i="11" s="1"/>
  <c r="V80" i="11"/>
  <c r="V80" i="10" s="1"/>
  <c r="V95" i="9" s="1"/>
  <c r="V80" i="8" s="1"/>
  <c r="V80" i="17" s="1"/>
  <c r="V95" i="16" s="1"/>
  <c r="V80" i="15" s="1"/>
  <c r="V95" i="14" s="1"/>
  <c r="V80" i="13" s="1"/>
  <c r="V80" i="19" s="1"/>
  <c r="V110" i="18" s="1"/>
  <c r="R31" i="11"/>
  <c r="T31" i="11"/>
  <c r="O109" i="9"/>
  <c r="R109" i="9"/>
  <c r="M109" i="9"/>
  <c r="T109" i="9"/>
  <c r="N109" i="9"/>
  <c r="P109" i="9"/>
  <c r="Q109" i="9"/>
  <c r="F109" i="9"/>
  <c r="P88" i="17"/>
  <c r="Q88" i="17"/>
  <c r="T88" i="17"/>
  <c r="F88" i="17"/>
  <c r="O88" i="17"/>
  <c r="R88" i="17"/>
  <c r="N88" i="17"/>
  <c r="M88" i="17"/>
  <c r="R61" i="16"/>
  <c r="T61" i="16"/>
  <c r="R16" i="8"/>
  <c r="T16" i="8"/>
  <c r="T91" i="9"/>
  <c r="R91" i="9"/>
  <c r="N92" i="17"/>
  <c r="P92" i="17"/>
  <c r="R92" i="17"/>
  <c r="T92" i="17"/>
  <c r="M92" i="17"/>
  <c r="Q92" i="17"/>
  <c r="O92" i="17"/>
  <c r="F92" i="17"/>
  <c r="R16" i="17"/>
  <c r="T16" i="17"/>
  <c r="T78" i="8"/>
  <c r="R78" i="8"/>
  <c r="T35" i="18"/>
  <c r="R35" i="18"/>
  <c r="P94" i="19"/>
  <c r="T94" i="15"/>
  <c r="O94" i="15"/>
  <c r="R94" i="15"/>
  <c r="O88" i="19"/>
  <c r="M88" i="19"/>
  <c r="Q88" i="19"/>
  <c r="R88" i="19"/>
  <c r="T88" i="19"/>
  <c r="N88" i="19"/>
  <c r="F88" i="19"/>
  <c r="P88" i="19"/>
  <c r="R31" i="12"/>
  <c r="AA31" i="12" s="1"/>
  <c r="AA46" i="12" s="1"/>
  <c r="AA61" i="12" s="1"/>
  <c r="AA16" i="11" s="1"/>
  <c r="T31" i="12"/>
  <c r="AC31" i="12" s="1"/>
  <c r="AC46" i="12" s="1"/>
  <c r="R63" i="11"/>
  <c r="T63" i="11"/>
  <c r="T93" i="14"/>
  <c r="R93" i="14"/>
  <c r="T80" i="10"/>
  <c r="R80" i="10"/>
  <c r="R42" i="19"/>
  <c r="T42" i="19"/>
  <c r="T12" i="8"/>
  <c r="R12" i="8"/>
  <c r="P107" i="9"/>
  <c r="Q107" i="9"/>
  <c r="O107" i="9"/>
  <c r="M107" i="9"/>
  <c r="T107" i="9"/>
  <c r="R107" i="9"/>
  <c r="N107" i="9"/>
  <c r="F107" i="9"/>
  <c r="T50" i="18"/>
  <c r="R50" i="18"/>
  <c r="T95" i="9"/>
  <c r="R95" i="9"/>
  <c r="T72" i="10"/>
  <c r="AC72" i="10" s="1"/>
  <c r="AC87" i="9" s="1"/>
  <c r="AC72" i="8" s="1"/>
  <c r="R72" i="10"/>
  <c r="R106" i="18"/>
  <c r="T106" i="18"/>
  <c r="O86" i="17"/>
  <c r="P86" i="17"/>
  <c r="M86" i="17"/>
  <c r="R86" i="17"/>
  <c r="Q86" i="17"/>
  <c r="F86" i="17"/>
  <c r="N86" i="17"/>
  <c r="T86" i="17"/>
  <c r="T14" i="8"/>
  <c r="R14" i="8"/>
  <c r="O92" i="8"/>
  <c r="F92" i="8"/>
  <c r="N92" i="8"/>
  <c r="T92" i="8"/>
  <c r="M92" i="8"/>
  <c r="Q92" i="8"/>
  <c r="P92" i="8"/>
  <c r="R92" i="8"/>
  <c r="T33" i="13"/>
  <c r="R33" i="13"/>
  <c r="T31" i="9"/>
  <c r="R31" i="9"/>
  <c r="R31" i="10"/>
  <c r="T31" i="10"/>
  <c r="T89" i="16"/>
  <c r="R89" i="16"/>
  <c r="R61" i="10"/>
  <c r="T61" i="10"/>
  <c r="R15" i="10"/>
  <c r="R60" i="8"/>
  <c r="M36" i="14"/>
  <c r="M21" i="10"/>
  <c r="R58" i="14"/>
  <c r="M66" i="8"/>
  <c r="T56" i="15"/>
  <c r="R56" i="15"/>
  <c r="N85" i="10"/>
  <c r="M85" i="10"/>
  <c r="P85" i="10"/>
  <c r="F85" i="10"/>
  <c r="R85" i="10"/>
  <c r="Q85" i="10"/>
  <c r="T85" i="10"/>
  <c r="O85" i="10"/>
  <c r="T71" i="15"/>
  <c r="R71" i="15"/>
  <c r="T41" i="8"/>
  <c r="R41" i="8"/>
  <c r="R56" i="12"/>
  <c r="T56" i="12"/>
  <c r="T41" i="17"/>
  <c r="R41" i="17"/>
  <c r="T41" i="14"/>
  <c r="R41" i="14"/>
  <c r="R11" i="16"/>
  <c r="T11" i="16"/>
  <c r="R85" i="19"/>
  <c r="T85" i="19"/>
  <c r="P85" i="19"/>
  <c r="O85" i="19"/>
  <c r="F85" i="19"/>
  <c r="N85" i="19"/>
  <c r="Q85" i="19"/>
  <c r="M85" i="19"/>
  <c r="T56" i="17"/>
  <c r="R56" i="17"/>
  <c r="O100" i="16"/>
  <c r="R100" i="16"/>
  <c r="T100" i="16"/>
  <c r="N100" i="16"/>
  <c r="F100" i="16"/>
  <c r="P100" i="16"/>
  <c r="M100" i="16"/>
  <c r="Q100" i="16"/>
  <c r="T26" i="10"/>
  <c r="R26" i="10"/>
  <c r="T56" i="19"/>
  <c r="R56" i="19"/>
  <c r="T71" i="8"/>
  <c r="R71" i="8"/>
  <c r="T101" i="18"/>
  <c r="R101" i="18"/>
  <c r="T56" i="18"/>
  <c r="R56" i="18"/>
  <c r="T71" i="10"/>
  <c r="R71" i="10"/>
  <c r="T11" i="10"/>
  <c r="R11" i="10"/>
  <c r="T56" i="9"/>
  <c r="R56" i="9"/>
  <c r="T56" i="10"/>
  <c r="R56" i="10"/>
  <c r="P85" i="17"/>
  <c r="O85" i="17"/>
  <c r="R85" i="17"/>
  <c r="Q85" i="17"/>
  <c r="F85" i="17"/>
  <c r="M85" i="17"/>
  <c r="T85" i="17"/>
  <c r="N85" i="17"/>
  <c r="T56" i="16"/>
  <c r="R56" i="16"/>
  <c r="T11" i="8"/>
  <c r="R11" i="8"/>
  <c r="T26" i="19"/>
  <c r="R26" i="19"/>
  <c r="T56" i="8"/>
  <c r="R56" i="8"/>
  <c r="R71" i="19"/>
  <c r="T71" i="19"/>
  <c r="R11" i="9"/>
  <c r="T11" i="9"/>
  <c r="T71" i="11"/>
  <c r="R71" i="11"/>
  <c r="R26" i="15"/>
  <c r="T26" i="15"/>
  <c r="T71" i="13"/>
  <c r="R71" i="13"/>
  <c r="T26" i="16"/>
  <c r="R26" i="16"/>
  <c r="T71" i="17"/>
  <c r="R71" i="17"/>
  <c r="R56" i="13"/>
  <c r="T56" i="13"/>
  <c r="R86" i="14"/>
  <c r="T86" i="14"/>
  <c r="R11" i="13"/>
  <c r="T11" i="13"/>
  <c r="R41" i="10"/>
  <c r="T41" i="10"/>
  <c r="T86" i="16"/>
  <c r="R86" i="16"/>
  <c r="T26" i="17"/>
  <c r="R26" i="17"/>
  <c r="P85" i="13"/>
  <c r="Q85" i="13"/>
  <c r="N85" i="13"/>
  <c r="M85" i="13"/>
  <c r="F85" i="13"/>
  <c r="O85" i="13"/>
  <c r="T85" i="13"/>
  <c r="R85" i="13"/>
  <c r="P85" i="8"/>
  <c r="O85" i="8"/>
  <c r="T85" i="8"/>
  <c r="N85" i="8"/>
  <c r="R85" i="8"/>
  <c r="Q85" i="8"/>
  <c r="M85" i="8"/>
  <c r="F85" i="8"/>
  <c r="T26" i="14"/>
  <c r="R26" i="14"/>
  <c r="T71" i="12"/>
  <c r="AC71" i="12" s="1"/>
  <c r="R71" i="12"/>
  <c r="AA71" i="12" s="1"/>
  <c r="V71" i="12"/>
  <c r="V71" i="11" s="1"/>
  <c r="T41" i="9"/>
  <c r="R41" i="9"/>
  <c r="T26" i="18"/>
  <c r="R26" i="18"/>
  <c r="T41" i="19"/>
  <c r="R41" i="19"/>
  <c r="M85" i="15"/>
  <c r="R85" i="15"/>
  <c r="T85" i="15"/>
  <c r="N85" i="15"/>
  <c r="F85" i="15"/>
  <c r="O85" i="15"/>
  <c r="P85" i="15"/>
  <c r="Q85" i="15"/>
  <c r="R11" i="15"/>
  <c r="T11" i="15"/>
  <c r="T71" i="18"/>
  <c r="R71" i="18"/>
  <c r="T41" i="16"/>
  <c r="R41" i="16"/>
  <c r="T11" i="17"/>
  <c r="R11" i="17"/>
  <c r="T11" i="14"/>
  <c r="R11" i="14"/>
  <c r="T41" i="12"/>
  <c r="R41" i="12"/>
  <c r="T56" i="14"/>
  <c r="R56" i="14"/>
  <c r="T26" i="9"/>
  <c r="R26" i="9"/>
  <c r="T86" i="9"/>
  <c r="R86" i="9"/>
  <c r="M66" i="14"/>
  <c r="N115" i="18"/>
  <c r="T115" i="18"/>
  <c r="M115" i="18"/>
  <c r="Q115" i="18"/>
  <c r="R115" i="18"/>
  <c r="F115" i="18"/>
  <c r="P115" i="18"/>
  <c r="O115" i="18"/>
  <c r="R11" i="12"/>
  <c r="AA11" i="12" s="1"/>
  <c r="V11" i="12"/>
  <c r="V26" i="12" s="1"/>
  <c r="V41" i="12" s="1"/>
  <c r="V56" i="12" s="1"/>
  <c r="F85" i="12"/>
  <c r="T85" i="12"/>
  <c r="M85" i="12"/>
  <c r="N85" i="12"/>
  <c r="Q85" i="12"/>
  <c r="R85" i="12"/>
  <c r="P85" i="12"/>
  <c r="O85" i="12"/>
  <c r="T26" i="13"/>
  <c r="R26" i="13"/>
  <c r="R11" i="18"/>
  <c r="T11" i="18"/>
  <c r="T41" i="11"/>
  <c r="R41" i="11"/>
  <c r="T11" i="11"/>
  <c r="R11" i="11"/>
  <c r="T41" i="18"/>
  <c r="R41" i="18"/>
  <c r="R41" i="15"/>
  <c r="T41" i="15"/>
  <c r="T71" i="14"/>
  <c r="R71" i="14"/>
  <c r="T86" i="18"/>
  <c r="R86" i="18"/>
  <c r="T41" i="13"/>
  <c r="R41" i="13"/>
  <c r="T56" i="11"/>
  <c r="R56" i="11"/>
  <c r="R26" i="8"/>
  <c r="T26" i="8"/>
  <c r="T26" i="11"/>
  <c r="R26" i="11"/>
  <c r="F100" i="9"/>
  <c r="R100" i="9"/>
  <c r="P100" i="9"/>
  <c r="M100" i="9"/>
  <c r="Q100" i="9"/>
  <c r="N100" i="9"/>
  <c r="O100" i="9"/>
  <c r="T100" i="9"/>
  <c r="R85" i="11"/>
  <c r="T85" i="11"/>
  <c r="P85" i="11"/>
  <c r="Q85" i="11"/>
  <c r="M85" i="11"/>
  <c r="F85" i="11"/>
  <c r="O85" i="11"/>
  <c r="N85" i="11"/>
  <c r="P100" i="14"/>
  <c r="R100" i="14"/>
  <c r="Q100" i="14"/>
  <c r="T100" i="14"/>
  <c r="F100" i="14"/>
  <c r="M100" i="14"/>
  <c r="N100" i="14"/>
  <c r="O100" i="14"/>
  <c r="T26" i="12"/>
  <c r="AC26" i="12" s="1"/>
  <c r="R26" i="12"/>
  <c r="R17" i="17"/>
  <c r="T17" i="17"/>
  <c r="T47" i="9"/>
  <c r="R47" i="9"/>
  <c r="P102" i="16"/>
  <c r="F102" i="16"/>
  <c r="M102" i="16"/>
  <c r="R102" i="16"/>
  <c r="N102" i="16"/>
  <c r="O102" i="16"/>
  <c r="Q102" i="16"/>
  <c r="T102" i="16"/>
  <c r="R45" i="9"/>
  <c r="T45" i="9"/>
  <c r="M89" i="10"/>
  <c r="T89" i="10"/>
  <c r="P89" i="10"/>
  <c r="Q89" i="10"/>
  <c r="O89" i="10"/>
  <c r="N89" i="10"/>
  <c r="R89" i="10"/>
  <c r="F89" i="10"/>
  <c r="R49" i="18"/>
  <c r="T49" i="18"/>
  <c r="Q93" i="10"/>
  <c r="P93" i="10"/>
  <c r="O93" i="10"/>
  <c r="R93" i="10"/>
  <c r="M93" i="10"/>
  <c r="T93" i="10"/>
  <c r="F93" i="10"/>
  <c r="N93" i="10"/>
  <c r="M66" i="15"/>
  <c r="R60" i="15"/>
  <c r="T60" i="15"/>
  <c r="T64" i="8"/>
  <c r="R64" i="8"/>
  <c r="T58" i="10"/>
  <c r="R58" i="10"/>
  <c r="M66" i="10"/>
  <c r="R117" i="18"/>
  <c r="Q117" i="18"/>
  <c r="O117" i="18"/>
  <c r="P117" i="18"/>
  <c r="T117" i="18"/>
  <c r="M117" i="18"/>
  <c r="N117" i="18"/>
  <c r="F117" i="18"/>
  <c r="T93" i="19"/>
  <c r="P93" i="19"/>
  <c r="F93" i="19"/>
  <c r="R93" i="19"/>
  <c r="Q93" i="19"/>
  <c r="O93" i="19"/>
  <c r="N93" i="19"/>
  <c r="M93" i="19"/>
  <c r="T79" i="14"/>
  <c r="R79" i="14"/>
  <c r="R34" i="19"/>
  <c r="T34" i="19"/>
  <c r="R43" i="8"/>
  <c r="T43" i="8"/>
  <c r="M51" i="8"/>
  <c r="T77" i="15"/>
  <c r="R77" i="15"/>
  <c r="T75" i="12"/>
  <c r="AC75" i="12" s="1"/>
  <c r="V75" i="12"/>
  <c r="V75" i="11" s="1"/>
  <c r="V75" i="10" s="1"/>
  <c r="V90" i="9" s="1"/>
  <c r="V75" i="8" s="1"/>
  <c r="V75" i="17" s="1"/>
  <c r="V90" i="16" s="1"/>
  <c r="V75" i="15" s="1"/>
  <c r="V90" i="14" s="1"/>
  <c r="V75" i="13" s="1"/>
  <c r="V75" i="19" s="1"/>
  <c r="V105" i="18" s="1"/>
  <c r="R75" i="12"/>
  <c r="AA75" i="12" s="1"/>
  <c r="R60" i="10"/>
  <c r="T60" i="10"/>
  <c r="T30" i="8"/>
  <c r="R30" i="8"/>
  <c r="O89" i="15"/>
  <c r="P89" i="15"/>
  <c r="T89" i="15"/>
  <c r="N89" i="15"/>
  <c r="R89" i="15"/>
  <c r="M89" i="15"/>
  <c r="F89" i="15"/>
  <c r="Q89" i="15"/>
  <c r="T75" i="14"/>
  <c r="R75" i="14"/>
  <c r="T79" i="17"/>
  <c r="R79" i="17"/>
  <c r="T107" i="18"/>
  <c r="R107" i="18"/>
  <c r="T28" i="18"/>
  <c r="R28" i="18"/>
  <c r="M36" i="18"/>
  <c r="R17" i="19"/>
  <c r="T17" i="19"/>
  <c r="M21" i="17"/>
  <c r="T62" i="13"/>
  <c r="R62" i="13"/>
  <c r="T32" i="19"/>
  <c r="R32" i="19"/>
  <c r="R47" i="19"/>
  <c r="T47" i="19"/>
  <c r="R77" i="8"/>
  <c r="T77" i="8"/>
  <c r="T17" i="15"/>
  <c r="R17" i="15"/>
  <c r="R62" i="9"/>
  <c r="T62" i="9"/>
  <c r="R32" i="15"/>
  <c r="T32" i="15"/>
  <c r="T58" i="18"/>
  <c r="M66" i="18"/>
  <c r="R58" i="18"/>
  <c r="T87" i="11"/>
  <c r="N87" i="11"/>
  <c r="M87" i="11"/>
  <c r="P87" i="11"/>
  <c r="R87" i="11"/>
  <c r="F87" i="11"/>
  <c r="Q87" i="11"/>
  <c r="O87" i="11"/>
  <c r="T88" i="16"/>
  <c r="M96" i="16"/>
  <c r="R88" i="16"/>
  <c r="M21" i="14"/>
  <c r="R13" i="14"/>
  <c r="T13" i="14"/>
  <c r="F89" i="13"/>
  <c r="T89" i="13"/>
  <c r="P89" i="13"/>
  <c r="M89" i="13"/>
  <c r="N89" i="13"/>
  <c r="R89" i="13"/>
  <c r="Q89" i="13"/>
  <c r="O89" i="13"/>
  <c r="T45" i="19"/>
  <c r="R45" i="19"/>
  <c r="T15" i="19"/>
  <c r="R15" i="19"/>
  <c r="F89" i="11"/>
  <c r="M89" i="11"/>
  <c r="R89" i="11"/>
  <c r="N89" i="11"/>
  <c r="P89" i="11"/>
  <c r="Q89" i="11"/>
  <c r="O89" i="11"/>
  <c r="T89" i="11"/>
  <c r="T15" i="9"/>
  <c r="AC15" i="9" s="1"/>
  <c r="R15" i="9"/>
  <c r="AA15" i="9" s="1"/>
  <c r="T15" i="17"/>
  <c r="R15" i="17"/>
  <c r="T34" i="8"/>
  <c r="R34" i="8"/>
  <c r="R19" i="9"/>
  <c r="AA19" i="9" s="1"/>
  <c r="T19" i="9"/>
  <c r="AC19" i="9" s="1"/>
  <c r="T49" i="19"/>
  <c r="R49" i="19"/>
  <c r="T108" i="14"/>
  <c r="Q108" i="14"/>
  <c r="P108" i="14"/>
  <c r="O108" i="14"/>
  <c r="F108" i="14"/>
  <c r="N108" i="14"/>
  <c r="R108" i="14"/>
  <c r="M108" i="14"/>
  <c r="R64" i="10"/>
  <c r="T64" i="10"/>
  <c r="R79" i="10"/>
  <c r="T79" i="10"/>
  <c r="R62" i="18"/>
  <c r="T62" i="18"/>
  <c r="T32" i="18"/>
  <c r="R32" i="18"/>
  <c r="R92" i="14"/>
  <c r="T92" i="14"/>
  <c r="T73" i="14"/>
  <c r="R73" i="14"/>
  <c r="M81" i="14"/>
  <c r="T73" i="19"/>
  <c r="M81" i="19"/>
  <c r="R73" i="19"/>
  <c r="M111" i="18"/>
  <c r="T105" i="18"/>
  <c r="R105" i="18"/>
  <c r="T30" i="19"/>
  <c r="R30" i="19"/>
  <c r="R34" i="15"/>
  <c r="T34" i="15"/>
  <c r="O93" i="11"/>
  <c r="N93" i="11"/>
  <c r="P93" i="11"/>
  <c r="Q93" i="11"/>
  <c r="M93" i="11"/>
  <c r="T93" i="11"/>
  <c r="F93" i="11"/>
  <c r="R93" i="11"/>
  <c r="T19" i="16"/>
  <c r="R19" i="16"/>
  <c r="R77" i="12"/>
  <c r="AA77" i="12" s="1"/>
  <c r="V77" i="12"/>
  <c r="V77" i="11" s="1"/>
  <c r="V77" i="10" s="1"/>
  <c r="V92" i="9" s="1"/>
  <c r="V77" i="8" s="1"/>
  <c r="V77" i="17" s="1"/>
  <c r="V92" i="16" s="1"/>
  <c r="V77" i="15" s="1"/>
  <c r="V92" i="14" s="1"/>
  <c r="V77" i="13" s="1"/>
  <c r="V77" i="19" s="1"/>
  <c r="V107" i="18" s="1"/>
  <c r="T77" i="12"/>
  <c r="AC77" i="12" s="1"/>
  <c r="R91" i="11"/>
  <c r="N91" i="11"/>
  <c r="Q91" i="11"/>
  <c r="F91" i="11"/>
  <c r="M91" i="11"/>
  <c r="T91" i="11"/>
  <c r="P91" i="11"/>
  <c r="O91" i="11"/>
  <c r="T17" i="16"/>
  <c r="R17" i="16"/>
  <c r="R62" i="8"/>
  <c r="T62" i="8"/>
  <c r="R73" i="10"/>
  <c r="M81" i="10"/>
  <c r="T73" i="10"/>
  <c r="T58" i="15"/>
  <c r="R58" i="15"/>
  <c r="R103" i="18"/>
  <c r="T103" i="18"/>
  <c r="R60" i="12"/>
  <c r="T60" i="12"/>
  <c r="Q104" i="14"/>
  <c r="M104" i="14"/>
  <c r="N104" i="14"/>
  <c r="F104" i="14"/>
  <c r="R104" i="14"/>
  <c r="P104" i="14"/>
  <c r="O104" i="14"/>
  <c r="T104" i="14"/>
  <c r="T60" i="14"/>
  <c r="R60" i="14"/>
  <c r="M93" i="13"/>
  <c r="N93" i="13"/>
  <c r="Q93" i="13"/>
  <c r="R93" i="13"/>
  <c r="O93" i="13"/>
  <c r="P93" i="13"/>
  <c r="T93" i="13"/>
  <c r="F93" i="13"/>
  <c r="T34" i="14"/>
  <c r="R34" i="14"/>
  <c r="R17" i="9"/>
  <c r="AA17" i="9" s="1"/>
  <c r="T17" i="9"/>
  <c r="AC17" i="9" s="1"/>
  <c r="R47" i="12"/>
  <c r="T47" i="12"/>
  <c r="T47" i="10"/>
  <c r="R47" i="10"/>
  <c r="T92" i="18"/>
  <c r="R92" i="18"/>
  <c r="T17" i="18"/>
  <c r="R17" i="18"/>
  <c r="T13" i="17"/>
  <c r="R13" i="17"/>
  <c r="O87" i="15"/>
  <c r="Q87" i="15"/>
  <c r="F87" i="15"/>
  <c r="R87" i="15"/>
  <c r="P87" i="15"/>
  <c r="M87" i="15"/>
  <c r="N87" i="15"/>
  <c r="T87" i="15"/>
  <c r="T28" i="16"/>
  <c r="M36" i="16"/>
  <c r="R28" i="16"/>
  <c r="M51" i="16"/>
  <c r="R43" i="16"/>
  <c r="T43" i="16"/>
  <c r="R58" i="13"/>
  <c r="T58" i="13"/>
  <c r="M66" i="13"/>
  <c r="M66" i="12"/>
  <c r="T58" i="12"/>
  <c r="R58" i="12"/>
  <c r="T30" i="10"/>
  <c r="R30" i="10"/>
  <c r="R60" i="19"/>
  <c r="T60" i="19"/>
  <c r="Q89" i="8"/>
  <c r="F89" i="8"/>
  <c r="P89" i="8"/>
  <c r="T89" i="8"/>
  <c r="R89" i="8"/>
  <c r="O89" i="8"/>
  <c r="N89" i="8"/>
  <c r="M89" i="8"/>
  <c r="R30" i="16"/>
  <c r="T30" i="16"/>
  <c r="T89" i="19"/>
  <c r="O89" i="19"/>
  <c r="N89" i="19"/>
  <c r="Q89" i="19"/>
  <c r="M89" i="19"/>
  <c r="F89" i="19"/>
  <c r="P89" i="19"/>
  <c r="R89" i="19"/>
  <c r="M89" i="17"/>
  <c r="R89" i="17"/>
  <c r="Q89" i="17"/>
  <c r="F89" i="17"/>
  <c r="O89" i="17"/>
  <c r="T89" i="17"/>
  <c r="P89" i="17"/>
  <c r="N89" i="17"/>
  <c r="R34" i="13"/>
  <c r="T34" i="13"/>
  <c r="T49" i="17"/>
  <c r="R49" i="17"/>
  <c r="T62" i="11"/>
  <c r="R62" i="11"/>
  <c r="T77" i="17"/>
  <c r="R77" i="17"/>
  <c r="R73" i="13"/>
  <c r="M81" i="13"/>
  <c r="T73" i="13"/>
  <c r="O104" i="9"/>
  <c r="R104" i="9"/>
  <c r="N104" i="9"/>
  <c r="M104" i="9"/>
  <c r="Q104" i="9"/>
  <c r="F104" i="9"/>
  <c r="T104" i="9"/>
  <c r="P104" i="9"/>
  <c r="T30" i="14"/>
  <c r="R30" i="14"/>
  <c r="R64" i="9"/>
  <c r="T64" i="9"/>
  <c r="T79" i="18"/>
  <c r="R79" i="18"/>
  <c r="R32" i="10"/>
  <c r="T32" i="10"/>
  <c r="R92" i="16"/>
  <c r="T92" i="16"/>
  <c r="T28" i="10"/>
  <c r="R28" i="10"/>
  <c r="M36" i="10"/>
  <c r="R58" i="9"/>
  <c r="T58" i="9"/>
  <c r="M66" i="9"/>
  <c r="T73" i="18"/>
  <c r="R73" i="18"/>
  <c r="M81" i="18"/>
  <c r="R45" i="12"/>
  <c r="T45" i="12"/>
  <c r="R75" i="15"/>
  <c r="T75" i="15"/>
  <c r="T19" i="15"/>
  <c r="R19" i="15"/>
  <c r="R49" i="8"/>
  <c r="T49" i="8"/>
  <c r="R32" i="9"/>
  <c r="T32" i="9"/>
  <c r="T47" i="13"/>
  <c r="R47" i="13"/>
  <c r="R28" i="11"/>
  <c r="T28" i="11"/>
  <c r="M36" i="11"/>
  <c r="T30" i="15"/>
  <c r="R30" i="15"/>
  <c r="T15" i="16"/>
  <c r="R15" i="16"/>
  <c r="T79" i="8"/>
  <c r="R79" i="8"/>
  <c r="R64" i="19"/>
  <c r="T64" i="19"/>
  <c r="T32" i="17"/>
  <c r="R32" i="17"/>
  <c r="T28" i="13"/>
  <c r="R28" i="13"/>
  <c r="M36" i="13"/>
  <c r="T43" i="19"/>
  <c r="R43" i="19"/>
  <c r="M51" i="19"/>
  <c r="T47" i="15"/>
  <c r="R47" i="15"/>
  <c r="T34" i="16"/>
  <c r="R34" i="16"/>
  <c r="T17" i="11"/>
  <c r="R17" i="11"/>
  <c r="T75" i="10"/>
  <c r="R75" i="10"/>
  <c r="M93" i="15"/>
  <c r="O93" i="15"/>
  <c r="T93" i="15"/>
  <c r="R93" i="15"/>
  <c r="F93" i="15"/>
  <c r="Q93" i="15"/>
  <c r="N93" i="15"/>
  <c r="P93" i="15"/>
  <c r="R64" i="17"/>
  <c r="T64" i="17"/>
  <c r="M123" i="18"/>
  <c r="P123" i="18"/>
  <c r="O123" i="18"/>
  <c r="N123" i="18"/>
  <c r="T123" i="18"/>
  <c r="R123" i="18"/>
  <c r="F123" i="18"/>
  <c r="Q123" i="18"/>
  <c r="T19" i="14"/>
  <c r="R19" i="14"/>
  <c r="T47" i="16"/>
  <c r="R47" i="16"/>
  <c r="T77" i="19"/>
  <c r="R77" i="19"/>
  <c r="O106" i="14"/>
  <c r="T106" i="14"/>
  <c r="R106" i="14"/>
  <c r="N106" i="14"/>
  <c r="Q106" i="14"/>
  <c r="P106" i="14"/>
  <c r="M106" i="14"/>
  <c r="F106" i="14"/>
  <c r="T73" i="17"/>
  <c r="R73" i="17"/>
  <c r="M81" i="17"/>
  <c r="T49" i="14"/>
  <c r="R49" i="14"/>
  <c r="R34" i="10"/>
  <c r="T34" i="10"/>
  <c r="T47" i="17"/>
  <c r="R47" i="17"/>
  <c r="F91" i="12"/>
  <c r="T91" i="12"/>
  <c r="P91" i="12"/>
  <c r="M91" i="12"/>
  <c r="R91" i="12"/>
  <c r="O91" i="12"/>
  <c r="Q91" i="12"/>
  <c r="N91" i="12"/>
  <c r="T32" i="13"/>
  <c r="R32" i="13"/>
  <c r="R13" i="11"/>
  <c r="T13" i="11"/>
  <c r="M21" i="11"/>
  <c r="T15" i="15"/>
  <c r="R15" i="15"/>
  <c r="T15" i="18"/>
  <c r="R15" i="18"/>
  <c r="T60" i="16"/>
  <c r="R60" i="16"/>
  <c r="R79" i="19"/>
  <c r="T79" i="19"/>
  <c r="R64" i="15"/>
  <c r="T64" i="15"/>
  <c r="T64" i="16"/>
  <c r="R64" i="16"/>
  <c r="R62" i="15"/>
  <c r="T62" i="15"/>
  <c r="T32" i="14"/>
  <c r="R32" i="14"/>
  <c r="M81" i="15"/>
  <c r="T73" i="15"/>
  <c r="R73" i="15"/>
  <c r="M96" i="9"/>
  <c r="T88" i="9"/>
  <c r="R88" i="9"/>
  <c r="F87" i="12"/>
  <c r="O87" i="12"/>
  <c r="T87" i="12"/>
  <c r="N87" i="12"/>
  <c r="R87" i="12"/>
  <c r="P87" i="12"/>
  <c r="Q87" i="12"/>
  <c r="M87" i="12"/>
  <c r="R13" i="10"/>
  <c r="T13" i="10"/>
  <c r="T60" i="9"/>
  <c r="R60" i="9"/>
  <c r="T45" i="16"/>
  <c r="R45" i="16"/>
  <c r="R60" i="13"/>
  <c r="T60" i="13"/>
  <c r="T75" i="19"/>
  <c r="R75" i="19"/>
  <c r="T49" i="12"/>
  <c r="R49" i="12"/>
  <c r="R94" i="16"/>
  <c r="T94" i="16"/>
  <c r="T64" i="14"/>
  <c r="R64" i="14"/>
  <c r="Q91" i="17"/>
  <c r="R91" i="17"/>
  <c r="P91" i="17"/>
  <c r="F91" i="17"/>
  <c r="N91" i="17"/>
  <c r="M91" i="17"/>
  <c r="O91" i="17"/>
  <c r="T91" i="17"/>
  <c r="Q87" i="13"/>
  <c r="N87" i="13"/>
  <c r="F87" i="13"/>
  <c r="M87" i="13"/>
  <c r="R87" i="13"/>
  <c r="P87" i="13"/>
  <c r="T87" i="13"/>
  <c r="O87" i="13"/>
  <c r="T75" i="18"/>
  <c r="R75" i="18"/>
  <c r="T49" i="9"/>
  <c r="R49" i="9"/>
  <c r="Q106" i="16"/>
  <c r="R106" i="16"/>
  <c r="P106" i="16"/>
  <c r="N106" i="16"/>
  <c r="M106" i="16"/>
  <c r="F106" i="16"/>
  <c r="T106" i="16"/>
  <c r="O106" i="16"/>
  <c r="R62" i="12"/>
  <c r="T62" i="12"/>
  <c r="R43" i="14"/>
  <c r="T43" i="14"/>
  <c r="M51" i="14"/>
  <c r="M89" i="12"/>
  <c r="P89" i="12"/>
  <c r="Q89" i="12"/>
  <c r="R89" i="12"/>
  <c r="O89" i="12"/>
  <c r="F89" i="12"/>
  <c r="T89" i="12"/>
  <c r="N89" i="12"/>
  <c r="T60" i="11"/>
  <c r="R60" i="11"/>
  <c r="P93" i="17"/>
  <c r="N93" i="17"/>
  <c r="R93" i="17"/>
  <c r="O93" i="17"/>
  <c r="T93" i="17"/>
  <c r="Q93" i="17"/>
  <c r="M93" i="17"/>
  <c r="F93" i="17"/>
  <c r="T34" i="18"/>
  <c r="R34" i="18"/>
  <c r="R19" i="19"/>
  <c r="T19" i="19"/>
  <c r="R19" i="13"/>
  <c r="T19" i="13"/>
  <c r="R88" i="14"/>
  <c r="M96" i="14"/>
  <c r="T88" i="14"/>
  <c r="O93" i="8"/>
  <c r="R93" i="8"/>
  <c r="M93" i="8"/>
  <c r="P93" i="8"/>
  <c r="T93" i="8"/>
  <c r="Q93" i="8"/>
  <c r="F93" i="8"/>
  <c r="N93" i="8"/>
  <c r="O106" i="9"/>
  <c r="Q106" i="9"/>
  <c r="F106" i="9"/>
  <c r="P106" i="9"/>
  <c r="M106" i="9"/>
  <c r="N106" i="9"/>
  <c r="T106" i="9"/>
  <c r="R106" i="9"/>
  <c r="T47" i="8"/>
  <c r="R47" i="8"/>
  <c r="T62" i="10"/>
  <c r="R62" i="10"/>
  <c r="T91" i="8"/>
  <c r="M91" i="8"/>
  <c r="Q91" i="8"/>
  <c r="P91" i="8"/>
  <c r="F91" i="8"/>
  <c r="R91" i="8"/>
  <c r="O91" i="8"/>
  <c r="N91" i="8"/>
  <c r="F91" i="13"/>
  <c r="M91" i="13"/>
  <c r="T91" i="13"/>
  <c r="N91" i="13"/>
  <c r="Q91" i="13"/>
  <c r="P91" i="13"/>
  <c r="O91" i="13"/>
  <c r="R91" i="13"/>
  <c r="T13" i="9"/>
  <c r="AC13" i="9" s="1"/>
  <c r="R13" i="9"/>
  <c r="AA13" i="9" s="1"/>
  <c r="M21" i="9"/>
  <c r="R73" i="11"/>
  <c r="M81" i="11"/>
  <c r="T73" i="11"/>
  <c r="T30" i="11"/>
  <c r="R30" i="11"/>
  <c r="T75" i="11"/>
  <c r="R75" i="11"/>
  <c r="R49" i="16"/>
  <c r="T49" i="16"/>
  <c r="T49" i="15"/>
  <c r="R49" i="15"/>
  <c r="R28" i="15"/>
  <c r="T28" i="15"/>
  <c r="M36" i="15"/>
  <c r="R60" i="17"/>
  <c r="T60" i="17"/>
  <c r="T79" i="11"/>
  <c r="R79" i="11"/>
  <c r="T77" i="11"/>
  <c r="R77" i="11"/>
  <c r="T43" i="17"/>
  <c r="R43" i="17"/>
  <c r="M51" i="17"/>
  <c r="R32" i="11"/>
  <c r="T32" i="11"/>
  <c r="R43" i="11"/>
  <c r="M51" i="11"/>
  <c r="T43" i="11"/>
  <c r="R73" i="12"/>
  <c r="M81" i="12"/>
  <c r="T73" i="12"/>
  <c r="V73" i="12"/>
  <c r="V73" i="11" s="1"/>
  <c r="V73" i="10" s="1"/>
  <c r="V88" i="9" s="1"/>
  <c r="V73" i="8" s="1"/>
  <c r="V73" i="17" s="1"/>
  <c r="V88" i="16" s="1"/>
  <c r="V73" i="15" s="1"/>
  <c r="V88" i="14" s="1"/>
  <c r="V73" i="13" s="1"/>
  <c r="V73" i="19" s="1"/>
  <c r="V103" i="18" s="1"/>
  <c r="T13" i="8"/>
  <c r="R13" i="8"/>
  <c r="M21" i="8"/>
  <c r="T49" i="11"/>
  <c r="R49" i="11"/>
  <c r="T17" i="8"/>
  <c r="R17" i="8"/>
  <c r="T43" i="9"/>
  <c r="M51" i="9"/>
  <c r="R43" i="9"/>
  <c r="T90" i="16"/>
  <c r="R90" i="16"/>
  <c r="T34" i="9"/>
  <c r="R34" i="9"/>
  <c r="R79" i="12"/>
  <c r="AA79" i="12" s="1"/>
  <c r="T79" i="12"/>
  <c r="AC79" i="12" s="1"/>
  <c r="V79" i="12"/>
  <c r="V79" i="11" s="1"/>
  <c r="V79" i="10" s="1"/>
  <c r="V94" i="9" s="1"/>
  <c r="V79" i="8" s="1"/>
  <c r="V79" i="17" s="1"/>
  <c r="V94" i="16" s="1"/>
  <c r="V79" i="15" s="1"/>
  <c r="V94" i="14" s="1"/>
  <c r="V79" i="13" s="1"/>
  <c r="V79" i="19" s="1"/>
  <c r="V109" i="18" s="1"/>
  <c r="T77" i="10"/>
  <c r="R77" i="10"/>
  <c r="T17" i="14"/>
  <c r="R17" i="14"/>
  <c r="P87" i="8"/>
  <c r="Q87" i="8"/>
  <c r="T87" i="8"/>
  <c r="R87" i="8"/>
  <c r="O87" i="8"/>
  <c r="F87" i="8"/>
  <c r="M87" i="8"/>
  <c r="N87" i="8"/>
  <c r="T17" i="13"/>
  <c r="R17" i="13"/>
  <c r="T77" i="13"/>
  <c r="R77" i="13"/>
  <c r="V13" i="12"/>
  <c r="V28" i="12" s="1"/>
  <c r="V43" i="12" s="1"/>
  <c r="V58" i="12" s="1"/>
  <c r="V13" i="11" s="1"/>
  <c r="V28" i="11" s="1"/>
  <c r="V43" i="11" s="1"/>
  <c r="V58" i="11" s="1"/>
  <c r="V13" i="10" s="1"/>
  <c r="V28" i="10" s="1"/>
  <c r="V43" i="10" s="1"/>
  <c r="V58" i="10" s="1"/>
  <c r="R13" i="12"/>
  <c r="M21" i="12"/>
  <c r="T43" i="12"/>
  <c r="R43" i="12"/>
  <c r="M51" i="12"/>
  <c r="M36" i="17"/>
  <c r="T28" i="17"/>
  <c r="R28" i="17"/>
  <c r="T75" i="13"/>
  <c r="R75" i="13"/>
  <c r="R90" i="18"/>
  <c r="T90" i="18"/>
  <c r="R108" i="9"/>
  <c r="T108" i="9"/>
  <c r="M108" i="9"/>
  <c r="O108" i="9"/>
  <c r="N108" i="9"/>
  <c r="Q108" i="9"/>
  <c r="F108" i="9"/>
  <c r="P108" i="9"/>
  <c r="T94" i="14"/>
  <c r="R94" i="14"/>
  <c r="T62" i="16"/>
  <c r="R62" i="16"/>
  <c r="R47" i="11"/>
  <c r="T47" i="11"/>
  <c r="T28" i="8"/>
  <c r="M36" i="8"/>
  <c r="R28" i="8"/>
  <c r="T28" i="9"/>
  <c r="R28" i="9"/>
  <c r="M36" i="9"/>
  <c r="T58" i="19"/>
  <c r="M66" i="19"/>
  <c r="R58" i="19"/>
  <c r="T43" i="13"/>
  <c r="R43" i="13"/>
  <c r="M51" i="13"/>
  <c r="R58" i="17"/>
  <c r="T58" i="17"/>
  <c r="M66" i="17"/>
  <c r="R43" i="15"/>
  <c r="T43" i="15"/>
  <c r="M51" i="15"/>
  <c r="T28" i="19"/>
  <c r="R28" i="19"/>
  <c r="M36" i="19"/>
  <c r="R60" i="18"/>
  <c r="T60" i="18"/>
  <c r="T45" i="15"/>
  <c r="R45" i="15"/>
  <c r="T15" i="8"/>
  <c r="R15" i="8"/>
  <c r="T15" i="14"/>
  <c r="R15" i="14"/>
  <c r="R45" i="11"/>
  <c r="T45" i="11"/>
  <c r="T94" i="9"/>
  <c r="R94" i="9"/>
  <c r="T19" i="11"/>
  <c r="R19" i="11"/>
  <c r="T19" i="10"/>
  <c r="R19" i="10"/>
  <c r="T94" i="18"/>
  <c r="R94" i="18"/>
  <c r="R19" i="12"/>
  <c r="AA19" i="12" s="1"/>
  <c r="V19" i="12"/>
  <c r="V34" i="12" s="1"/>
  <c r="V49" i="12" s="1"/>
  <c r="V64" i="12" s="1"/>
  <c r="V19" i="11" s="1"/>
  <c r="V34" i="11" s="1"/>
  <c r="V49" i="11" s="1"/>
  <c r="V64" i="11" s="1"/>
  <c r="V19" i="10" s="1"/>
  <c r="V34" i="10" s="1"/>
  <c r="V49" i="10" s="1"/>
  <c r="V64" i="10" s="1"/>
  <c r="T79" i="15"/>
  <c r="R79" i="15"/>
  <c r="R109" i="18"/>
  <c r="T109" i="18"/>
  <c r="P91" i="19"/>
  <c r="R91" i="19"/>
  <c r="N91" i="19"/>
  <c r="M91" i="19"/>
  <c r="F91" i="19"/>
  <c r="T91" i="19"/>
  <c r="O91" i="19"/>
  <c r="Q91" i="19"/>
  <c r="P87" i="19"/>
  <c r="O87" i="19"/>
  <c r="Q87" i="19"/>
  <c r="R87" i="19"/>
  <c r="N87" i="19"/>
  <c r="M87" i="19"/>
  <c r="T87" i="19"/>
  <c r="F87" i="19"/>
  <c r="M87" i="17"/>
  <c r="N87" i="17"/>
  <c r="P87" i="17"/>
  <c r="F87" i="17"/>
  <c r="O87" i="17"/>
  <c r="Q87" i="17"/>
  <c r="T87" i="17"/>
  <c r="R87" i="17"/>
  <c r="R13" i="15"/>
  <c r="T13" i="15"/>
  <c r="M21" i="15"/>
  <c r="T45" i="13"/>
  <c r="R45" i="13"/>
  <c r="O119" i="18"/>
  <c r="Q119" i="18"/>
  <c r="M119" i="18"/>
  <c r="F119" i="18"/>
  <c r="T119" i="18"/>
  <c r="P119" i="18"/>
  <c r="N119" i="18"/>
  <c r="R119" i="18"/>
  <c r="T19" i="8"/>
  <c r="R19" i="8"/>
  <c r="O87" i="10"/>
  <c r="M87" i="10"/>
  <c r="T87" i="10"/>
  <c r="F87" i="10"/>
  <c r="P87" i="10"/>
  <c r="Q87" i="10"/>
  <c r="N87" i="10"/>
  <c r="R87" i="10"/>
  <c r="R88" i="18"/>
  <c r="T88" i="18"/>
  <c r="M96" i="18"/>
  <c r="R90" i="14"/>
  <c r="T90" i="14"/>
  <c r="T30" i="12"/>
  <c r="AC30" i="12" s="1"/>
  <c r="R30" i="12"/>
  <c r="T64" i="13"/>
  <c r="R64" i="13"/>
  <c r="T79" i="13"/>
  <c r="R79" i="13"/>
  <c r="R17" i="10"/>
  <c r="T17" i="10"/>
  <c r="T77" i="14"/>
  <c r="R77" i="14"/>
  <c r="R32" i="12"/>
  <c r="T32" i="12"/>
  <c r="AC32" i="12" s="1"/>
  <c r="R47" i="18"/>
  <c r="T47" i="18"/>
  <c r="T32" i="8"/>
  <c r="R32" i="8"/>
  <c r="R17" i="12"/>
  <c r="AA17" i="12" s="1"/>
  <c r="V17" i="12"/>
  <c r="V32" i="12" s="1"/>
  <c r="V47" i="12" s="1"/>
  <c r="V62" i="12" s="1"/>
  <c r="V17" i="11" s="1"/>
  <c r="V32" i="11" s="1"/>
  <c r="V47" i="11" s="1"/>
  <c r="V62" i="11" s="1"/>
  <c r="V17" i="10" s="1"/>
  <c r="V32" i="10" s="1"/>
  <c r="V47" i="10" s="1"/>
  <c r="V62" i="10" s="1"/>
  <c r="T58" i="11"/>
  <c r="R58" i="11"/>
  <c r="M66" i="11"/>
  <c r="T13" i="19"/>
  <c r="M21" i="19"/>
  <c r="R13" i="19"/>
  <c r="N102" i="9"/>
  <c r="M102" i="9"/>
  <c r="T102" i="9"/>
  <c r="F102" i="9"/>
  <c r="O102" i="9"/>
  <c r="R102" i="9"/>
  <c r="Q102" i="9"/>
  <c r="P102" i="9"/>
  <c r="T28" i="12"/>
  <c r="R28" i="12"/>
  <c r="M36" i="12"/>
  <c r="T45" i="8"/>
  <c r="R45" i="8"/>
  <c r="T45" i="10"/>
  <c r="R45" i="10"/>
  <c r="T75" i="8"/>
  <c r="R75" i="8"/>
  <c r="T30" i="17"/>
  <c r="R30" i="17"/>
  <c r="T45" i="18"/>
  <c r="R45" i="18"/>
  <c r="T15" i="11"/>
  <c r="R15" i="11"/>
  <c r="T45" i="14"/>
  <c r="R45" i="14"/>
  <c r="T15" i="13"/>
  <c r="R15" i="13"/>
  <c r="T64" i="11"/>
  <c r="R64" i="11"/>
  <c r="T34" i="17"/>
  <c r="R34" i="17"/>
  <c r="Q108" i="16"/>
  <c r="P108" i="16"/>
  <c r="N108" i="16"/>
  <c r="R108" i="16"/>
  <c r="T108" i="16"/>
  <c r="F108" i="16"/>
  <c r="M108" i="16"/>
  <c r="O108" i="16"/>
  <c r="T64" i="18"/>
  <c r="R64" i="18"/>
  <c r="R19" i="18"/>
  <c r="T19" i="18"/>
  <c r="T49" i="13"/>
  <c r="R49" i="13"/>
  <c r="T49" i="10"/>
  <c r="R49" i="10"/>
  <c r="T32" i="16"/>
  <c r="R32" i="16"/>
  <c r="T77" i="18"/>
  <c r="R77" i="18"/>
  <c r="R62" i="17"/>
  <c r="T62" i="17"/>
  <c r="T47" i="14"/>
  <c r="R47" i="14"/>
  <c r="R13" i="16"/>
  <c r="T13" i="16"/>
  <c r="M21" i="16"/>
  <c r="T13" i="18"/>
  <c r="R13" i="18"/>
  <c r="M21" i="18"/>
  <c r="M66" i="16"/>
  <c r="R58" i="16"/>
  <c r="T58" i="16"/>
  <c r="T13" i="13"/>
  <c r="M21" i="13"/>
  <c r="R13" i="13"/>
  <c r="T30" i="13"/>
  <c r="R30" i="13"/>
  <c r="T90" i="9"/>
  <c r="R90" i="9"/>
  <c r="M104" i="16"/>
  <c r="Q104" i="16"/>
  <c r="T104" i="16"/>
  <c r="N104" i="16"/>
  <c r="F104" i="16"/>
  <c r="P104" i="16"/>
  <c r="R104" i="16"/>
  <c r="O104" i="16"/>
  <c r="T45" i="17"/>
  <c r="R45" i="17"/>
  <c r="R34" i="11"/>
  <c r="T34" i="11"/>
  <c r="T93" i="12"/>
  <c r="O93" i="12"/>
  <c r="Q93" i="12"/>
  <c r="N93" i="12"/>
  <c r="P93" i="12"/>
  <c r="R93" i="12"/>
  <c r="F93" i="12"/>
  <c r="M93" i="12"/>
  <c r="M91" i="15"/>
  <c r="Q91" i="15"/>
  <c r="R91" i="15"/>
  <c r="T91" i="15"/>
  <c r="P91" i="15"/>
  <c r="O91" i="15"/>
  <c r="F91" i="15"/>
  <c r="N91" i="15"/>
  <c r="Q91" i="10"/>
  <c r="R91" i="10"/>
  <c r="N91" i="10"/>
  <c r="O91" i="10"/>
  <c r="P91" i="10"/>
  <c r="F91" i="10"/>
  <c r="M91" i="10"/>
  <c r="T91" i="10"/>
  <c r="T73" i="8"/>
  <c r="R73" i="8"/>
  <c r="M81" i="8"/>
  <c r="T43" i="10"/>
  <c r="R43" i="10"/>
  <c r="M51" i="10"/>
  <c r="R58" i="8"/>
  <c r="T58" i="8"/>
  <c r="R43" i="18"/>
  <c r="M51" i="18"/>
  <c r="T43" i="18"/>
  <c r="T30" i="18"/>
  <c r="R30" i="18"/>
  <c r="R62" i="14"/>
  <c r="T62" i="14"/>
  <c r="R121" i="18"/>
  <c r="O121" i="18"/>
  <c r="N121" i="18"/>
  <c r="M121" i="18"/>
  <c r="P121" i="18"/>
  <c r="T121" i="18"/>
  <c r="F121" i="18"/>
  <c r="Q121" i="18"/>
  <c r="M102" i="14"/>
  <c r="P102" i="14"/>
  <c r="T102" i="14"/>
  <c r="O102" i="14"/>
  <c r="N102" i="14"/>
  <c r="F102" i="14"/>
  <c r="Q102" i="14"/>
  <c r="R102" i="14"/>
  <c r="V15" i="12"/>
  <c r="V30" i="12" s="1"/>
  <c r="V45" i="12" s="1"/>
  <c r="V60" i="12" s="1"/>
  <c r="V15" i="11" s="1"/>
  <c r="V30" i="11" s="1"/>
  <c r="V45" i="11" s="1"/>
  <c r="V60" i="11" s="1"/>
  <c r="V15" i="10" s="1"/>
  <c r="V30" i="10" s="1"/>
  <c r="V45" i="10" s="1"/>
  <c r="V60" i="10" s="1"/>
  <c r="R15" i="12"/>
  <c r="AA15" i="12" s="1"/>
  <c r="T64" i="12"/>
  <c r="R64" i="12"/>
  <c r="R92" i="9"/>
  <c r="T92" i="9"/>
  <c r="R34" i="12"/>
  <c r="T34" i="12"/>
  <c r="AC34" i="12" s="1"/>
  <c r="B6" i="32"/>
  <c r="W5" i="25"/>
  <c r="I63" i="34"/>
  <c r="G63" i="34"/>
  <c r="G105" i="34"/>
  <c r="I105" i="34"/>
  <c r="I133" i="34"/>
  <c r="G133" i="34"/>
  <c r="G91" i="34"/>
  <c r="I91" i="34"/>
  <c r="I119" i="34"/>
  <c r="G119" i="34"/>
  <c r="I21" i="34"/>
  <c r="G21" i="34"/>
  <c r="E37" i="34"/>
  <c r="B37" i="34"/>
  <c r="B36" i="34"/>
  <c r="B35" i="34"/>
  <c r="B77" i="34"/>
  <c r="E79" i="34"/>
  <c r="B79" i="34"/>
  <c r="B78" i="34"/>
  <c r="I77" i="34"/>
  <c r="G77" i="34"/>
  <c r="I7" i="34"/>
  <c r="G7" i="34"/>
  <c r="B63" i="34"/>
  <c r="E65" i="34"/>
  <c r="B64" i="34"/>
  <c r="B65" i="34"/>
  <c r="E51" i="34"/>
  <c r="B50" i="34"/>
  <c r="B49" i="34"/>
  <c r="B51" i="34"/>
  <c r="B135" i="34"/>
  <c r="B133" i="34"/>
  <c r="E135" i="34"/>
  <c r="B134" i="34"/>
  <c r="B92" i="34"/>
  <c r="E93" i="34"/>
  <c r="B93" i="34"/>
  <c r="B91" i="34"/>
  <c r="E23" i="34"/>
  <c r="B22" i="34"/>
  <c r="B21" i="34"/>
  <c r="B23" i="34"/>
  <c r="G49" i="34"/>
  <c r="I49" i="34"/>
  <c r="G35" i="34"/>
  <c r="I35" i="34"/>
  <c r="B121" i="34"/>
  <c r="B119" i="34"/>
  <c r="B120" i="34"/>
  <c r="E121" i="34"/>
  <c r="B107" i="34"/>
  <c r="B106" i="34"/>
  <c r="B105" i="34"/>
  <c r="E107" i="34"/>
  <c r="M14" i="34"/>
  <c r="G16" i="34"/>
  <c r="M1" i="16" l="1"/>
  <c r="T81" i="9"/>
  <c r="R81" i="9"/>
  <c r="M1" i="9"/>
  <c r="V11" i="11"/>
  <c r="V26" i="11" s="1"/>
  <c r="V41" i="11" s="1"/>
  <c r="V56" i="11" s="1"/>
  <c r="V11" i="10" s="1"/>
  <c r="V26" i="10" s="1"/>
  <c r="V41" i="10" s="1"/>
  <c r="V56" i="10" s="1"/>
  <c r="M1" i="10"/>
  <c r="V29" i="9"/>
  <c r="V44" i="9" s="1"/>
  <c r="V59" i="9" s="1"/>
  <c r="V35" i="9"/>
  <c r="V50" i="9" s="1"/>
  <c r="V65" i="9" s="1"/>
  <c r="V27" i="9"/>
  <c r="V42" i="9" s="1"/>
  <c r="V57" i="9" s="1"/>
  <c r="V27" i="8" s="1"/>
  <c r="V42" i="8" s="1"/>
  <c r="V57" i="8" s="1"/>
  <c r="V12" i="17" s="1"/>
  <c r="V27" i="17" s="1"/>
  <c r="V42" i="17" s="1"/>
  <c r="V57" i="17" s="1"/>
  <c r="V27" i="16" s="1"/>
  <c r="V42" i="16" s="1"/>
  <c r="V57" i="16" s="1"/>
  <c r="V32" i="9"/>
  <c r="V47" i="9" s="1"/>
  <c r="V62" i="9" s="1"/>
  <c r="V34" i="9"/>
  <c r="V49" i="9" s="1"/>
  <c r="V64" i="9" s="1"/>
  <c r="V30" i="9"/>
  <c r="V45" i="9" s="1"/>
  <c r="V60" i="9" s="1"/>
  <c r="V28" i="9"/>
  <c r="V43" i="9" s="1"/>
  <c r="V58" i="9" s="1"/>
  <c r="V33" i="9"/>
  <c r="V48" i="9" s="1"/>
  <c r="V63" i="9" s="1"/>
  <c r="V31" i="9"/>
  <c r="V46" i="9" s="1"/>
  <c r="V61" i="9" s="1"/>
  <c r="B7" i="34"/>
  <c r="B8" i="34"/>
  <c r="B9" i="34"/>
  <c r="E9" i="34"/>
  <c r="V71" i="10"/>
  <c r="AC59" i="11"/>
  <c r="AC14" i="10" s="1"/>
  <c r="AA74" i="10"/>
  <c r="AA89" i="9" s="1"/>
  <c r="AA74" i="8" s="1"/>
  <c r="AA74" i="17" s="1"/>
  <c r="AA89" i="16" s="1"/>
  <c r="AA74" i="15" s="1"/>
  <c r="AA89" i="14" s="1"/>
  <c r="AA74" i="13" s="1"/>
  <c r="AA74" i="19" s="1"/>
  <c r="AA104" i="18" s="1"/>
  <c r="AA33" i="12"/>
  <c r="AA48" i="12" s="1"/>
  <c r="AA63" i="12" s="1"/>
  <c r="AA18" i="11" s="1"/>
  <c r="AA33" i="11" s="1"/>
  <c r="AA48" i="11" s="1"/>
  <c r="AA63" i="11" s="1"/>
  <c r="AA18" i="10" s="1"/>
  <c r="AA33" i="10" s="1"/>
  <c r="AA48" i="10" s="1"/>
  <c r="AA63" i="10" s="1"/>
  <c r="AC61" i="12"/>
  <c r="AC16" i="11" s="1"/>
  <c r="AC31" i="11" s="1"/>
  <c r="AC46" i="11" s="1"/>
  <c r="AC61" i="11" s="1"/>
  <c r="AC16" i="10" s="1"/>
  <c r="AC31" i="10" s="1"/>
  <c r="AC46" i="10" s="1"/>
  <c r="AC61" i="10" s="1"/>
  <c r="AA42" i="12"/>
  <c r="AA57" i="12" s="1"/>
  <c r="AA12" i="11" s="1"/>
  <c r="AA27" i="11" s="1"/>
  <c r="AA42" i="11" s="1"/>
  <c r="AA57" i="11" s="1"/>
  <c r="AA12" i="10" s="1"/>
  <c r="AA27" i="10" s="1"/>
  <c r="AA42" i="10" s="1"/>
  <c r="AA57" i="10" s="1"/>
  <c r="AA72" i="10"/>
  <c r="AA87" i="9" s="1"/>
  <c r="AA72" i="8" s="1"/>
  <c r="AA72" i="17" s="1"/>
  <c r="AA87" i="16" s="1"/>
  <c r="AA72" i="15" s="1"/>
  <c r="AA87" i="14" s="1"/>
  <c r="AA72" i="13" s="1"/>
  <c r="AA72" i="19" s="1"/>
  <c r="AA102" i="18" s="1"/>
  <c r="AA14" i="11"/>
  <c r="AA29" i="11" s="1"/>
  <c r="AA44" i="11" s="1"/>
  <c r="AA59" i="11" s="1"/>
  <c r="AA14" i="10" s="1"/>
  <c r="AA29" i="10" s="1"/>
  <c r="AA44" i="10" s="1"/>
  <c r="AA59" i="10" s="1"/>
  <c r="AA93" i="9"/>
  <c r="AA78" i="8" s="1"/>
  <c r="AA78" i="17" s="1"/>
  <c r="AA93" i="16" s="1"/>
  <c r="AA78" i="15" s="1"/>
  <c r="AA93" i="14" s="1"/>
  <c r="AA78" i="13" s="1"/>
  <c r="AA78" i="19" s="1"/>
  <c r="AA108" i="18" s="1"/>
  <c r="AA35" i="11"/>
  <c r="AA50" i="11" s="1"/>
  <c r="AA65" i="11" s="1"/>
  <c r="AA20" i="10" s="1"/>
  <c r="AA35" i="10" s="1"/>
  <c r="AA50" i="10" s="1"/>
  <c r="AA65" i="10" s="1"/>
  <c r="AA76" i="11"/>
  <c r="AA76" i="10" s="1"/>
  <c r="AA91" i="9" s="1"/>
  <c r="AA76" i="8" s="1"/>
  <c r="AA76" i="17" s="1"/>
  <c r="AA91" i="16" s="1"/>
  <c r="AA76" i="15" s="1"/>
  <c r="AA91" i="14" s="1"/>
  <c r="AA76" i="13" s="1"/>
  <c r="AA76" i="19" s="1"/>
  <c r="AA106" i="18" s="1"/>
  <c r="AC27" i="11"/>
  <c r="AC42" i="11" s="1"/>
  <c r="AC57" i="11" s="1"/>
  <c r="AC12" i="10" s="1"/>
  <c r="AC27" i="10" s="1"/>
  <c r="AC42" i="10" s="1"/>
  <c r="AC57" i="10" s="1"/>
  <c r="AC35" i="9"/>
  <c r="AC50" i="9" s="1"/>
  <c r="AC65" i="9" s="1"/>
  <c r="AC29" i="10"/>
  <c r="AC44" i="10" s="1"/>
  <c r="AC59" i="10" s="1"/>
  <c r="AC72" i="17"/>
  <c r="AC87" i="16" s="1"/>
  <c r="AC72" i="15" s="1"/>
  <c r="AC87" i="14" s="1"/>
  <c r="AC72" i="13" s="1"/>
  <c r="AC72" i="19" s="1"/>
  <c r="AC102" i="18" s="1"/>
  <c r="AC48" i="11"/>
  <c r="AC63" i="11" s="1"/>
  <c r="AC18" i="10" s="1"/>
  <c r="AC33" i="10" s="1"/>
  <c r="AC48" i="10" s="1"/>
  <c r="AC63" i="10" s="1"/>
  <c r="AA31" i="11"/>
  <c r="AA46" i="11" s="1"/>
  <c r="AA61" i="11" s="1"/>
  <c r="AA16" i="10" s="1"/>
  <c r="AA31" i="10" s="1"/>
  <c r="AA46" i="10" s="1"/>
  <c r="AA61" i="10" s="1"/>
  <c r="AA80" i="10"/>
  <c r="AA95" i="9" s="1"/>
  <c r="AA80" i="8" s="1"/>
  <c r="AA80" i="17" s="1"/>
  <c r="AA95" i="16" s="1"/>
  <c r="AA80" i="15" s="1"/>
  <c r="AA95" i="14" s="1"/>
  <c r="AA80" i="13" s="1"/>
  <c r="AA80" i="19" s="1"/>
  <c r="AA110" i="18" s="1"/>
  <c r="AC91" i="9"/>
  <c r="AC76" i="8" s="1"/>
  <c r="AC76" i="17" s="1"/>
  <c r="AC91" i="16" s="1"/>
  <c r="AC76" i="15" s="1"/>
  <c r="AC91" i="14" s="1"/>
  <c r="AC76" i="13" s="1"/>
  <c r="AC76" i="19" s="1"/>
  <c r="AC106" i="18" s="1"/>
  <c r="AC93" i="9"/>
  <c r="AC78" i="8" s="1"/>
  <c r="AC78" i="17" s="1"/>
  <c r="AC93" i="16" s="1"/>
  <c r="AC78" i="15" s="1"/>
  <c r="AC93" i="14" s="1"/>
  <c r="AC78" i="13" s="1"/>
  <c r="AC78" i="19" s="1"/>
  <c r="AC108" i="18" s="1"/>
  <c r="AC74" i="17"/>
  <c r="AC89" i="16" s="1"/>
  <c r="AC74" i="15" s="1"/>
  <c r="AC89" i="14" s="1"/>
  <c r="AC74" i="13" s="1"/>
  <c r="AC74" i="19" s="1"/>
  <c r="AC104" i="18" s="1"/>
  <c r="AC80" i="10"/>
  <c r="AC95" i="9" s="1"/>
  <c r="AC80" i="8" s="1"/>
  <c r="AC80" i="17" s="1"/>
  <c r="AC95" i="16" s="1"/>
  <c r="AC80" i="15" s="1"/>
  <c r="AC95" i="14" s="1"/>
  <c r="AC80" i="13" s="1"/>
  <c r="AC80" i="19" s="1"/>
  <c r="AC110" i="18" s="1"/>
  <c r="T51" i="10"/>
  <c r="T66" i="8"/>
  <c r="AC41" i="12"/>
  <c r="AC56" i="12" s="1"/>
  <c r="AC11" i="11" s="1"/>
  <c r="AC26" i="11" s="1"/>
  <c r="AC41" i="11" s="1"/>
  <c r="AC56" i="11" s="1"/>
  <c r="AC11" i="10" s="1"/>
  <c r="AC26" i="10" s="1"/>
  <c r="AC41" i="10" s="1"/>
  <c r="AC56" i="10" s="1"/>
  <c r="AA77" i="11"/>
  <c r="AA77" i="10" s="1"/>
  <c r="AA92" i="9" s="1"/>
  <c r="AA77" i="8" s="1"/>
  <c r="AA77" i="17" s="1"/>
  <c r="AA92" i="16" s="1"/>
  <c r="AA77" i="15" s="1"/>
  <c r="AA92" i="14" s="1"/>
  <c r="AA77" i="13" s="1"/>
  <c r="AA77" i="19" s="1"/>
  <c r="AA107" i="18" s="1"/>
  <c r="T36" i="14"/>
  <c r="R66" i="16"/>
  <c r="T21" i="18"/>
  <c r="R81" i="18"/>
  <c r="T51" i="9"/>
  <c r="T66" i="19"/>
  <c r="AC49" i="12"/>
  <c r="AC64" i="12" s="1"/>
  <c r="AC19" i="11" s="1"/>
  <c r="AC34" i="11" s="1"/>
  <c r="AC49" i="11" s="1"/>
  <c r="AC64" i="11" s="1"/>
  <c r="AC19" i="10" s="1"/>
  <c r="AC34" i="10" s="1"/>
  <c r="AC49" i="10" s="1"/>
  <c r="AC64" i="10" s="1"/>
  <c r="O110" i="14"/>
  <c r="O2" i="14" s="1"/>
  <c r="O95" i="15"/>
  <c r="O2" i="15" s="1"/>
  <c r="P95" i="19"/>
  <c r="P2" i="19" s="1"/>
  <c r="N110" i="14"/>
  <c r="N2" i="14" s="1"/>
  <c r="M95" i="15"/>
  <c r="M2" i="15" s="1"/>
  <c r="T36" i="9"/>
  <c r="T81" i="17"/>
  <c r="R21" i="15"/>
  <c r="Q95" i="8"/>
  <c r="Q2" i="8" s="1"/>
  <c r="Q110" i="14"/>
  <c r="Q2" i="14" s="1"/>
  <c r="R81" i="8"/>
  <c r="T21" i="13"/>
  <c r="AC47" i="12"/>
  <c r="AC62" i="12" s="1"/>
  <c r="AC17" i="11" s="1"/>
  <c r="AC32" i="11" s="1"/>
  <c r="AC47" i="11" s="1"/>
  <c r="AC62" i="11" s="1"/>
  <c r="AC17" i="10" s="1"/>
  <c r="AC32" i="10" s="1"/>
  <c r="AC47" i="10" s="1"/>
  <c r="AC62" i="10" s="1"/>
  <c r="N125" i="18"/>
  <c r="N2" i="18" s="1"/>
  <c r="T96" i="14"/>
  <c r="T95" i="12"/>
  <c r="T2" i="12" s="1"/>
  <c r="Q95" i="12"/>
  <c r="Q2" i="12" s="1"/>
  <c r="T51" i="14"/>
  <c r="O95" i="13"/>
  <c r="O2" i="13" s="1"/>
  <c r="T51" i="16"/>
  <c r="T111" i="18"/>
  <c r="R66" i="8"/>
  <c r="M1" i="14"/>
  <c r="T21" i="17"/>
  <c r="R95" i="15"/>
  <c r="R2" i="15" s="1"/>
  <c r="R21" i="17"/>
  <c r="AA26" i="12"/>
  <c r="AA41" i="12" s="1"/>
  <c r="AA56" i="12" s="1"/>
  <c r="AA11" i="11" s="1"/>
  <c r="AA26" i="11" s="1"/>
  <c r="AA41" i="11" s="1"/>
  <c r="AA56" i="11" s="1"/>
  <c r="AA11" i="10" s="1"/>
  <c r="AA26" i="10" s="1"/>
  <c r="AA41" i="10" s="1"/>
  <c r="AA56" i="10" s="1"/>
  <c r="AA71" i="11"/>
  <c r="T81" i="8"/>
  <c r="T21" i="10"/>
  <c r="R95" i="8"/>
  <c r="R2" i="8" s="1"/>
  <c r="AC71" i="11"/>
  <c r="AC71" i="10" s="1"/>
  <c r="AC86" i="9" s="1"/>
  <c r="AC71" i="8" s="1"/>
  <c r="AC71" i="17" s="1"/>
  <c r="AC86" i="16" s="1"/>
  <c r="AC71" i="15" s="1"/>
  <c r="AC86" i="14" s="1"/>
  <c r="AC71" i="13" s="1"/>
  <c r="AC71" i="19" s="1"/>
  <c r="AC101" i="18" s="1"/>
  <c r="R96" i="9"/>
  <c r="R66" i="14"/>
  <c r="AA34" i="12"/>
  <c r="AA49" i="12" s="1"/>
  <c r="AA64" i="12" s="1"/>
  <c r="AA19" i="11" s="1"/>
  <c r="AA34" i="11" s="1"/>
  <c r="AA49" i="11" s="1"/>
  <c r="AA64" i="11" s="1"/>
  <c r="AA19" i="10" s="1"/>
  <c r="AA34" i="10" s="1"/>
  <c r="AA49" i="10" s="1"/>
  <c r="AA64" i="10" s="1"/>
  <c r="AA32" i="12"/>
  <c r="AA47" i="12" s="1"/>
  <c r="AA62" i="12" s="1"/>
  <c r="AA17" i="11" s="1"/>
  <c r="AA32" i="11" s="1"/>
  <c r="AA47" i="11" s="1"/>
  <c r="AA62" i="11" s="1"/>
  <c r="AA17" i="10" s="1"/>
  <c r="AA32" i="10" s="1"/>
  <c r="AA47" i="10" s="1"/>
  <c r="AA62" i="10" s="1"/>
  <c r="T21" i="15"/>
  <c r="M95" i="19"/>
  <c r="M2" i="19" s="1"/>
  <c r="O95" i="19"/>
  <c r="O2" i="19" s="1"/>
  <c r="M95" i="8"/>
  <c r="M2" i="8" s="1"/>
  <c r="T51" i="17"/>
  <c r="T36" i="15"/>
  <c r="T21" i="9"/>
  <c r="R36" i="14"/>
  <c r="R110" i="9"/>
  <c r="R2" i="9" s="1"/>
  <c r="T66" i="14"/>
  <c r="N95" i="13"/>
  <c r="N2" i="13" s="1"/>
  <c r="M95" i="13"/>
  <c r="M2" i="13" s="1"/>
  <c r="P110" i="14"/>
  <c r="P2" i="14" s="1"/>
  <c r="R36" i="13"/>
  <c r="T21" i="16"/>
  <c r="T36" i="13"/>
  <c r="R21" i="10"/>
  <c r="R66" i="17"/>
  <c r="R66" i="19"/>
  <c r="R36" i="9"/>
  <c r="T36" i="8"/>
  <c r="T96" i="18"/>
  <c r="R36" i="17"/>
  <c r="M1" i="8"/>
  <c r="T125" i="18"/>
  <c r="T2" i="18" s="1"/>
  <c r="T51" i="11"/>
  <c r="AC79" i="11"/>
  <c r="AC79" i="10" s="1"/>
  <c r="AC94" i="9" s="1"/>
  <c r="AC79" i="8" s="1"/>
  <c r="AC79" i="17" s="1"/>
  <c r="AC94" i="16" s="1"/>
  <c r="AC79" i="15" s="1"/>
  <c r="AC94" i="14" s="1"/>
  <c r="AC79" i="13" s="1"/>
  <c r="AC79" i="19" s="1"/>
  <c r="AC109" i="18" s="1"/>
  <c r="T51" i="12"/>
  <c r="AC45" i="12"/>
  <c r="AC60" i="12" s="1"/>
  <c r="AC15" i="11" s="1"/>
  <c r="AC30" i="11" s="1"/>
  <c r="AC45" i="11" s="1"/>
  <c r="AC60" i="11" s="1"/>
  <c r="AC15" i="10" s="1"/>
  <c r="AC30" i="10" s="1"/>
  <c r="AC45" i="10" s="1"/>
  <c r="AC60" i="10" s="1"/>
  <c r="N95" i="17"/>
  <c r="N2" i="17" s="1"/>
  <c r="Q95" i="15"/>
  <c r="Q2" i="15" s="1"/>
  <c r="T81" i="10"/>
  <c r="R21" i="14"/>
  <c r="O95" i="11"/>
  <c r="O2" i="11" s="1"/>
  <c r="P95" i="11"/>
  <c r="P2" i="11" s="1"/>
  <c r="R66" i="18"/>
  <c r="R51" i="8"/>
  <c r="R95" i="10"/>
  <c r="R2" i="10" s="1"/>
  <c r="P95" i="10"/>
  <c r="P2" i="10" s="1"/>
  <c r="N110" i="16"/>
  <c r="N2" i="16" s="1"/>
  <c r="P110" i="16"/>
  <c r="P2" i="16" s="1"/>
  <c r="M110" i="14"/>
  <c r="M2" i="14" s="1"/>
  <c r="R51" i="18"/>
  <c r="R51" i="10"/>
  <c r="T66" i="16"/>
  <c r="R21" i="18"/>
  <c r="R21" i="16"/>
  <c r="P110" i="9"/>
  <c r="P2" i="9" s="1"/>
  <c r="R21" i="19"/>
  <c r="T66" i="11"/>
  <c r="R125" i="18"/>
  <c r="R2" i="18" s="1"/>
  <c r="N95" i="19"/>
  <c r="N2" i="19" s="1"/>
  <c r="M1" i="15"/>
  <c r="T66" i="17"/>
  <c r="T51" i="13"/>
  <c r="T36" i="17"/>
  <c r="O95" i="8"/>
  <c r="O2" i="8" s="1"/>
  <c r="P95" i="8"/>
  <c r="P2" i="8" s="1"/>
  <c r="AC73" i="12"/>
  <c r="AC73" i="11" s="1"/>
  <c r="AC73" i="10" s="1"/>
  <c r="AC88" i="9" s="1"/>
  <c r="AC73" i="8" s="1"/>
  <c r="AC73" i="17" s="1"/>
  <c r="AC88" i="16" s="1"/>
  <c r="AC73" i="15" s="1"/>
  <c r="AC88" i="14" s="1"/>
  <c r="AC73" i="13" s="1"/>
  <c r="AC73" i="19" s="1"/>
  <c r="AC103" i="18" s="1"/>
  <c r="T81" i="12"/>
  <c r="R36" i="15"/>
  <c r="R81" i="11"/>
  <c r="P95" i="12"/>
  <c r="P2" i="12" s="1"/>
  <c r="R51" i="14"/>
  <c r="T95" i="13"/>
  <c r="T2" i="13" s="1"/>
  <c r="T96" i="9"/>
  <c r="M1" i="11"/>
  <c r="R81" i="17"/>
  <c r="T36" i="11"/>
  <c r="R36" i="10"/>
  <c r="T66" i="9"/>
  <c r="Q110" i="9"/>
  <c r="Q2" i="9" s="1"/>
  <c r="O110" i="9"/>
  <c r="O2" i="9" s="1"/>
  <c r="R81" i="13"/>
  <c r="P95" i="17"/>
  <c r="P2" i="17" s="1"/>
  <c r="Q95" i="17"/>
  <c r="Q2" i="17" s="1"/>
  <c r="R51" i="16"/>
  <c r="T36" i="16"/>
  <c r="P95" i="15"/>
  <c r="P2" i="15" s="1"/>
  <c r="R81" i="19"/>
  <c r="R81" i="14"/>
  <c r="R51" i="19"/>
  <c r="R96" i="16"/>
  <c r="Q95" i="11"/>
  <c r="Q2" i="11" s="1"/>
  <c r="M95" i="11"/>
  <c r="M2" i="11" s="1"/>
  <c r="R36" i="19"/>
  <c r="R36" i="18"/>
  <c r="AA75" i="11"/>
  <c r="AA75" i="10" s="1"/>
  <c r="AA90" i="9" s="1"/>
  <c r="AA75" i="8" s="1"/>
  <c r="AA75" i="17" s="1"/>
  <c r="AA90" i="16" s="1"/>
  <c r="AA75" i="15" s="1"/>
  <c r="AA90" i="14" s="1"/>
  <c r="AA75" i="13" s="1"/>
  <c r="AA75" i="19" s="1"/>
  <c r="AA105" i="18" s="1"/>
  <c r="N95" i="10"/>
  <c r="N2" i="10" s="1"/>
  <c r="T95" i="10"/>
  <c r="T2" i="10" s="1"/>
  <c r="T110" i="16"/>
  <c r="T2" i="16" s="1"/>
  <c r="R110" i="16"/>
  <c r="R2" i="16" s="1"/>
  <c r="M1" i="18"/>
  <c r="R66" i="11"/>
  <c r="R51" i="13"/>
  <c r="R36" i="8"/>
  <c r="R21" i="13"/>
  <c r="M1" i="19"/>
  <c r="T51" i="15"/>
  <c r="M1" i="12"/>
  <c r="N95" i="8"/>
  <c r="N2" i="8" s="1"/>
  <c r="R51" i="9"/>
  <c r="R21" i="8"/>
  <c r="R51" i="11"/>
  <c r="R96" i="14"/>
  <c r="O95" i="12"/>
  <c r="O2" i="12" s="1"/>
  <c r="M95" i="12"/>
  <c r="M2" i="12" s="1"/>
  <c r="T66" i="12"/>
  <c r="P95" i="13"/>
  <c r="P2" i="13" s="1"/>
  <c r="T21" i="11"/>
  <c r="R36" i="11"/>
  <c r="T36" i="10"/>
  <c r="M110" i="9"/>
  <c r="M2" i="9" s="1"/>
  <c r="T81" i="13"/>
  <c r="T95" i="17"/>
  <c r="T2" i="17" s="1"/>
  <c r="R95" i="17"/>
  <c r="R2" i="17" s="1"/>
  <c r="R66" i="12"/>
  <c r="T66" i="13"/>
  <c r="T95" i="15"/>
  <c r="T2" i="15" s="1"/>
  <c r="R81" i="10"/>
  <c r="R111" i="18"/>
  <c r="T81" i="14"/>
  <c r="T51" i="19"/>
  <c r="N95" i="11"/>
  <c r="N2" i="11" s="1"/>
  <c r="T66" i="18"/>
  <c r="T36" i="19"/>
  <c r="T36" i="18"/>
  <c r="R66" i="10"/>
  <c r="O95" i="10"/>
  <c r="O2" i="10" s="1"/>
  <c r="M95" i="10"/>
  <c r="M2" i="10" s="1"/>
  <c r="Q110" i="16"/>
  <c r="Q2" i="16" s="1"/>
  <c r="M110" i="16"/>
  <c r="M2" i="16" s="1"/>
  <c r="AC28" i="12"/>
  <c r="AC43" i="12" s="1"/>
  <c r="AC58" i="12" s="1"/>
  <c r="AC13" i="11" s="1"/>
  <c r="AC28" i="11" s="1"/>
  <c r="AC43" i="11" s="1"/>
  <c r="AC58" i="11" s="1"/>
  <c r="AC13" i="10" s="1"/>
  <c r="AC28" i="10" s="1"/>
  <c r="AC43" i="10" s="1"/>
  <c r="AC58" i="10" s="1"/>
  <c r="T36" i="12"/>
  <c r="O125" i="18"/>
  <c r="O2" i="18" s="1"/>
  <c r="R51" i="12"/>
  <c r="T81" i="15"/>
  <c r="R110" i="14"/>
  <c r="R2" i="14" s="1"/>
  <c r="R96" i="18"/>
  <c r="M125" i="18"/>
  <c r="M2" i="18" s="1"/>
  <c r="R95" i="19"/>
  <c r="R2" i="19" s="1"/>
  <c r="T110" i="14"/>
  <c r="T2" i="14" s="1"/>
  <c r="T51" i="18"/>
  <c r="M1" i="13"/>
  <c r="T81" i="18"/>
  <c r="R36" i="12"/>
  <c r="T21" i="19"/>
  <c r="AA30" i="12"/>
  <c r="AA45" i="12" s="1"/>
  <c r="AA60" i="12" s="1"/>
  <c r="AA15" i="11" s="1"/>
  <c r="AA30" i="11" s="1"/>
  <c r="AA45" i="11" s="1"/>
  <c r="AA60" i="11" s="1"/>
  <c r="AA15" i="10" s="1"/>
  <c r="AA30" i="10" s="1"/>
  <c r="AA45" i="10" s="1"/>
  <c r="AA60" i="10" s="1"/>
  <c r="P125" i="18"/>
  <c r="P2" i="18" s="1"/>
  <c r="Q125" i="18"/>
  <c r="Q2" i="18" s="1"/>
  <c r="T95" i="19"/>
  <c r="T2" i="19" s="1"/>
  <c r="Q95" i="19"/>
  <c r="Q2" i="19" s="1"/>
  <c r="R51" i="15"/>
  <c r="AA13" i="12"/>
  <c r="AA28" i="12" s="1"/>
  <c r="AA43" i="12" s="1"/>
  <c r="AA58" i="12" s="1"/>
  <c r="AA13" i="11" s="1"/>
  <c r="AA28" i="11" s="1"/>
  <c r="AA43" i="11" s="1"/>
  <c r="AA58" i="11" s="1"/>
  <c r="AA13" i="10" s="1"/>
  <c r="AA28" i="10" s="1"/>
  <c r="AA43" i="10" s="1"/>
  <c r="AA58" i="10" s="1"/>
  <c r="R21" i="12"/>
  <c r="T95" i="8"/>
  <c r="T2" i="8" s="1"/>
  <c r="T21" i="8"/>
  <c r="AA73" i="12"/>
  <c r="AA73" i="11" s="1"/>
  <c r="AA73" i="10" s="1"/>
  <c r="AA88" i="9" s="1"/>
  <c r="AA73" i="8" s="1"/>
  <c r="AA73" i="17" s="1"/>
  <c r="AA88" i="16" s="1"/>
  <c r="AA73" i="15" s="1"/>
  <c r="AA88" i="14" s="1"/>
  <c r="AA73" i="13" s="1"/>
  <c r="AA73" i="19" s="1"/>
  <c r="AA103" i="18" s="1"/>
  <c r="R81" i="12"/>
  <c r="R51" i="17"/>
  <c r="AA79" i="11"/>
  <c r="AA79" i="10" s="1"/>
  <c r="AA94" i="9" s="1"/>
  <c r="AA79" i="8" s="1"/>
  <c r="AA79" i="17" s="1"/>
  <c r="AA94" i="16" s="1"/>
  <c r="AA79" i="15" s="1"/>
  <c r="AA94" i="14" s="1"/>
  <c r="AA79" i="13" s="1"/>
  <c r="AA79" i="19" s="1"/>
  <c r="AA109" i="18" s="1"/>
  <c r="T81" i="11"/>
  <c r="R21" i="9"/>
  <c r="N95" i="12"/>
  <c r="N2" i="12" s="1"/>
  <c r="R95" i="12"/>
  <c r="R2" i="12" s="1"/>
  <c r="R95" i="13"/>
  <c r="R2" i="13" s="1"/>
  <c r="Q95" i="13"/>
  <c r="Q2" i="13" s="1"/>
  <c r="T81" i="19"/>
  <c r="R81" i="15"/>
  <c r="R21" i="11"/>
  <c r="R66" i="9"/>
  <c r="T110" i="9"/>
  <c r="T2" i="9" s="1"/>
  <c r="N110" i="9"/>
  <c r="N2" i="9" s="1"/>
  <c r="O95" i="17"/>
  <c r="O2" i="17" s="1"/>
  <c r="M95" i="17"/>
  <c r="M2" i="17" s="1"/>
  <c r="R66" i="13"/>
  <c r="R36" i="16"/>
  <c r="N95" i="15"/>
  <c r="N2" i="15" s="1"/>
  <c r="T66" i="15"/>
  <c r="AC77" i="11"/>
  <c r="AC77" i="10" s="1"/>
  <c r="AC92" i="9" s="1"/>
  <c r="AC77" i="8" s="1"/>
  <c r="AC77" i="17" s="1"/>
  <c r="AC92" i="16" s="1"/>
  <c r="AC77" i="15" s="1"/>
  <c r="AC92" i="14" s="1"/>
  <c r="AC77" i="13" s="1"/>
  <c r="AC77" i="19" s="1"/>
  <c r="AC107" i="18" s="1"/>
  <c r="T21" i="14"/>
  <c r="T96" i="16"/>
  <c r="R95" i="11"/>
  <c r="R2" i="11" s="1"/>
  <c r="T95" i="11"/>
  <c r="T2" i="11" s="1"/>
  <c r="T66" i="10"/>
  <c r="AC75" i="11"/>
  <c r="AC75" i="10" s="1"/>
  <c r="AC90" i="9" s="1"/>
  <c r="AC75" i="8" s="1"/>
  <c r="AC75" i="17" s="1"/>
  <c r="AC90" i="16" s="1"/>
  <c r="AC75" i="15" s="1"/>
  <c r="AC90" i="14" s="1"/>
  <c r="AC75" i="13" s="1"/>
  <c r="AC75" i="19" s="1"/>
  <c r="AC105" i="18" s="1"/>
  <c r="T51" i="8"/>
  <c r="R66" i="15"/>
  <c r="Q95" i="10"/>
  <c r="Q2" i="10" s="1"/>
  <c r="O110" i="16"/>
  <c r="O2" i="16" s="1"/>
  <c r="W6" i="25"/>
  <c r="B7" i="32"/>
  <c r="M16" i="34"/>
  <c r="V27" i="15" l="1"/>
  <c r="V42" i="15" s="1"/>
  <c r="V57" i="15" s="1"/>
  <c r="V12" i="14" s="1"/>
  <c r="V27" i="14" s="1"/>
  <c r="V42" i="14" s="1"/>
  <c r="V57" i="14" s="1"/>
  <c r="V72" i="14" s="1"/>
  <c r="V12" i="13" s="1"/>
  <c r="V27" i="13" s="1"/>
  <c r="V42" i="13" s="1"/>
  <c r="V57" i="13" s="1"/>
  <c r="V12" i="19" s="1"/>
  <c r="V27" i="19" s="1"/>
  <c r="V42" i="19" s="1"/>
  <c r="V57" i="19" s="1"/>
  <c r="V12" i="18" s="1"/>
  <c r="V27" i="18" s="1"/>
  <c r="V42" i="18" s="1"/>
  <c r="V57" i="18" s="1"/>
  <c r="V72" i="18" s="1"/>
  <c r="V87" i="18" s="1"/>
  <c r="V71" i="16"/>
  <c r="V86" i="9"/>
  <c r="V71" i="8" s="1"/>
  <c r="V71" i="17" s="1"/>
  <c r="V86" i="16" s="1"/>
  <c r="V71" i="15" s="1"/>
  <c r="V86" i="14" s="1"/>
  <c r="V71" i="13" s="1"/>
  <c r="V71" i="19" s="1"/>
  <c r="V101" i="18" s="1"/>
  <c r="V11" i="9"/>
  <c r="V26" i="9" s="1"/>
  <c r="V41" i="9" s="1"/>
  <c r="V56" i="9" s="1"/>
  <c r="AC11" i="9"/>
  <c r="R1" i="9"/>
  <c r="T1" i="9"/>
  <c r="D7" i="35" s="1"/>
  <c r="I7" i="35" s="1"/>
  <c r="T1" i="10"/>
  <c r="D6" i="35" s="1"/>
  <c r="I6" i="35" s="1"/>
  <c r="R1" i="10"/>
  <c r="AC35" i="8"/>
  <c r="AC50" i="8" s="1"/>
  <c r="AC65" i="8" s="1"/>
  <c r="AC20" i="17" s="1"/>
  <c r="AC35" i="17" s="1"/>
  <c r="AC50" i="17" s="1"/>
  <c r="AC65" i="17" s="1"/>
  <c r="AC35" i="16" s="1"/>
  <c r="AC50" i="16" s="1"/>
  <c r="AC65" i="16" s="1"/>
  <c r="V30" i="8"/>
  <c r="V45" i="8" s="1"/>
  <c r="V60" i="8" s="1"/>
  <c r="V15" i="17" s="1"/>
  <c r="V30" i="17" s="1"/>
  <c r="V45" i="17" s="1"/>
  <c r="V60" i="17" s="1"/>
  <c r="V30" i="16" s="1"/>
  <c r="V45" i="16" s="1"/>
  <c r="V60" i="16" s="1"/>
  <c r="V28" i="8"/>
  <c r="V43" i="8" s="1"/>
  <c r="V58" i="8" s="1"/>
  <c r="V13" i="17" s="1"/>
  <c r="V28" i="17" s="1"/>
  <c r="V43" i="17" s="1"/>
  <c r="V58" i="17" s="1"/>
  <c r="V28" i="16" s="1"/>
  <c r="V43" i="16" s="1"/>
  <c r="V58" i="16" s="1"/>
  <c r="V31" i="8"/>
  <c r="V46" i="8" s="1"/>
  <c r="V61" i="8" s="1"/>
  <c r="V16" i="17" s="1"/>
  <c r="V31" i="17" s="1"/>
  <c r="V46" i="17" s="1"/>
  <c r="V61" i="17" s="1"/>
  <c r="V31" i="16" s="1"/>
  <c r="V46" i="16" s="1"/>
  <c r="V61" i="16" s="1"/>
  <c r="V34" i="8"/>
  <c r="V49" i="8" s="1"/>
  <c r="V64" i="8" s="1"/>
  <c r="V19" i="17" s="1"/>
  <c r="V34" i="17" s="1"/>
  <c r="V49" i="17" s="1"/>
  <c r="V64" i="17" s="1"/>
  <c r="V34" i="16" s="1"/>
  <c r="V49" i="16" s="1"/>
  <c r="V64" i="16" s="1"/>
  <c r="V35" i="8"/>
  <c r="V50" i="8" s="1"/>
  <c r="V65" i="8" s="1"/>
  <c r="V20" i="17" s="1"/>
  <c r="V35" i="17" s="1"/>
  <c r="V50" i="17" s="1"/>
  <c r="V65" i="17" s="1"/>
  <c r="V35" i="16" s="1"/>
  <c r="V50" i="16" s="1"/>
  <c r="V65" i="16" s="1"/>
  <c r="V33" i="8"/>
  <c r="V48" i="8" s="1"/>
  <c r="V63" i="8" s="1"/>
  <c r="V18" i="17" s="1"/>
  <c r="V33" i="17" s="1"/>
  <c r="V48" i="17" s="1"/>
  <c r="V63" i="17" s="1"/>
  <c r="V33" i="16" s="1"/>
  <c r="V48" i="16" s="1"/>
  <c r="V63" i="16" s="1"/>
  <c r="V32" i="8"/>
  <c r="V47" i="8" s="1"/>
  <c r="V62" i="8" s="1"/>
  <c r="V17" i="17" s="1"/>
  <c r="V32" i="17" s="1"/>
  <c r="V47" i="17" s="1"/>
  <c r="V62" i="17" s="1"/>
  <c r="V32" i="16" s="1"/>
  <c r="V47" i="16" s="1"/>
  <c r="V62" i="16" s="1"/>
  <c r="V29" i="8"/>
  <c r="V44" i="8" s="1"/>
  <c r="V59" i="8" s="1"/>
  <c r="V14" i="17" s="1"/>
  <c r="V29" i="17" s="1"/>
  <c r="V44" i="17" s="1"/>
  <c r="V59" i="17" s="1"/>
  <c r="V29" i="16" s="1"/>
  <c r="V44" i="16" s="1"/>
  <c r="V59" i="16" s="1"/>
  <c r="AA30" i="9"/>
  <c r="AA45" i="9" s="1"/>
  <c r="AA60" i="9" s="1"/>
  <c r="AA28" i="9"/>
  <c r="AA43" i="9" s="1"/>
  <c r="AA58" i="9" s="1"/>
  <c r="AC30" i="9"/>
  <c r="AC45" i="9" s="1"/>
  <c r="AC60" i="9" s="1"/>
  <c r="AA34" i="9"/>
  <c r="AA49" i="9" s="1"/>
  <c r="AA64" i="9" s="1"/>
  <c r="AA31" i="9"/>
  <c r="AA46" i="9" s="1"/>
  <c r="AA61" i="9" s="1"/>
  <c r="AC33" i="9"/>
  <c r="AC48" i="9" s="1"/>
  <c r="AC63" i="9" s="1"/>
  <c r="AC27" i="9"/>
  <c r="AC42" i="9" s="1"/>
  <c r="AC57" i="9" s="1"/>
  <c r="AC27" i="8" s="1"/>
  <c r="AC42" i="8" s="1"/>
  <c r="AC57" i="8" s="1"/>
  <c r="AC12" i="17" s="1"/>
  <c r="AC27" i="17" s="1"/>
  <c r="AC42" i="17" s="1"/>
  <c r="AC57" i="17" s="1"/>
  <c r="AC27" i="16" s="1"/>
  <c r="AC42" i="16" s="1"/>
  <c r="AC57" i="16" s="1"/>
  <c r="AA29" i="9"/>
  <c r="AA44" i="9" s="1"/>
  <c r="AA59" i="9" s="1"/>
  <c r="AA33" i="9"/>
  <c r="AA48" i="9" s="1"/>
  <c r="AA63" i="9" s="1"/>
  <c r="AC28" i="9"/>
  <c r="AC43" i="9" s="1"/>
  <c r="AC58" i="9" s="1"/>
  <c r="AC32" i="9"/>
  <c r="AC47" i="9" s="1"/>
  <c r="AC62" i="9" s="1"/>
  <c r="AA32" i="9"/>
  <c r="AA47" i="9" s="1"/>
  <c r="AA62" i="9" s="1"/>
  <c r="AC34" i="9"/>
  <c r="AC49" i="9" s="1"/>
  <c r="AC64" i="9" s="1"/>
  <c r="AC26" i="9"/>
  <c r="AC41" i="9" s="1"/>
  <c r="AC56" i="9" s="1"/>
  <c r="AC29" i="9"/>
  <c r="AC44" i="9" s="1"/>
  <c r="AC59" i="9" s="1"/>
  <c r="AA35" i="9"/>
  <c r="AA50" i="9" s="1"/>
  <c r="AA65" i="9" s="1"/>
  <c r="AA27" i="9"/>
  <c r="AA42" i="9" s="1"/>
  <c r="AA57" i="9" s="1"/>
  <c r="AA27" i="8" s="1"/>
  <c r="AA42" i="8" s="1"/>
  <c r="AA57" i="8" s="1"/>
  <c r="AA12" i="17" s="1"/>
  <c r="AA27" i="17" s="1"/>
  <c r="AA42" i="17" s="1"/>
  <c r="AA57" i="17" s="1"/>
  <c r="AA27" i="16" s="1"/>
  <c r="AA42" i="16" s="1"/>
  <c r="AA57" i="16" s="1"/>
  <c r="AC31" i="9"/>
  <c r="AC46" i="9" s="1"/>
  <c r="AC61" i="9" s="1"/>
  <c r="AA71" i="10"/>
  <c r="T1" i="14"/>
  <c r="AD100" i="14" s="1"/>
  <c r="G1" i="14" s="1"/>
  <c r="R1" i="14"/>
  <c r="T1" i="16"/>
  <c r="AD100" i="16" s="1"/>
  <c r="G1" i="16" s="1"/>
  <c r="T1" i="18"/>
  <c r="D15" i="35" s="1"/>
  <c r="I15" i="35" s="1"/>
  <c r="R1" i="11"/>
  <c r="R1" i="8"/>
  <c r="AD100" i="9"/>
  <c r="D9" i="35"/>
  <c r="I9" i="35" s="1"/>
  <c r="T1" i="8"/>
  <c r="D8" i="35" s="1"/>
  <c r="I8" i="35" s="1"/>
  <c r="R1" i="15"/>
  <c r="R1" i="16"/>
  <c r="R1" i="12"/>
  <c r="T1" i="13"/>
  <c r="AD85" i="8"/>
  <c r="R1" i="18"/>
  <c r="T1" i="12"/>
  <c r="T1" i="15"/>
  <c r="T1" i="11"/>
  <c r="D5" i="35" s="1"/>
  <c r="I5" i="35" s="1"/>
  <c r="R1" i="19"/>
  <c r="AD85" i="11"/>
  <c r="T1" i="19"/>
  <c r="R1" i="13"/>
  <c r="W7" i="25"/>
  <c r="B8" i="32"/>
  <c r="V28" i="15" l="1"/>
  <c r="V43" i="15" s="1"/>
  <c r="V58" i="15" s="1"/>
  <c r="V13" i="14" s="1"/>
  <c r="V28" i="14" s="1"/>
  <c r="V43" i="14" s="1"/>
  <c r="V58" i="14" s="1"/>
  <c r="V73" i="14" s="1"/>
  <c r="V13" i="13" s="1"/>
  <c r="V28" i="13" s="1"/>
  <c r="V43" i="13" s="1"/>
  <c r="V58" i="13" s="1"/>
  <c r="V13" i="19" s="1"/>
  <c r="V28" i="19" s="1"/>
  <c r="V43" i="19" s="1"/>
  <c r="V58" i="19" s="1"/>
  <c r="V13" i="18" s="1"/>
  <c r="V28" i="18" s="1"/>
  <c r="V43" i="18" s="1"/>
  <c r="V58" i="18" s="1"/>
  <c r="V73" i="18" s="1"/>
  <c r="V88" i="18" s="1"/>
  <c r="V72" i="16"/>
  <c r="AA27" i="15"/>
  <c r="AA42" i="15" s="1"/>
  <c r="AA57" i="15" s="1"/>
  <c r="AA12" i="14" s="1"/>
  <c r="AA27" i="14" s="1"/>
  <c r="AA42" i="14" s="1"/>
  <c r="AA57" i="14" s="1"/>
  <c r="AA72" i="14" s="1"/>
  <c r="AA12" i="13" s="1"/>
  <c r="AA27" i="13" s="1"/>
  <c r="AA42" i="13" s="1"/>
  <c r="AA57" i="13" s="1"/>
  <c r="AA12" i="19" s="1"/>
  <c r="AA27" i="19" s="1"/>
  <c r="AA42" i="19" s="1"/>
  <c r="AA57" i="19" s="1"/>
  <c r="AA12" i="18" s="1"/>
  <c r="AA27" i="18" s="1"/>
  <c r="AA42" i="18" s="1"/>
  <c r="AA57" i="18" s="1"/>
  <c r="AA72" i="18" s="1"/>
  <c r="AA87" i="18" s="1"/>
  <c r="AA71" i="16"/>
  <c r="V35" i="15"/>
  <c r="V50" i="15" s="1"/>
  <c r="V65" i="15" s="1"/>
  <c r="V20" i="14" s="1"/>
  <c r="V35" i="14" s="1"/>
  <c r="V50" i="14" s="1"/>
  <c r="V65" i="14" s="1"/>
  <c r="V80" i="14" s="1"/>
  <c r="V20" i="13" s="1"/>
  <c r="V35" i="13" s="1"/>
  <c r="V50" i="13" s="1"/>
  <c r="V65" i="13" s="1"/>
  <c r="V20" i="19" s="1"/>
  <c r="V35" i="19" s="1"/>
  <c r="V50" i="19" s="1"/>
  <c r="V65" i="19" s="1"/>
  <c r="V20" i="18" s="1"/>
  <c r="V35" i="18" s="1"/>
  <c r="V50" i="18" s="1"/>
  <c r="V65" i="18" s="1"/>
  <c r="V80" i="18" s="1"/>
  <c r="V95" i="18" s="1"/>
  <c r="V79" i="16"/>
  <c r="V30" i="15"/>
  <c r="V45" i="15" s="1"/>
  <c r="V60" i="15" s="1"/>
  <c r="V15" i="14" s="1"/>
  <c r="V30" i="14" s="1"/>
  <c r="V45" i="14" s="1"/>
  <c r="V60" i="14" s="1"/>
  <c r="V75" i="14" s="1"/>
  <c r="V15" i="13" s="1"/>
  <c r="V30" i="13" s="1"/>
  <c r="V45" i="13" s="1"/>
  <c r="V60" i="13" s="1"/>
  <c r="V15" i="19" s="1"/>
  <c r="V30" i="19" s="1"/>
  <c r="V45" i="19" s="1"/>
  <c r="V60" i="19" s="1"/>
  <c r="V15" i="18" s="1"/>
  <c r="V30" i="18" s="1"/>
  <c r="V45" i="18" s="1"/>
  <c r="V60" i="18" s="1"/>
  <c r="V75" i="18" s="1"/>
  <c r="V90" i="18" s="1"/>
  <c r="V74" i="16"/>
  <c r="V33" i="15"/>
  <c r="V48" i="15" s="1"/>
  <c r="V63" i="15" s="1"/>
  <c r="V18" i="14" s="1"/>
  <c r="V33" i="14" s="1"/>
  <c r="V48" i="14" s="1"/>
  <c r="V63" i="14" s="1"/>
  <c r="V78" i="14" s="1"/>
  <c r="V18" i="13" s="1"/>
  <c r="V33" i="13" s="1"/>
  <c r="V48" i="13" s="1"/>
  <c r="V63" i="13" s="1"/>
  <c r="V18" i="19" s="1"/>
  <c r="V33" i="19" s="1"/>
  <c r="V48" i="19" s="1"/>
  <c r="V63" i="19" s="1"/>
  <c r="V18" i="18" s="1"/>
  <c r="V33" i="18" s="1"/>
  <c r="V48" i="18" s="1"/>
  <c r="V63" i="18" s="1"/>
  <c r="V78" i="18" s="1"/>
  <c r="V93" i="18" s="1"/>
  <c r="V77" i="16"/>
  <c r="V29" i="15"/>
  <c r="V44" i="15" s="1"/>
  <c r="V59" i="15" s="1"/>
  <c r="V14" i="14" s="1"/>
  <c r="V29" i="14" s="1"/>
  <c r="V44" i="14" s="1"/>
  <c r="V59" i="14" s="1"/>
  <c r="V74" i="14" s="1"/>
  <c r="V14" i="13" s="1"/>
  <c r="V29" i="13" s="1"/>
  <c r="V44" i="13" s="1"/>
  <c r="V59" i="13" s="1"/>
  <c r="V14" i="19" s="1"/>
  <c r="V29" i="19" s="1"/>
  <c r="V44" i="19" s="1"/>
  <c r="V59" i="19" s="1"/>
  <c r="V14" i="18" s="1"/>
  <c r="V29" i="18" s="1"/>
  <c r="V44" i="18" s="1"/>
  <c r="V59" i="18" s="1"/>
  <c r="V74" i="18" s="1"/>
  <c r="V89" i="18" s="1"/>
  <c r="V73" i="16"/>
  <c r="V34" i="15"/>
  <c r="V49" i="15" s="1"/>
  <c r="V64" i="15" s="1"/>
  <c r="V19" i="14" s="1"/>
  <c r="V34" i="14" s="1"/>
  <c r="V49" i="14" s="1"/>
  <c r="V64" i="14" s="1"/>
  <c r="V79" i="14" s="1"/>
  <c r="V19" i="13" s="1"/>
  <c r="V34" i="13" s="1"/>
  <c r="V49" i="13" s="1"/>
  <c r="V64" i="13" s="1"/>
  <c r="V19" i="19" s="1"/>
  <c r="V34" i="19" s="1"/>
  <c r="V49" i="19" s="1"/>
  <c r="V64" i="19" s="1"/>
  <c r="V19" i="18" s="1"/>
  <c r="V34" i="18" s="1"/>
  <c r="V49" i="18" s="1"/>
  <c r="V64" i="18" s="1"/>
  <c r="V79" i="18" s="1"/>
  <c r="V94" i="18" s="1"/>
  <c r="V78" i="16"/>
  <c r="AC35" i="15"/>
  <c r="AC50" i="15" s="1"/>
  <c r="AC65" i="15" s="1"/>
  <c r="AC20" i="14" s="1"/>
  <c r="AC35" i="14" s="1"/>
  <c r="AC50" i="14" s="1"/>
  <c r="AC65" i="14" s="1"/>
  <c r="AC80" i="14" s="1"/>
  <c r="AC20" i="13" s="1"/>
  <c r="AC35" i="13" s="1"/>
  <c r="AC50" i="13" s="1"/>
  <c r="AC65" i="13" s="1"/>
  <c r="AC20" i="19" s="1"/>
  <c r="AC35" i="19" s="1"/>
  <c r="AC50" i="19" s="1"/>
  <c r="AC65" i="19" s="1"/>
  <c r="AC20" i="18" s="1"/>
  <c r="AC35" i="18" s="1"/>
  <c r="AC50" i="18" s="1"/>
  <c r="AC65" i="18" s="1"/>
  <c r="AC80" i="18" s="1"/>
  <c r="AC95" i="18" s="1"/>
  <c r="AC79" i="16"/>
  <c r="AC27" i="15"/>
  <c r="AC42" i="15" s="1"/>
  <c r="AC57" i="15" s="1"/>
  <c r="AC12" i="14" s="1"/>
  <c r="AC27" i="14" s="1"/>
  <c r="AC42" i="14" s="1"/>
  <c r="AC57" i="14" s="1"/>
  <c r="AC72" i="14" s="1"/>
  <c r="AC12" i="13" s="1"/>
  <c r="AC27" i="13" s="1"/>
  <c r="AC42" i="13" s="1"/>
  <c r="AC57" i="13" s="1"/>
  <c r="AC12" i="19" s="1"/>
  <c r="AC27" i="19" s="1"/>
  <c r="AC42" i="19" s="1"/>
  <c r="AC57" i="19" s="1"/>
  <c r="AC12" i="18" s="1"/>
  <c r="AC27" i="18" s="1"/>
  <c r="AC42" i="18" s="1"/>
  <c r="AC57" i="18" s="1"/>
  <c r="AC72" i="18" s="1"/>
  <c r="AC87" i="18" s="1"/>
  <c r="AC71" i="16"/>
  <c r="V32" i="15"/>
  <c r="V47" i="15" s="1"/>
  <c r="V62" i="15" s="1"/>
  <c r="V17" i="14" s="1"/>
  <c r="V32" i="14" s="1"/>
  <c r="V47" i="14" s="1"/>
  <c r="V62" i="14" s="1"/>
  <c r="V77" i="14" s="1"/>
  <c r="V17" i="13" s="1"/>
  <c r="V32" i="13" s="1"/>
  <c r="V47" i="13" s="1"/>
  <c r="V62" i="13" s="1"/>
  <c r="V17" i="19" s="1"/>
  <c r="V32" i="19" s="1"/>
  <c r="V47" i="19" s="1"/>
  <c r="V62" i="19" s="1"/>
  <c r="V17" i="18" s="1"/>
  <c r="V32" i="18" s="1"/>
  <c r="V47" i="18" s="1"/>
  <c r="V62" i="18" s="1"/>
  <c r="V77" i="18" s="1"/>
  <c r="V92" i="18" s="1"/>
  <c r="V76" i="16"/>
  <c r="V31" i="15"/>
  <c r="V46" i="15" s="1"/>
  <c r="V61" i="15" s="1"/>
  <c r="V16" i="14" s="1"/>
  <c r="V31" i="14" s="1"/>
  <c r="V46" i="14" s="1"/>
  <c r="V61" i="14" s="1"/>
  <c r="V76" i="14" s="1"/>
  <c r="V16" i="13" s="1"/>
  <c r="V31" i="13" s="1"/>
  <c r="V46" i="13" s="1"/>
  <c r="V61" i="13" s="1"/>
  <c r="V16" i="19" s="1"/>
  <c r="V31" i="19" s="1"/>
  <c r="V46" i="19" s="1"/>
  <c r="V61" i="19" s="1"/>
  <c r="V16" i="18" s="1"/>
  <c r="V31" i="18" s="1"/>
  <c r="V46" i="18" s="1"/>
  <c r="V61" i="18" s="1"/>
  <c r="V76" i="18" s="1"/>
  <c r="V91" i="18" s="1"/>
  <c r="V75" i="16"/>
  <c r="AA86" i="9"/>
  <c r="AA71" i="8" s="1"/>
  <c r="AA71" i="17" s="1"/>
  <c r="AA86" i="16" s="1"/>
  <c r="AA71" i="15" s="1"/>
  <c r="AA86" i="14" s="1"/>
  <c r="AA71" i="13" s="1"/>
  <c r="AA71" i="19" s="1"/>
  <c r="AA101" i="18" s="1"/>
  <c r="AA11" i="9"/>
  <c r="AA26" i="9" s="1"/>
  <c r="AA41" i="9" s="1"/>
  <c r="AA56" i="9" s="1"/>
  <c r="V26" i="8"/>
  <c r="V41" i="8" s="1"/>
  <c r="V56" i="8" s="1"/>
  <c r="V11" i="17" s="1"/>
  <c r="V26" i="17" s="1"/>
  <c r="V41" i="17" s="1"/>
  <c r="V56" i="17" s="1"/>
  <c r="V26" i="16" s="1"/>
  <c r="V41" i="16" s="1"/>
  <c r="V56" i="16" s="1"/>
  <c r="V26" i="15" s="1"/>
  <c r="V41" i="15" s="1"/>
  <c r="V56" i="15" s="1"/>
  <c r="V11" i="14" s="1"/>
  <c r="V26" i="14" s="1"/>
  <c r="V41" i="14" s="1"/>
  <c r="V56" i="14" s="1"/>
  <c r="V71" i="14" s="1"/>
  <c r="V11" i="13" s="1"/>
  <c r="V26" i="13" s="1"/>
  <c r="V41" i="13" s="1"/>
  <c r="V56" i="13" s="1"/>
  <c r="V11" i="19" s="1"/>
  <c r="V26" i="19" s="1"/>
  <c r="V41" i="19" s="1"/>
  <c r="V56" i="19" s="1"/>
  <c r="V11" i="18" s="1"/>
  <c r="V26" i="18" s="1"/>
  <c r="V41" i="18" s="1"/>
  <c r="V56" i="18" s="1"/>
  <c r="V71" i="18" s="1"/>
  <c r="V86" i="18" s="1"/>
  <c r="V71" i="9"/>
  <c r="AC26" i="8"/>
  <c r="AC41" i="8" s="1"/>
  <c r="AC56" i="8" s="1"/>
  <c r="AC11" i="17" s="1"/>
  <c r="AC26" i="17" s="1"/>
  <c r="AC41" i="17" s="1"/>
  <c r="AC56" i="17" s="1"/>
  <c r="AC26" i="16" s="1"/>
  <c r="AC41" i="16" s="1"/>
  <c r="AC56" i="16" s="1"/>
  <c r="AC26" i="15" s="1"/>
  <c r="AC41" i="15" s="1"/>
  <c r="AC56" i="15" s="1"/>
  <c r="AC11" i="14" s="1"/>
  <c r="AC26" i="14" s="1"/>
  <c r="AC41" i="14" s="1"/>
  <c r="AC56" i="14" s="1"/>
  <c r="AC71" i="14" s="1"/>
  <c r="AC11" i="13" s="1"/>
  <c r="AC26" i="13" s="1"/>
  <c r="AC41" i="13" s="1"/>
  <c r="AC56" i="13" s="1"/>
  <c r="AC11" i="19" s="1"/>
  <c r="AC26" i="19" s="1"/>
  <c r="AC41" i="19" s="1"/>
  <c r="AC56" i="19" s="1"/>
  <c r="AC11" i="18" s="1"/>
  <c r="AC26" i="18" s="1"/>
  <c r="AC41" i="18" s="1"/>
  <c r="AC56" i="18" s="1"/>
  <c r="AC71" i="18" s="1"/>
  <c r="AC86" i="18" s="1"/>
  <c r="AC71" i="9"/>
  <c r="AA33" i="8"/>
  <c r="AA48" i="8" s="1"/>
  <c r="AA63" i="8" s="1"/>
  <c r="AA18" i="17" s="1"/>
  <c r="AA33" i="17" s="1"/>
  <c r="AA48" i="17" s="1"/>
  <c r="AA63" i="17" s="1"/>
  <c r="AA33" i="16" s="1"/>
  <c r="AA48" i="16" s="1"/>
  <c r="AA63" i="16" s="1"/>
  <c r="AA30" i="8"/>
  <c r="AA45" i="8" s="1"/>
  <c r="AA60" i="8" s="1"/>
  <c r="AA15" i="17" s="1"/>
  <c r="AA30" i="17" s="1"/>
  <c r="AA45" i="17" s="1"/>
  <c r="AA60" i="17" s="1"/>
  <c r="AA30" i="16" s="1"/>
  <c r="AA45" i="16" s="1"/>
  <c r="AA60" i="16" s="1"/>
  <c r="AC33" i="8"/>
  <c r="AC48" i="8" s="1"/>
  <c r="AC63" i="8" s="1"/>
  <c r="AC18" i="17" s="1"/>
  <c r="AC33" i="17" s="1"/>
  <c r="AC48" i="17" s="1"/>
  <c r="AC63" i="17" s="1"/>
  <c r="AC33" i="16" s="1"/>
  <c r="AC48" i="16" s="1"/>
  <c r="AC63" i="16" s="1"/>
  <c r="AC30" i="8"/>
  <c r="AC45" i="8" s="1"/>
  <c r="AC60" i="8" s="1"/>
  <c r="AC15" i="17" s="1"/>
  <c r="AC30" i="17" s="1"/>
  <c r="AC45" i="17" s="1"/>
  <c r="AC60" i="17" s="1"/>
  <c r="AC30" i="16" s="1"/>
  <c r="AC45" i="16" s="1"/>
  <c r="AC60" i="16" s="1"/>
  <c r="AC34" i="8"/>
  <c r="AC49" i="8" s="1"/>
  <c r="AC64" i="8" s="1"/>
  <c r="AC19" i="17" s="1"/>
  <c r="AC34" i="17" s="1"/>
  <c r="AC49" i="17" s="1"/>
  <c r="AC64" i="17" s="1"/>
  <c r="AC34" i="16" s="1"/>
  <c r="AC49" i="16" s="1"/>
  <c r="AC64" i="16" s="1"/>
  <c r="AA31" i="8"/>
  <c r="AA46" i="8" s="1"/>
  <c r="AA61" i="8" s="1"/>
  <c r="AA16" i="17" s="1"/>
  <c r="AA31" i="17" s="1"/>
  <c r="AA46" i="17" s="1"/>
  <c r="AA61" i="17" s="1"/>
  <c r="AA31" i="16" s="1"/>
  <c r="AA46" i="16" s="1"/>
  <c r="AA61" i="16" s="1"/>
  <c r="AA28" i="8"/>
  <c r="AA43" i="8" s="1"/>
  <c r="AA58" i="8" s="1"/>
  <c r="AA13" i="17" s="1"/>
  <c r="AA28" i="17" s="1"/>
  <c r="AA43" i="17" s="1"/>
  <c r="AA58" i="17" s="1"/>
  <c r="AA28" i="16" s="1"/>
  <c r="AA43" i="16" s="1"/>
  <c r="AA58" i="16" s="1"/>
  <c r="AA35" i="8"/>
  <c r="AA50" i="8" s="1"/>
  <c r="AA65" i="8" s="1"/>
  <c r="AA20" i="17" s="1"/>
  <c r="AA35" i="17" s="1"/>
  <c r="AA50" i="17" s="1"/>
  <c r="AA65" i="17" s="1"/>
  <c r="AA35" i="16" s="1"/>
  <c r="AA50" i="16" s="1"/>
  <c r="AA65" i="16" s="1"/>
  <c r="AA32" i="8"/>
  <c r="AA47" i="8" s="1"/>
  <c r="AA62" i="8" s="1"/>
  <c r="AA17" i="17" s="1"/>
  <c r="AA32" i="17" s="1"/>
  <c r="AA47" i="17" s="1"/>
  <c r="AA62" i="17" s="1"/>
  <c r="AA32" i="16" s="1"/>
  <c r="AA47" i="16" s="1"/>
  <c r="AA62" i="16" s="1"/>
  <c r="AA29" i="8"/>
  <c r="AA44" i="8" s="1"/>
  <c r="AA59" i="8" s="1"/>
  <c r="AA14" i="17" s="1"/>
  <c r="AA29" i="17" s="1"/>
  <c r="AA44" i="17" s="1"/>
  <c r="AA59" i="17" s="1"/>
  <c r="AA29" i="16" s="1"/>
  <c r="AA44" i="16" s="1"/>
  <c r="AA59" i="16" s="1"/>
  <c r="AC29" i="8"/>
  <c r="AC44" i="8" s="1"/>
  <c r="AC59" i="8" s="1"/>
  <c r="AC14" i="17" s="1"/>
  <c r="AC29" i="17" s="1"/>
  <c r="AC44" i="17" s="1"/>
  <c r="AC59" i="17" s="1"/>
  <c r="AC29" i="16" s="1"/>
  <c r="AC44" i="16" s="1"/>
  <c r="AC59" i="16" s="1"/>
  <c r="AC32" i="8"/>
  <c r="AC47" i="8" s="1"/>
  <c r="AC62" i="8" s="1"/>
  <c r="AC17" i="17" s="1"/>
  <c r="AC32" i="17" s="1"/>
  <c r="AC47" i="17" s="1"/>
  <c r="AC62" i="17" s="1"/>
  <c r="AC32" i="16" s="1"/>
  <c r="AC47" i="16" s="1"/>
  <c r="AC62" i="16" s="1"/>
  <c r="AA34" i="8"/>
  <c r="AA49" i="8" s="1"/>
  <c r="AA64" i="8" s="1"/>
  <c r="AA19" i="17" s="1"/>
  <c r="AA34" i="17" s="1"/>
  <c r="AA49" i="17" s="1"/>
  <c r="AA64" i="17" s="1"/>
  <c r="AA34" i="16" s="1"/>
  <c r="AA49" i="16" s="1"/>
  <c r="AA64" i="16" s="1"/>
  <c r="AC31" i="8"/>
  <c r="AC46" i="8" s="1"/>
  <c r="AC61" i="8" s="1"/>
  <c r="AC16" i="17" s="1"/>
  <c r="AC31" i="17" s="1"/>
  <c r="AC46" i="17" s="1"/>
  <c r="AC61" i="17" s="1"/>
  <c r="AC31" i="16" s="1"/>
  <c r="AC46" i="16" s="1"/>
  <c r="AC61" i="16" s="1"/>
  <c r="AC28" i="8"/>
  <c r="AC43" i="8" s="1"/>
  <c r="AC58" i="8" s="1"/>
  <c r="AC13" i="17" s="1"/>
  <c r="AC28" i="17" s="1"/>
  <c r="AC43" i="17" s="1"/>
  <c r="AC58" i="17" s="1"/>
  <c r="AC28" i="16" s="1"/>
  <c r="AC43" i="16" s="1"/>
  <c r="AC58" i="16" s="1"/>
  <c r="D12" i="35"/>
  <c r="I12" i="35" s="1"/>
  <c r="AD85" i="10"/>
  <c r="G1" i="10" s="1"/>
  <c r="AD115" i="18"/>
  <c r="G1" i="18" s="1"/>
  <c r="D10" i="35"/>
  <c r="I10" i="35" s="1"/>
  <c r="AD85" i="17"/>
  <c r="G1" i="17" s="1"/>
  <c r="D14" i="35"/>
  <c r="I14" i="35" s="1"/>
  <c r="AD85" i="19"/>
  <c r="G1" i="19" s="1"/>
  <c r="D11" i="35"/>
  <c r="I11" i="35" s="1"/>
  <c r="AD85" i="15"/>
  <c r="G1" i="15" s="1"/>
  <c r="D13" i="35"/>
  <c r="I13" i="35" s="1"/>
  <c r="AD85" i="13"/>
  <c r="G1" i="13" s="1"/>
  <c r="D4" i="35"/>
  <c r="AD85" i="12"/>
  <c r="W8" i="25"/>
  <c r="B9" i="32"/>
  <c r="AA34" i="15" l="1"/>
  <c r="AA49" i="15" s="1"/>
  <c r="AA64" i="15" s="1"/>
  <c r="AA19" i="14" s="1"/>
  <c r="AA34" i="14" s="1"/>
  <c r="AA49" i="14" s="1"/>
  <c r="AA64" i="14" s="1"/>
  <c r="AA79" i="14" s="1"/>
  <c r="AA19" i="13" s="1"/>
  <c r="AA34" i="13" s="1"/>
  <c r="AA49" i="13" s="1"/>
  <c r="AA64" i="13" s="1"/>
  <c r="AA19" i="19" s="1"/>
  <c r="AA34" i="19" s="1"/>
  <c r="AA49" i="19" s="1"/>
  <c r="AA64" i="19" s="1"/>
  <c r="AA19" i="18" s="1"/>
  <c r="AA34" i="18" s="1"/>
  <c r="AA49" i="18" s="1"/>
  <c r="AA64" i="18" s="1"/>
  <c r="AA79" i="18" s="1"/>
  <c r="AA94" i="18" s="1"/>
  <c r="AA78" i="16"/>
  <c r="AC34" i="15"/>
  <c r="AC49" i="15" s="1"/>
  <c r="AC64" i="15" s="1"/>
  <c r="AC19" i="14" s="1"/>
  <c r="AC34" i="14" s="1"/>
  <c r="AC49" i="14" s="1"/>
  <c r="AC64" i="14" s="1"/>
  <c r="AC79" i="14" s="1"/>
  <c r="AC19" i="13" s="1"/>
  <c r="AC34" i="13" s="1"/>
  <c r="AC49" i="13" s="1"/>
  <c r="AC64" i="13" s="1"/>
  <c r="AC19" i="19" s="1"/>
  <c r="AC34" i="19" s="1"/>
  <c r="AC49" i="19" s="1"/>
  <c r="AC64" i="19" s="1"/>
  <c r="AC19" i="18" s="1"/>
  <c r="AC34" i="18" s="1"/>
  <c r="AC49" i="18" s="1"/>
  <c r="AC64" i="18" s="1"/>
  <c r="AC79" i="18" s="1"/>
  <c r="AC94" i="18" s="1"/>
  <c r="AC78" i="16"/>
  <c r="AC32" i="15"/>
  <c r="AC47" i="15" s="1"/>
  <c r="AC62" i="15" s="1"/>
  <c r="AC17" i="14" s="1"/>
  <c r="AC32" i="14" s="1"/>
  <c r="AC47" i="14" s="1"/>
  <c r="AC62" i="14" s="1"/>
  <c r="AC77" i="14" s="1"/>
  <c r="AC17" i="13" s="1"/>
  <c r="AC32" i="13" s="1"/>
  <c r="AC47" i="13" s="1"/>
  <c r="AC62" i="13" s="1"/>
  <c r="AC17" i="19" s="1"/>
  <c r="AC32" i="19" s="1"/>
  <c r="AC47" i="19" s="1"/>
  <c r="AC62" i="19" s="1"/>
  <c r="AC17" i="18" s="1"/>
  <c r="AC32" i="18" s="1"/>
  <c r="AC47" i="18" s="1"/>
  <c r="AC62" i="18" s="1"/>
  <c r="AC77" i="18" s="1"/>
  <c r="AC92" i="18" s="1"/>
  <c r="AC76" i="16"/>
  <c r="AA35" i="15"/>
  <c r="AA50" i="15" s="1"/>
  <c r="AA65" i="15" s="1"/>
  <c r="AA20" i="14" s="1"/>
  <c r="AA35" i="14" s="1"/>
  <c r="AA50" i="14" s="1"/>
  <c r="AA65" i="14" s="1"/>
  <c r="AA80" i="14" s="1"/>
  <c r="AA20" i="13" s="1"/>
  <c r="AA35" i="13" s="1"/>
  <c r="AA50" i="13" s="1"/>
  <c r="AA65" i="13" s="1"/>
  <c r="AA20" i="19" s="1"/>
  <c r="AA35" i="19" s="1"/>
  <c r="AA50" i="19" s="1"/>
  <c r="AA65" i="19" s="1"/>
  <c r="AA20" i="18" s="1"/>
  <c r="AA35" i="18" s="1"/>
  <c r="AA50" i="18" s="1"/>
  <c r="AA65" i="18" s="1"/>
  <c r="AA80" i="18" s="1"/>
  <c r="AA95" i="18" s="1"/>
  <c r="AA79" i="16"/>
  <c r="AC28" i="15"/>
  <c r="AC43" i="15" s="1"/>
  <c r="AC58" i="15" s="1"/>
  <c r="AC13" i="14" s="1"/>
  <c r="AC28" i="14" s="1"/>
  <c r="AC43" i="14" s="1"/>
  <c r="AC58" i="14" s="1"/>
  <c r="AC73" i="14" s="1"/>
  <c r="AC13" i="13" s="1"/>
  <c r="AC28" i="13" s="1"/>
  <c r="AC43" i="13" s="1"/>
  <c r="AC58" i="13" s="1"/>
  <c r="AC13" i="19" s="1"/>
  <c r="AC28" i="19" s="1"/>
  <c r="AC43" i="19" s="1"/>
  <c r="AC58" i="19" s="1"/>
  <c r="AC13" i="18" s="1"/>
  <c r="AC28" i="18" s="1"/>
  <c r="AC43" i="18" s="1"/>
  <c r="AC58" i="18" s="1"/>
  <c r="AC73" i="18" s="1"/>
  <c r="AC88" i="18" s="1"/>
  <c r="AC72" i="16"/>
  <c r="AA28" i="15"/>
  <c r="AA43" i="15" s="1"/>
  <c r="AA58" i="15" s="1"/>
  <c r="AA13" i="14" s="1"/>
  <c r="AA28" i="14" s="1"/>
  <c r="AA43" i="14" s="1"/>
  <c r="AA58" i="14" s="1"/>
  <c r="AA73" i="14" s="1"/>
  <c r="AA13" i="13" s="1"/>
  <c r="AA28" i="13" s="1"/>
  <c r="AA43" i="13" s="1"/>
  <c r="AA58" i="13" s="1"/>
  <c r="AA13" i="19" s="1"/>
  <c r="AA28" i="19" s="1"/>
  <c r="AA43" i="19" s="1"/>
  <c r="AA58" i="19" s="1"/>
  <c r="AA13" i="18" s="1"/>
  <c r="AA28" i="18" s="1"/>
  <c r="AA43" i="18" s="1"/>
  <c r="AA58" i="18" s="1"/>
  <c r="AA73" i="18" s="1"/>
  <c r="AA88" i="18" s="1"/>
  <c r="AA72" i="16"/>
  <c r="AC30" i="15"/>
  <c r="AC45" i="15" s="1"/>
  <c r="AC60" i="15" s="1"/>
  <c r="AC15" i="14" s="1"/>
  <c r="AC30" i="14" s="1"/>
  <c r="AC45" i="14" s="1"/>
  <c r="AC60" i="14" s="1"/>
  <c r="AC75" i="14" s="1"/>
  <c r="AC15" i="13" s="1"/>
  <c r="AC30" i="13" s="1"/>
  <c r="AC45" i="13" s="1"/>
  <c r="AC60" i="13" s="1"/>
  <c r="AC15" i="19" s="1"/>
  <c r="AC30" i="19" s="1"/>
  <c r="AC45" i="19" s="1"/>
  <c r="AC60" i="19" s="1"/>
  <c r="AC15" i="18" s="1"/>
  <c r="AC30" i="18" s="1"/>
  <c r="AC45" i="18" s="1"/>
  <c r="AC60" i="18" s="1"/>
  <c r="AC75" i="18" s="1"/>
  <c r="AC90" i="18" s="1"/>
  <c r="AC74" i="16"/>
  <c r="AC29" i="15"/>
  <c r="AC44" i="15" s="1"/>
  <c r="AC59" i="15" s="1"/>
  <c r="AC14" i="14" s="1"/>
  <c r="AC29" i="14" s="1"/>
  <c r="AC44" i="14" s="1"/>
  <c r="AC59" i="14" s="1"/>
  <c r="AC74" i="14" s="1"/>
  <c r="AC14" i="13" s="1"/>
  <c r="AC29" i="13" s="1"/>
  <c r="AC44" i="13" s="1"/>
  <c r="AC59" i="13" s="1"/>
  <c r="AC14" i="19" s="1"/>
  <c r="AC29" i="19" s="1"/>
  <c r="AC44" i="19" s="1"/>
  <c r="AC59" i="19" s="1"/>
  <c r="AC14" i="18" s="1"/>
  <c r="AC29" i="18" s="1"/>
  <c r="AC44" i="18" s="1"/>
  <c r="AC59" i="18" s="1"/>
  <c r="AC74" i="18" s="1"/>
  <c r="AC89" i="18" s="1"/>
  <c r="AC73" i="16"/>
  <c r="AC33" i="15"/>
  <c r="AC48" i="15" s="1"/>
  <c r="AC63" i="15" s="1"/>
  <c r="AC18" i="14" s="1"/>
  <c r="AC33" i="14" s="1"/>
  <c r="AC48" i="14" s="1"/>
  <c r="AC63" i="14" s="1"/>
  <c r="AC78" i="14" s="1"/>
  <c r="AC18" i="13" s="1"/>
  <c r="AC33" i="13" s="1"/>
  <c r="AC48" i="13" s="1"/>
  <c r="AC63" i="13" s="1"/>
  <c r="AC18" i="19" s="1"/>
  <c r="AC33" i="19" s="1"/>
  <c r="AC48" i="19" s="1"/>
  <c r="AC63" i="19" s="1"/>
  <c r="AC18" i="18" s="1"/>
  <c r="AC33" i="18" s="1"/>
  <c r="AC48" i="18" s="1"/>
  <c r="AC63" i="18" s="1"/>
  <c r="AC78" i="18" s="1"/>
  <c r="AC93" i="18" s="1"/>
  <c r="AC77" i="16"/>
  <c r="AC31" i="15"/>
  <c r="AC46" i="15" s="1"/>
  <c r="AC61" i="15" s="1"/>
  <c r="AC16" i="14" s="1"/>
  <c r="AC31" i="14" s="1"/>
  <c r="AC46" i="14" s="1"/>
  <c r="AC61" i="14" s="1"/>
  <c r="AC76" i="14" s="1"/>
  <c r="AC16" i="13" s="1"/>
  <c r="AC31" i="13" s="1"/>
  <c r="AC46" i="13" s="1"/>
  <c r="AC61" i="13" s="1"/>
  <c r="AC16" i="19" s="1"/>
  <c r="AC31" i="19" s="1"/>
  <c r="AC46" i="19" s="1"/>
  <c r="AC61" i="19" s="1"/>
  <c r="AC16" i="18" s="1"/>
  <c r="AC31" i="18" s="1"/>
  <c r="AC46" i="18" s="1"/>
  <c r="AC61" i="18" s="1"/>
  <c r="AC76" i="18" s="1"/>
  <c r="AC91" i="18" s="1"/>
  <c r="AC75" i="16"/>
  <c r="AA29" i="15"/>
  <c r="AA44" i="15" s="1"/>
  <c r="AA59" i="15" s="1"/>
  <c r="AA14" i="14" s="1"/>
  <c r="AA29" i="14" s="1"/>
  <c r="AA44" i="14" s="1"/>
  <c r="AA59" i="14" s="1"/>
  <c r="AA74" i="14" s="1"/>
  <c r="AA14" i="13" s="1"/>
  <c r="AA29" i="13" s="1"/>
  <c r="AA44" i="13" s="1"/>
  <c r="AA59" i="13" s="1"/>
  <c r="AA14" i="19" s="1"/>
  <c r="AA29" i="19" s="1"/>
  <c r="AA44" i="19" s="1"/>
  <c r="AA59" i="19" s="1"/>
  <c r="AA14" i="18" s="1"/>
  <c r="AA29" i="18" s="1"/>
  <c r="AA44" i="18" s="1"/>
  <c r="AA59" i="18" s="1"/>
  <c r="AA74" i="18" s="1"/>
  <c r="AA89" i="18" s="1"/>
  <c r="AA73" i="16"/>
  <c r="AA31" i="15"/>
  <c r="AA46" i="15" s="1"/>
  <c r="AA61" i="15" s="1"/>
  <c r="AA16" i="14" s="1"/>
  <c r="AA31" i="14" s="1"/>
  <c r="AA46" i="14" s="1"/>
  <c r="AA61" i="14" s="1"/>
  <c r="AA76" i="14" s="1"/>
  <c r="AA16" i="13" s="1"/>
  <c r="AA31" i="13" s="1"/>
  <c r="AA46" i="13" s="1"/>
  <c r="AA61" i="13" s="1"/>
  <c r="AA16" i="19" s="1"/>
  <c r="AA31" i="19" s="1"/>
  <c r="AA46" i="19" s="1"/>
  <c r="AA61" i="19" s="1"/>
  <c r="AA16" i="18" s="1"/>
  <c r="AA31" i="18" s="1"/>
  <c r="AA46" i="18" s="1"/>
  <c r="AA61" i="18" s="1"/>
  <c r="AA76" i="18" s="1"/>
  <c r="AA91" i="18" s="1"/>
  <c r="AA75" i="16"/>
  <c r="AA30" i="15"/>
  <c r="AA45" i="15" s="1"/>
  <c r="AA60" i="15" s="1"/>
  <c r="AA15" i="14" s="1"/>
  <c r="AA30" i="14" s="1"/>
  <c r="AA45" i="14" s="1"/>
  <c r="AA60" i="14" s="1"/>
  <c r="AA75" i="14" s="1"/>
  <c r="AA15" i="13" s="1"/>
  <c r="AA30" i="13" s="1"/>
  <c r="AA45" i="13" s="1"/>
  <c r="AA60" i="13" s="1"/>
  <c r="AA15" i="19" s="1"/>
  <c r="AA30" i="19" s="1"/>
  <c r="AA45" i="19" s="1"/>
  <c r="AA60" i="19" s="1"/>
  <c r="AA15" i="18" s="1"/>
  <c r="AA30" i="18" s="1"/>
  <c r="AA45" i="18" s="1"/>
  <c r="AA60" i="18" s="1"/>
  <c r="AA75" i="18" s="1"/>
  <c r="AA90" i="18" s="1"/>
  <c r="AA74" i="16"/>
  <c r="AA32" i="15"/>
  <c r="AA47" i="15" s="1"/>
  <c r="AA62" i="15" s="1"/>
  <c r="AA17" i="14" s="1"/>
  <c r="AA32" i="14" s="1"/>
  <c r="AA47" i="14" s="1"/>
  <c r="AA62" i="14" s="1"/>
  <c r="AA77" i="14" s="1"/>
  <c r="AA17" i="13" s="1"/>
  <c r="AA32" i="13" s="1"/>
  <c r="AA47" i="13" s="1"/>
  <c r="AA62" i="13" s="1"/>
  <c r="AA17" i="19" s="1"/>
  <c r="AA32" i="19" s="1"/>
  <c r="AA47" i="19" s="1"/>
  <c r="AA62" i="19" s="1"/>
  <c r="AA17" i="18" s="1"/>
  <c r="AA32" i="18" s="1"/>
  <c r="AA47" i="18" s="1"/>
  <c r="AA62" i="18" s="1"/>
  <c r="AA77" i="18" s="1"/>
  <c r="AA92" i="18" s="1"/>
  <c r="AA76" i="16"/>
  <c r="AA33" i="15"/>
  <c r="AA48" i="15" s="1"/>
  <c r="AA63" i="15" s="1"/>
  <c r="AA18" i="14" s="1"/>
  <c r="AA33" i="14" s="1"/>
  <c r="AA48" i="14" s="1"/>
  <c r="AA63" i="14" s="1"/>
  <c r="AA78" i="14" s="1"/>
  <c r="AA18" i="13" s="1"/>
  <c r="AA33" i="13" s="1"/>
  <c r="AA48" i="13" s="1"/>
  <c r="AA63" i="13" s="1"/>
  <c r="AA18" i="19" s="1"/>
  <c r="AA33" i="19" s="1"/>
  <c r="AA48" i="19" s="1"/>
  <c r="AA63" i="19" s="1"/>
  <c r="AA18" i="18" s="1"/>
  <c r="AA33" i="18" s="1"/>
  <c r="AA48" i="18" s="1"/>
  <c r="AA63" i="18" s="1"/>
  <c r="AA78" i="18" s="1"/>
  <c r="AA93" i="18" s="1"/>
  <c r="AA77" i="16"/>
  <c r="AA26" i="8"/>
  <c r="AA41" i="8" s="1"/>
  <c r="AA56" i="8" s="1"/>
  <c r="AA11" i="17" s="1"/>
  <c r="AA26" i="17" s="1"/>
  <c r="AA41" i="17" s="1"/>
  <c r="AA56" i="17" s="1"/>
  <c r="AA26" i="16" s="1"/>
  <c r="AA41" i="16" s="1"/>
  <c r="AA56" i="16" s="1"/>
  <c r="AA26" i="15" s="1"/>
  <c r="AA41" i="15" s="1"/>
  <c r="AA56" i="15" s="1"/>
  <c r="AA11" i="14" s="1"/>
  <c r="AA26" i="14" s="1"/>
  <c r="AA41" i="14" s="1"/>
  <c r="AA56" i="14" s="1"/>
  <c r="AA71" i="14" s="1"/>
  <c r="AA11" i="13" s="1"/>
  <c r="AA26" i="13" s="1"/>
  <c r="AA41" i="13" s="1"/>
  <c r="AA56" i="13" s="1"/>
  <c r="AA11" i="19" s="1"/>
  <c r="AA26" i="19" s="1"/>
  <c r="AA41" i="19" s="1"/>
  <c r="AA56" i="19" s="1"/>
  <c r="AA11" i="18" s="1"/>
  <c r="AA26" i="18" s="1"/>
  <c r="AA41" i="18" s="1"/>
  <c r="AA56" i="18" s="1"/>
  <c r="AA71" i="18" s="1"/>
  <c r="AA86" i="18" s="1"/>
  <c r="AA71" i="9"/>
  <c r="AD90" i="12"/>
  <c r="AD90" i="11" s="1"/>
  <c r="AD90" i="10" s="1"/>
  <c r="AD105" i="9" s="1"/>
  <c r="AD90" i="8" s="1"/>
  <c r="AD90" i="17" s="1"/>
  <c r="AD105" i="16" s="1"/>
  <c r="AD90" i="15" s="1"/>
  <c r="AD105" i="14" s="1"/>
  <c r="AD90" i="13" s="1"/>
  <c r="AD90" i="19" s="1"/>
  <c r="AD120" i="18" s="1"/>
  <c r="G1" i="12"/>
  <c r="I4" i="35"/>
  <c r="D16" i="35"/>
  <c r="W9" i="25"/>
  <c r="B10" i="32"/>
  <c r="N4" i="35" l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I16" i="35"/>
  <c r="B11" i="32"/>
  <c r="W10" i="25"/>
  <c r="B12" i="32" l="1"/>
  <c r="W11" i="25"/>
  <c r="B13" i="32" l="1"/>
  <c r="W12" i="25"/>
  <c r="W13" i="25" l="1"/>
  <c r="B14" i="32"/>
  <c r="B15" i="32" l="1"/>
  <c r="W14" i="25"/>
  <c r="W15" i="25" l="1"/>
  <c r="B16" i="32"/>
  <c r="B17" i="32" l="1"/>
  <c r="W16" i="25"/>
  <c r="W17" i="25" l="1"/>
  <c r="B18" i="32"/>
  <c r="W18" i="25" l="1"/>
  <c r="B19" i="32"/>
  <c r="W19" i="25" l="1"/>
  <c r="B20" i="32"/>
  <c r="W20" i="25" l="1"/>
  <c r="B21" i="32"/>
  <c r="W21" i="25" l="1"/>
  <c r="B22" i="32"/>
  <c r="W22" i="25" l="1"/>
  <c r="B23" i="32"/>
  <c r="W23" i="25" l="1"/>
  <c r="B24" i="32"/>
  <c r="W24" i="25" l="1"/>
  <c r="B25" i="32"/>
  <c r="W25" i="25" l="1"/>
  <c r="B26" i="32"/>
  <c r="B27" i="32" l="1"/>
  <c r="B4" i="35"/>
  <c r="W26" i="25"/>
  <c r="W27" i="25" l="1"/>
  <c r="B28" i="32"/>
  <c r="B29" i="32" l="1"/>
  <c r="W28" i="25"/>
  <c r="B30" i="32" l="1"/>
  <c r="W29" i="25"/>
  <c r="W30" i="25" l="1"/>
  <c r="B31" i="32"/>
  <c r="B32" i="32" l="1"/>
  <c r="W31" i="25"/>
  <c r="W32" i="25" l="1"/>
  <c r="B33" i="32"/>
  <c r="W33" i="25" l="1"/>
  <c r="B34" i="32"/>
  <c r="B35" i="32" l="1"/>
  <c r="W34" i="25"/>
  <c r="B36" i="32" l="1"/>
  <c r="W35" i="25"/>
  <c r="W36" i="25" l="1"/>
  <c r="B37" i="32"/>
  <c r="W37" i="25" l="1"/>
  <c r="B38" i="32"/>
  <c r="W38" i="25" l="1"/>
  <c r="B39" i="32"/>
  <c r="W39" i="25" l="1"/>
  <c r="B40" i="32"/>
  <c r="B41" i="32" l="1"/>
  <c r="W40" i="25"/>
  <c r="B42" i="32" l="1"/>
  <c r="W41" i="25"/>
  <c r="W42" i="25" l="1"/>
  <c r="B43" i="32"/>
  <c r="B44" i="32" l="1"/>
  <c r="W43" i="25"/>
  <c r="W44" i="25" l="1"/>
  <c r="B45" i="32"/>
  <c r="W45" i="25" l="1"/>
  <c r="C4" i="35"/>
  <c r="B46" i="32"/>
  <c r="B47" i="32" l="1"/>
  <c r="W46" i="25"/>
  <c r="W47" i="25" l="1"/>
  <c r="B48" i="32"/>
  <c r="W48" i="25" l="1"/>
  <c r="B49" i="32"/>
  <c r="W49" i="25" l="1"/>
  <c r="B50" i="32"/>
  <c r="W50" i="25" l="1"/>
  <c r="B51" i="32"/>
  <c r="W51" i="25" l="1"/>
  <c r="B52" i="32"/>
  <c r="B53" i="32" l="1"/>
  <c r="W52" i="25"/>
  <c r="W53" i="25" l="1"/>
  <c r="B54" i="32"/>
  <c r="B55" i="32" l="1"/>
  <c r="W54" i="25"/>
  <c r="W55" i="25" l="1"/>
  <c r="B56" i="32"/>
  <c r="W56" i="25" l="1"/>
  <c r="B57" i="32"/>
  <c r="B5" i="35" l="1"/>
  <c r="W57" i="25"/>
  <c r="B58" i="32"/>
  <c r="W58" i="25" l="1"/>
  <c r="B59" i="32"/>
  <c r="W59" i="25" l="1"/>
  <c r="B60" i="32"/>
  <c r="B61" i="32" l="1"/>
  <c r="W60" i="25"/>
  <c r="W61" i="25" l="1"/>
  <c r="B62" i="32"/>
  <c r="B63" i="32" l="1"/>
  <c r="W62" i="25"/>
  <c r="I9" i="34"/>
  <c r="I23" i="34" l="1"/>
  <c r="I37" i="34" s="1"/>
  <c r="I51" i="34" s="1"/>
  <c r="I65" i="34" s="1"/>
  <c r="I79" i="34" s="1"/>
  <c r="I93" i="34" s="1"/>
  <c r="I107" i="34" s="1"/>
  <c r="I121" i="34" s="1"/>
  <c r="I135" i="34" s="1"/>
  <c r="B64" i="32"/>
  <c r="W63" i="25"/>
  <c r="W64" i="25" l="1"/>
  <c r="B65" i="32"/>
  <c r="W65" i="25" l="1"/>
  <c r="B66" i="32"/>
  <c r="B67" i="32" l="1"/>
  <c r="W66" i="25"/>
  <c r="B68" i="32" l="1"/>
  <c r="W67" i="25"/>
  <c r="W68" i="25" l="1"/>
  <c r="B69" i="32"/>
  <c r="W69" i="25" l="1"/>
  <c r="B70" i="32"/>
  <c r="B71" i="32" l="1"/>
  <c r="W70" i="25"/>
  <c r="B72" i="32" l="1"/>
  <c r="W71" i="25"/>
  <c r="B73" i="32" l="1"/>
  <c r="W72" i="25"/>
  <c r="W73" i="25" l="1"/>
  <c r="B74" i="32"/>
  <c r="W74" i="25" l="1"/>
  <c r="B75" i="32"/>
  <c r="W75" i="25" l="1"/>
  <c r="B76" i="32"/>
  <c r="W76" i="25" l="1"/>
  <c r="C5" i="35"/>
  <c r="B77" i="32"/>
  <c r="W77" i="25" l="1"/>
  <c r="B78" i="32"/>
  <c r="W78" i="25" l="1"/>
  <c r="B79" i="32"/>
  <c r="W79" i="25" l="1"/>
  <c r="B80" i="32"/>
  <c r="W80" i="25" l="1"/>
  <c r="B81" i="32"/>
  <c r="W81" i="25" l="1"/>
  <c r="B82" i="32"/>
  <c r="B83" i="32" l="1"/>
  <c r="W82" i="25"/>
  <c r="W83" i="25" l="1"/>
  <c r="B84" i="32"/>
  <c r="B85" i="32" l="1"/>
  <c r="W84" i="25"/>
  <c r="W85" i="25" l="1"/>
  <c r="B86" i="32"/>
  <c r="W86" i="25" l="1"/>
  <c r="B87" i="32"/>
  <c r="B6" i="35" l="1"/>
  <c r="B88" i="32"/>
  <c r="W87" i="25"/>
  <c r="W88" i="25" l="1"/>
  <c r="B89" i="32"/>
  <c r="B90" i="32" l="1"/>
  <c r="W89" i="25"/>
  <c r="W90" i="25" l="1"/>
  <c r="B91" i="32"/>
  <c r="W91" i="25" l="1"/>
  <c r="B92" i="32"/>
  <c r="B93" i="32" l="1"/>
  <c r="W92" i="25"/>
  <c r="W93" i="25" l="1"/>
  <c r="B94" i="32"/>
  <c r="W94" i="25" l="1"/>
  <c r="B95" i="32"/>
  <c r="W95" i="25" l="1"/>
  <c r="B96" i="32"/>
  <c r="W96" i="25" l="1"/>
  <c r="B97" i="32"/>
  <c r="B98" i="32" l="1"/>
  <c r="W97" i="25"/>
  <c r="W98" i="25" l="1"/>
  <c r="B99" i="32"/>
  <c r="W99" i="25" l="1"/>
  <c r="B100" i="32"/>
  <c r="W100" i="25" l="1"/>
  <c r="B101" i="32"/>
  <c r="B102" i="32" l="1"/>
  <c r="W101" i="25"/>
  <c r="B103" i="32" l="1"/>
  <c r="W102" i="25"/>
  <c r="B104" i="32" l="1"/>
  <c r="W103" i="25"/>
  <c r="B105" i="32" l="1"/>
  <c r="W104" i="25"/>
  <c r="B106" i="32" l="1"/>
  <c r="W105" i="25"/>
  <c r="C6" i="35" l="1"/>
  <c r="W106" i="25"/>
  <c r="B107" i="32"/>
  <c r="W107" i="25" l="1"/>
  <c r="B108" i="32"/>
  <c r="B109" i="32" l="1"/>
  <c r="W108" i="25"/>
  <c r="W109" i="25" l="1"/>
  <c r="B110" i="32"/>
  <c r="B111" i="32" l="1"/>
  <c r="W110" i="25"/>
  <c r="W111" i="25" l="1"/>
  <c r="B112" i="32"/>
  <c r="W112" i="25" l="1"/>
  <c r="B113" i="32"/>
  <c r="W113" i="25" l="1"/>
  <c r="B114" i="32"/>
  <c r="W114" i="25" l="1"/>
  <c r="B115" i="32"/>
  <c r="W115" i="25" l="1"/>
  <c r="B116" i="32"/>
  <c r="B117" i="32" l="1"/>
  <c r="W116" i="25"/>
  <c r="W117" i="25" l="1"/>
  <c r="B118" i="32"/>
  <c r="B7" i="35" l="1"/>
  <c r="W118" i="25"/>
  <c r="B119" i="32"/>
  <c r="B120" i="32" l="1"/>
  <c r="W119" i="25"/>
  <c r="W120" i="25" l="1"/>
  <c r="B121" i="32"/>
  <c r="W121" i="25" l="1"/>
  <c r="B122" i="32"/>
  <c r="B123" i="32" l="1"/>
  <c r="W122" i="25"/>
  <c r="W123" i="25" l="1"/>
  <c r="B124" i="32"/>
  <c r="B125" i="32" l="1"/>
  <c r="W124" i="25"/>
  <c r="W125" i="25" l="1"/>
  <c r="B126" i="32"/>
  <c r="W126" i="25" l="1"/>
  <c r="B127" i="32"/>
  <c r="W127" i="25" l="1"/>
  <c r="B128" i="32"/>
  <c r="W128" i="25" l="1"/>
  <c r="B129" i="32"/>
  <c r="W129" i="25" l="1"/>
  <c r="B130" i="32"/>
  <c r="W130" i="25" l="1"/>
  <c r="B131" i="32"/>
  <c r="W131" i="25" l="1"/>
  <c r="B132" i="32"/>
  <c r="B133" i="32" l="1"/>
  <c r="W132" i="25"/>
  <c r="B134" i="32" l="1"/>
  <c r="W133" i="25"/>
  <c r="B135" i="32" l="1"/>
  <c r="W134" i="25"/>
  <c r="B136" i="32" l="1"/>
  <c r="W135" i="25"/>
  <c r="W136" i="25" l="1"/>
  <c r="B137" i="32"/>
  <c r="B138" i="32" l="1"/>
  <c r="C7" i="35"/>
  <c r="W137" i="25"/>
  <c r="B139" i="32" l="1"/>
  <c r="W138" i="25"/>
  <c r="W139" i="25" l="1"/>
  <c r="B140" i="32"/>
  <c r="B141" i="32" l="1"/>
  <c r="W140" i="25"/>
  <c r="W141" i="25" l="1"/>
  <c r="B142" i="32"/>
  <c r="W142" i="25" l="1"/>
  <c r="B143" i="32"/>
  <c r="W143" i="25" l="1"/>
  <c r="B144" i="32"/>
  <c r="B145" i="32" l="1"/>
  <c r="W144" i="25"/>
  <c r="W145" i="25" l="1"/>
  <c r="B146" i="32"/>
  <c r="B147" i="32" l="1"/>
  <c r="W146" i="25"/>
  <c r="W147" i="25" l="1"/>
  <c r="B148" i="32"/>
  <c r="B149" i="32" l="1"/>
  <c r="W148" i="25"/>
  <c r="B150" i="32" l="1"/>
  <c r="B8" i="35"/>
  <c r="W149" i="25"/>
  <c r="B151" i="32" l="1"/>
  <c r="W150" i="25"/>
  <c r="W151" i="25" l="1"/>
  <c r="B152" i="32"/>
  <c r="B153" i="32" l="1"/>
  <c r="W152" i="25"/>
  <c r="W153" i="25" l="1"/>
  <c r="B154" i="32"/>
  <c r="B155" i="32" l="1"/>
  <c r="W154" i="25"/>
  <c r="W155" i="25" l="1"/>
  <c r="B156" i="32"/>
  <c r="W156" i="25" l="1"/>
  <c r="B157" i="32"/>
  <c r="W157" i="25" l="1"/>
  <c r="B158" i="32"/>
  <c r="W158" i="25" l="1"/>
  <c r="B159" i="32"/>
  <c r="W159" i="25" l="1"/>
  <c r="B160" i="32"/>
  <c r="W160" i="25" l="1"/>
  <c r="B161" i="32"/>
  <c r="W161" i="25" l="1"/>
  <c r="B162" i="32"/>
  <c r="B163" i="32" l="1"/>
  <c r="W162" i="25"/>
  <c r="W163" i="25" l="1"/>
  <c r="B164" i="32"/>
  <c r="W164" i="25" l="1"/>
  <c r="B165" i="32"/>
  <c r="W165" i="25" l="1"/>
  <c r="B166" i="32"/>
  <c r="W166" i="25" l="1"/>
  <c r="B167" i="32"/>
  <c r="W167" i="25" l="1"/>
  <c r="B168" i="32"/>
  <c r="C8" i="35" l="1"/>
  <c r="W168" i="25"/>
  <c r="B169" i="32"/>
  <c r="W169" i="25" l="1"/>
  <c r="B170" i="32"/>
  <c r="B171" i="32" l="1"/>
  <c r="W170" i="25"/>
  <c r="W171" i="25" l="1"/>
  <c r="B172" i="32"/>
  <c r="B173" i="32" l="1"/>
  <c r="W172" i="25"/>
  <c r="W173" i="25" l="1"/>
  <c r="B174" i="32"/>
  <c r="B175" i="32" l="1"/>
  <c r="W174" i="25"/>
  <c r="W175" i="25" l="1"/>
  <c r="B176" i="32"/>
  <c r="B177" i="32" l="1"/>
  <c r="W176" i="25"/>
  <c r="W177" i="25" l="1"/>
  <c r="B178" i="32"/>
  <c r="B179" i="32" l="1"/>
  <c r="W178" i="25"/>
  <c r="B180" i="32" l="1"/>
  <c r="B9" i="35"/>
  <c r="W179" i="25"/>
  <c r="W180" i="25" l="1"/>
  <c r="B181" i="32"/>
  <c r="W181" i="25" l="1"/>
  <c r="B182" i="32"/>
  <c r="W182" i="25" l="1"/>
  <c r="B183" i="32"/>
  <c r="W183" i="25" l="1"/>
  <c r="B184" i="32"/>
  <c r="W184" i="25" l="1"/>
  <c r="B185" i="32"/>
  <c r="W185" i="25" l="1"/>
  <c r="B186" i="32"/>
  <c r="B187" i="32" l="1"/>
  <c r="W186" i="25"/>
  <c r="W187" i="25" l="1"/>
  <c r="B188" i="32"/>
  <c r="W188" i="25" l="1"/>
  <c r="B189" i="32"/>
  <c r="W189" i="25" l="1"/>
  <c r="B190" i="32"/>
  <c r="W190" i="25" l="1"/>
  <c r="B191" i="32"/>
  <c r="W191" i="25" l="1"/>
  <c r="B192" i="32"/>
  <c r="W192" i="25" l="1"/>
  <c r="B193" i="32"/>
  <c r="B194" i="32" l="1"/>
  <c r="W193" i="25"/>
  <c r="W194" i="25" l="1"/>
  <c r="B195" i="32"/>
  <c r="B196" i="32" l="1"/>
  <c r="W195" i="25"/>
  <c r="W196" i="25" l="1"/>
  <c r="B197" i="32"/>
  <c r="B198" i="32" l="1"/>
  <c r="W197" i="25"/>
  <c r="C9" i="35" l="1"/>
  <c r="B199" i="32"/>
  <c r="W198" i="25"/>
  <c r="W199" i="25" l="1"/>
  <c r="B200" i="32"/>
  <c r="B201" i="32" l="1"/>
  <c r="W200" i="25"/>
  <c r="W201" i="25" l="1"/>
  <c r="B202" i="32"/>
  <c r="W202" i="25" l="1"/>
  <c r="B203" i="32"/>
  <c r="W203" i="25" l="1"/>
  <c r="B204" i="32"/>
  <c r="W204" i="25" l="1"/>
  <c r="B205" i="32"/>
  <c r="W205" i="25" l="1"/>
  <c r="B206" i="32"/>
  <c r="B207" i="32" l="1"/>
  <c r="W206" i="25"/>
  <c r="W207" i="25" l="1"/>
  <c r="B208" i="32"/>
  <c r="B209" i="32" l="1"/>
  <c r="W208" i="25"/>
  <c r="W209" i="25" l="1"/>
  <c r="B210" i="32"/>
  <c r="W210" i="25" l="1"/>
  <c r="B10" i="35"/>
  <c r="B211" i="32"/>
  <c r="W211" i="25" l="1"/>
  <c r="B212" i="32"/>
  <c r="W212" i="25" l="1"/>
  <c r="B213" i="32"/>
  <c r="W213" i="25" l="1"/>
  <c r="B214" i="32"/>
  <c r="W214" i="25" l="1"/>
  <c r="B215" i="32"/>
  <c r="B216" i="32" l="1"/>
  <c r="W215" i="25"/>
  <c r="B217" i="32" l="1"/>
  <c r="W216" i="25"/>
  <c r="W217" i="25" l="1"/>
  <c r="B218" i="32"/>
  <c r="W218" i="25" l="1"/>
  <c r="B219" i="32"/>
  <c r="W219" i="25" l="1"/>
  <c r="B220" i="32"/>
  <c r="W220" i="25" l="1"/>
  <c r="B221" i="32"/>
  <c r="B222" i="32" l="1"/>
  <c r="W221" i="25"/>
  <c r="W222" i="25" l="1"/>
  <c r="B223" i="32"/>
  <c r="B224" i="32" l="1"/>
  <c r="W223" i="25"/>
  <c r="W224" i="25" l="1"/>
  <c r="B225" i="32"/>
  <c r="W225" i="25" l="1"/>
  <c r="B226" i="32"/>
  <c r="W226" i="25" l="1"/>
  <c r="B227" i="32"/>
  <c r="B228" i="32" l="1"/>
  <c r="W227" i="25"/>
  <c r="W228" i="25" l="1"/>
  <c r="B229" i="32"/>
  <c r="W229" i="25" l="1"/>
  <c r="B230" i="32"/>
  <c r="C10" i="35"/>
  <c r="B231" i="32" l="1"/>
  <c r="W230" i="25"/>
  <c r="W231" i="25" l="1"/>
  <c r="B232" i="32"/>
  <c r="B233" i="32" l="1"/>
  <c r="W232" i="25"/>
  <c r="W233" i="25" l="1"/>
  <c r="B234" i="32"/>
  <c r="B235" i="32" l="1"/>
  <c r="W234" i="25"/>
  <c r="W235" i="25" l="1"/>
  <c r="B236" i="32"/>
  <c r="B237" i="32" l="1"/>
  <c r="W236" i="25"/>
  <c r="W237" i="25" l="1"/>
  <c r="B238" i="32"/>
  <c r="B239" i="32" l="1"/>
  <c r="W238" i="25"/>
  <c r="W239" i="25" l="1"/>
  <c r="B240" i="32"/>
  <c r="B241" i="32" l="1"/>
  <c r="W240" i="25"/>
  <c r="B11" i="35"/>
  <c r="W241" i="25" l="1"/>
  <c r="B242" i="32"/>
  <c r="W242" i="25" l="1"/>
  <c r="B243" i="32"/>
  <c r="W243" i="25" l="1"/>
  <c r="B244" i="32"/>
  <c r="B245" i="32" l="1"/>
  <c r="W244" i="25"/>
  <c r="B246" i="32" l="1"/>
  <c r="W245" i="25"/>
  <c r="W246" i="25" l="1"/>
  <c r="B247" i="32"/>
  <c r="W247" i="25" l="1"/>
  <c r="B248" i="32"/>
  <c r="W248" i="25" l="1"/>
  <c r="B249" i="32"/>
  <c r="W249" i="25" l="1"/>
  <c r="B250" i="32"/>
  <c r="W250" i="25" l="1"/>
  <c r="B251" i="32"/>
  <c r="B252" i="32" l="1"/>
  <c r="W251" i="25"/>
  <c r="W252" i="25" l="1"/>
  <c r="B253" i="32"/>
  <c r="B254" i="32" l="1"/>
  <c r="W253" i="25"/>
  <c r="W254" i="25" l="1"/>
  <c r="B255" i="32"/>
  <c r="B256" i="32" l="1"/>
  <c r="W255" i="25"/>
  <c r="W256" i="25" l="1"/>
  <c r="B257" i="32"/>
  <c r="B258" i="32" l="1"/>
  <c r="W257" i="25"/>
  <c r="W258" i="25" l="1"/>
  <c r="B259" i="32"/>
  <c r="W259" i="25" l="1"/>
  <c r="C11" i="35"/>
  <c r="B260" i="32"/>
  <c r="B261" i="32" l="1"/>
  <c r="W260" i="25"/>
  <c r="W261" i="25" l="1"/>
  <c r="B262" i="32"/>
  <c r="B263" i="32" l="1"/>
  <c r="W262" i="25"/>
  <c r="W263" i="25" l="1"/>
  <c r="B264" i="32"/>
  <c r="B265" i="32" l="1"/>
  <c r="W264" i="25"/>
  <c r="W265" i="25" l="1"/>
  <c r="B266" i="32"/>
  <c r="B267" i="32" l="1"/>
  <c r="W266" i="25"/>
  <c r="W267" i="25" l="1"/>
  <c r="B268" i="32"/>
  <c r="B269" i="32" l="1"/>
  <c r="W268" i="25"/>
  <c r="W269" i="25" l="1"/>
  <c r="B270" i="32"/>
  <c r="W270" i="25" l="1"/>
  <c r="B271" i="32"/>
  <c r="B272" i="32" l="1"/>
  <c r="B12" i="35"/>
  <c r="W271" i="25"/>
  <c r="B273" i="32" l="1"/>
  <c r="W272" i="25"/>
  <c r="W273" i="25" l="1"/>
  <c r="B274" i="32"/>
  <c r="W274" i="25" l="1"/>
  <c r="B275" i="32"/>
  <c r="B276" i="32" l="1"/>
  <c r="W275" i="25"/>
  <c r="B277" i="32" l="1"/>
  <c r="W276" i="25"/>
  <c r="W277" i="25" l="1"/>
  <c r="B278" i="32"/>
  <c r="W278" i="25" l="1"/>
  <c r="B279" i="32"/>
  <c r="B280" i="32" l="1"/>
  <c r="W279" i="25"/>
  <c r="W280" i="25" l="1"/>
  <c r="B281" i="32"/>
  <c r="B282" i="32" l="1"/>
  <c r="W281" i="25"/>
  <c r="W282" i="25" l="1"/>
  <c r="B283" i="32"/>
  <c r="B284" i="32" l="1"/>
  <c r="W283" i="25"/>
  <c r="W284" i="25" l="1"/>
  <c r="B285" i="32"/>
  <c r="W285" i="25" l="1"/>
  <c r="B286" i="32"/>
  <c r="W286" i="25" l="1"/>
  <c r="B287" i="32"/>
  <c r="W287" i="25" l="1"/>
  <c r="B288" i="32"/>
  <c r="W288" i="25" l="1"/>
  <c r="B289" i="32"/>
  <c r="B290" i="32" l="1"/>
  <c r="W289" i="25"/>
  <c r="W290" i="25" l="1"/>
  <c r="B291" i="32"/>
  <c r="C12" i="35"/>
  <c r="W291" i="25" l="1"/>
  <c r="B292" i="32"/>
  <c r="B293" i="32" l="1"/>
  <c r="W292" i="25"/>
  <c r="W293" i="25" l="1"/>
  <c r="B294" i="32"/>
  <c r="B295" i="32" l="1"/>
  <c r="W294" i="25"/>
  <c r="W295" i="25" l="1"/>
  <c r="B296" i="32"/>
  <c r="B297" i="32" l="1"/>
  <c r="W296" i="25"/>
  <c r="W297" i="25" l="1"/>
  <c r="B298" i="32"/>
  <c r="B299" i="32" l="1"/>
  <c r="W298" i="25"/>
  <c r="W299" i="25" l="1"/>
  <c r="B300" i="32"/>
  <c r="W300" i="25" l="1"/>
  <c r="B301" i="32"/>
  <c r="W301" i="25" l="1"/>
  <c r="B302" i="32"/>
  <c r="W302" i="25" l="1"/>
  <c r="B13" i="35"/>
  <c r="B303" i="32"/>
  <c r="W303" i="25" l="1"/>
  <c r="B304" i="32"/>
  <c r="B305" i="32" l="1"/>
  <c r="W304" i="25"/>
  <c r="B306" i="32" l="1"/>
  <c r="W305" i="25"/>
  <c r="W306" i="25" l="1"/>
  <c r="B307" i="32"/>
  <c r="B308" i="32" l="1"/>
  <c r="W307" i="25"/>
  <c r="B309" i="32" l="1"/>
  <c r="W308" i="25"/>
  <c r="W309" i="25" l="1"/>
  <c r="B310" i="32"/>
  <c r="W310" i="25" l="1"/>
  <c r="B311" i="32"/>
  <c r="W311" i="25" l="1"/>
  <c r="B312" i="32"/>
  <c r="W312" i="25" l="1"/>
  <c r="B313" i="32"/>
  <c r="W313" i="25" l="1"/>
  <c r="B314" i="32"/>
  <c r="W314" i="25" l="1"/>
  <c r="B315" i="32"/>
  <c r="W315" i="25" l="1"/>
  <c r="B316" i="32"/>
  <c r="B317" i="32" l="1"/>
  <c r="W316" i="25"/>
  <c r="W317" i="25" l="1"/>
  <c r="B318" i="32"/>
  <c r="W318" i="25" l="1"/>
  <c r="B319" i="32"/>
  <c r="W319" i="25" l="1"/>
  <c r="B320" i="32"/>
  <c r="B321" i="32" l="1"/>
  <c r="W320" i="25"/>
  <c r="B322" i="32" l="1"/>
  <c r="W321" i="25"/>
  <c r="C13" i="35"/>
  <c r="B323" i="32" l="1"/>
  <c r="W322" i="25"/>
  <c r="W323" i="25" l="1"/>
  <c r="B324" i="32"/>
  <c r="B325" i="32" l="1"/>
  <c r="W324" i="25"/>
  <c r="W325" i="25" l="1"/>
  <c r="B326" i="32"/>
  <c r="B327" i="32" l="1"/>
  <c r="W326" i="25"/>
  <c r="W327" i="25" l="1"/>
  <c r="B328" i="32"/>
  <c r="B329" i="32" l="1"/>
  <c r="W328" i="25"/>
  <c r="W329" i="25" l="1"/>
  <c r="B330" i="32"/>
  <c r="W330" i="25" l="1"/>
  <c r="B14" i="35"/>
  <c r="B331" i="32"/>
  <c r="B332" i="32" l="1"/>
  <c r="W331" i="25"/>
  <c r="B333" i="32" l="1"/>
  <c r="W332" i="25"/>
  <c r="W333" i="25" l="1"/>
  <c r="B334" i="32"/>
  <c r="B335" i="32" l="1"/>
  <c r="W334" i="25"/>
  <c r="B336" i="32" l="1"/>
  <c r="W335" i="25"/>
  <c r="W336" i="25" l="1"/>
  <c r="B337" i="32"/>
  <c r="W337" i="25" l="1"/>
  <c r="B338" i="32"/>
  <c r="B339" i="32" l="1"/>
  <c r="W338" i="25"/>
  <c r="W339" i="25" l="1"/>
  <c r="B340" i="32"/>
  <c r="B341" i="32" l="1"/>
  <c r="W340" i="25"/>
  <c r="W341" i="25" l="1"/>
  <c r="B342" i="32"/>
  <c r="B343" i="32" l="1"/>
  <c r="W342" i="25"/>
  <c r="W343" i="25" l="1"/>
  <c r="B344" i="32"/>
  <c r="W344" i="25" l="1"/>
  <c r="B345" i="32"/>
  <c r="W345" i="25" l="1"/>
  <c r="B346" i="32"/>
  <c r="B347" i="32" l="1"/>
  <c r="W346" i="25"/>
  <c r="W347" i="25" l="1"/>
  <c r="B348" i="32"/>
  <c r="B349" i="32" l="1"/>
  <c r="W348" i="25"/>
  <c r="W349" i="25" l="1"/>
  <c r="B350" i="32"/>
  <c r="W350" i="25" l="1"/>
  <c r="B351" i="32"/>
  <c r="C14" i="35"/>
  <c r="W351" i="25" l="1"/>
  <c r="B352" i="32"/>
  <c r="B353" i="32" l="1"/>
  <c r="W352" i="25"/>
  <c r="W353" i="25" l="1"/>
  <c r="B354" i="32"/>
  <c r="B355" i="32" l="1"/>
  <c r="W354" i="25"/>
  <c r="W355" i="25" l="1"/>
  <c r="B356" i="32"/>
  <c r="W356" i="25" l="1"/>
  <c r="B357" i="32"/>
  <c r="W357" i="25" l="1"/>
  <c r="B358" i="32"/>
  <c r="B359" i="32" l="1"/>
  <c r="W358" i="25"/>
  <c r="W359" i="25" l="1"/>
  <c r="B360" i="32"/>
  <c r="B361" i="32" l="1"/>
  <c r="W360" i="25"/>
  <c r="B15" i="35" l="1"/>
  <c r="W361" i="25"/>
  <c r="B362" i="32"/>
  <c r="B363" i="32" l="1"/>
  <c r="W362" i="25"/>
  <c r="W363" i="25" l="1"/>
  <c r="B364" i="32"/>
  <c r="B365" i="32" l="1"/>
  <c r="W364" i="25"/>
  <c r="W365" i="25" l="1"/>
  <c r="B366" i="32"/>
  <c r="O9" i="25" l="1"/>
  <c r="E366" i="32"/>
  <c r="I1" i="32"/>
  <c r="W366" i="25"/>
  <c r="B367" i="32"/>
  <c r="B368" i="32" s="1"/>
  <c r="B369" i="32" s="1"/>
  <c r="B370" i="32" s="1"/>
  <c r="B371" i="32" s="1"/>
  <c r="B372" i="32" s="1"/>
  <c r="B373" i="32" s="1"/>
  <c r="B374" i="32" s="1"/>
  <c r="B375" i="32" s="1"/>
  <c r="B376" i="32" s="1"/>
  <c r="B377" i="32" s="1"/>
  <c r="B378" i="32" s="1"/>
  <c r="B379" i="32" s="1"/>
  <c r="B380" i="32" s="1"/>
  <c r="B381" i="32" s="1"/>
  <c r="C15" i="35" s="1"/>
</calcChain>
</file>

<file path=xl/sharedStrings.xml><?xml version="1.0" encoding="utf-8"?>
<sst xmlns="http://schemas.openxmlformats.org/spreadsheetml/2006/main" count="2046" uniqueCount="144">
  <si>
    <t>Employee Name</t>
  </si>
  <si>
    <t>Income Tax</t>
  </si>
  <si>
    <t>Other Deductions</t>
  </si>
  <si>
    <t>Net Pay</t>
  </si>
  <si>
    <t>Monthly Totals</t>
  </si>
  <si>
    <t>Gross Wages</t>
  </si>
  <si>
    <t>Tax Code</t>
  </si>
  <si>
    <t>Payroll Total</t>
  </si>
  <si>
    <t>Date</t>
  </si>
  <si>
    <t>Week number</t>
  </si>
  <si>
    <t>Month number</t>
  </si>
  <si>
    <t>Employee surname</t>
  </si>
  <si>
    <t>Employee forename(s)</t>
  </si>
  <si>
    <t>Address line 1</t>
  </si>
  <si>
    <t>City</t>
  </si>
  <si>
    <t>Post code</t>
  </si>
  <si>
    <t>Payroll number</t>
  </si>
  <si>
    <t>National Insurance number</t>
  </si>
  <si>
    <t>BUSINESS DETAILS</t>
  </si>
  <si>
    <t>Business name</t>
  </si>
  <si>
    <t>NATIONAL INSURANCE</t>
  </si>
  <si>
    <t>Paid monthly or weekly?</t>
  </si>
  <si>
    <t>Student Loan deductions</t>
  </si>
  <si>
    <t>WEEKLY PAYROLL</t>
  </si>
  <si>
    <t>MONTHLY PAYROLL</t>
  </si>
  <si>
    <t>YEAR TO DATE</t>
  </si>
  <si>
    <t>Employees National Insurance</t>
  </si>
  <si>
    <t>Employers National Insurance</t>
  </si>
  <si>
    <t>Date Wages paid</t>
  </si>
  <si>
    <r>
      <t xml:space="preserve">Leaving date               </t>
    </r>
    <r>
      <rPr>
        <i/>
        <sz val="8"/>
        <color indexed="55"/>
        <rFont val="Times New Roman"/>
        <family val="1"/>
      </rPr>
      <t>(dd/mm/yyyy)</t>
    </r>
  </si>
  <si>
    <t xml:space="preserve">   </t>
  </si>
  <si>
    <t>Wk/Mth no</t>
  </si>
  <si>
    <t>Overtime Bonus Gratuities</t>
  </si>
  <si>
    <t>Month 1</t>
  </si>
  <si>
    <t>EMPLOYEE DETAILS   01</t>
  </si>
  <si>
    <t>EMPLOYEE DETAILS   02</t>
  </si>
  <si>
    <t>EMPLOYEE DETAILS   03</t>
  </si>
  <si>
    <t>EMPLOYEE DETAILS   04</t>
  </si>
  <si>
    <t>EMPLOYEE DETAILS   05</t>
  </si>
  <si>
    <t>EMPLOYEE DETAILS   06</t>
  </si>
  <si>
    <t>EMPLOYEE DETAILS   07</t>
  </si>
  <si>
    <t>EMPLOYEE DETAILS   08</t>
  </si>
  <si>
    <t>EMPLOYEE DETAILS   09</t>
  </si>
  <si>
    <t>EMPLOYEE DETAILS   10</t>
  </si>
  <si>
    <t>Pay No</t>
  </si>
  <si>
    <t>SSP</t>
  </si>
  <si>
    <t>SMP</t>
  </si>
  <si>
    <t>SPP</t>
  </si>
  <si>
    <t>SAP</t>
  </si>
  <si>
    <t>Basic hours</t>
  </si>
  <si>
    <t>Hourly rate</t>
  </si>
  <si>
    <t>NIC Table</t>
  </si>
  <si>
    <t>GROSS WAGES</t>
  </si>
  <si>
    <t>NET      PAY</t>
  </si>
  <si>
    <t>Basic    wages</t>
  </si>
  <si>
    <t>Statutory Pay HMRC CD-Rom Calc</t>
  </si>
  <si>
    <t>Student Loans HMRC CD-Rom Calc</t>
  </si>
  <si>
    <t>One Click to repeat previous month</t>
  </si>
  <si>
    <t>* Bank details are optional</t>
  </si>
  <si>
    <t>*Account name</t>
  </si>
  <si>
    <t>*Account number</t>
  </si>
  <si>
    <t>*Bank name</t>
  </si>
  <si>
    <t>*Sort code</t>
  </si>
  <si>
    <r>
      <t xml:space="preserve">Employee surname    </t>
    </r>
    <r>
      <rPr>
        <sz val="9"/>
        <color indexed="23"/>
        <rFont val="Times New Roman"/>
        <family val="1"/>
      </rPr>
      <t>use Capitals</t>
    </r>
  </si>
  <si>
    <t>Financial tax year</t>
  </si>
  <si>
    <t>Wages Tax Period</t>
  </si>
  <si>
    <t>Statutory Sick Pay Recovered</t>
  </si>
  <si>
    <t>Statutory Maternity Pay Recovered</t>
  </si>
  <si>
    <t>Statutory Paternity Pay Recovered</t>
  </si>
  <si>
    <t>Statutory Adoption Pay Recovered</t>
  </si>
  <si>
    <t>Statutory Payments &amp; NIC Recovered</t>
  </si>
  <si>
    <r>
      <t>One Click to repeat previous week</t>
    </r>
    <r>
      <rPr>
        <sz val="9"/>
        <rFont val="Times New Roman"/>
        <family val="1"/>
      </rPr>
      <t xml:space="preserve">  Enter Y</t>
    </r>
  </si>
  <si>
    <r>
      <t>One Click to repeat previous month</t>
    </r>
    <r>
      <rPr>
        <sz val="9"/>
        <rFont val="Times New Roman"/>
        <family val="1"/>
      </rPr>
      <t xml:space="preserve">  Enter Y</t>
    </r>
  </si>
  <si>
    <t>All Week I Month I Basis</t>
  </si>
  <si>
    <t>www.diyaccounting.co.uk</t>
  </si>
  <si>
    <t>Limited Companies Only</t>
  </si>
  <si>
    <t>Enter D for Directors</t>
  </si>
  <si>
    <r>
      <t xml:space="preserve">Leaving date             </t>
    </r>
    <r>
      <rPr>
        <sz val="9"/>
        <color indexed="56"/>
        <rFont val="Times New Roman"/>
        <family val="1"/>
      </rPr>
      <t xml:space="preserve">  </t>
    </r>
    <r>
      <rPr>
        <i/>
        <sz val="8"/>
        <color indexed="56"/>
        <rFont val="Times New Roman"/>
        <family val="1"/>
      </rPr>
      <t>(dd/mm/yyyy)</t>
    </r>
  </si>
  <si>
    <t>Sub Total Directors</t>
  </si>
  <si>
    <t>Dir Ref</t>
  </si>
  <si>
    <t>Directors</t>
  </si>
  <si>
    <t>Directors Wages Limited Companies Only</t>
  </si>
  <si>
    <t>Director Totals</t>
  </si>
  <si>
    <t>Year to</t>
  </si>
  <si>
    <t>-</t>
  </si>
  <si>
    <t>M</t>
  </si>
  <si>
    <t>F</t>
  </si>
  <si>
    <t>W</t>
  </si>
  <si>
    <t>D</t>
  </si>
  <si>
    <t>W1</t>
  </si>
  <si>
    <t>M1</t>
  </si>
  <si>
    <t>Monthly</t>
  </si>
  <si>
    <t>Weekly</t>
  </si>
  <si>
    <t>Employees</t>
  </si>
  <si>
    <t>Weeks in month</t>
  </si>
  <si>
    <t>Month</t>
  </si>
  <si>
    <t>Product Layout</t>
  </si>
  <si>
    <t>Week in Month</t>
  </si>
  <si>
    <t>Date code</t>
  </si>
  <si>
    <t>Month Sheet</t>
  </si>
  <si>
    <t>Reduce employers' NIC contributions by 0.5% for employees categorised as mariners</t>
  </si>
  <si>
    <t>Amount Outstanding</t>
  </si>
  <si>
    <t>Online filing month code</t>
  </si>
  <si>
    <t>Amount Paid</t>
  </si>
  <si>
    <t>Payment Method</t>
  </si>
  <si>
    <t>Payment Date</t>
  </si>
  <si>
    <t>Total Amount Payable</t>
  </si>
  <si>
    <t>Student Loan Deductions</t>
  </si>
  <si>
    <t xml:space="preserve">Statutory Pay NIC Compensation </t>
  </si>
  <si>
    <t>Statutory Pay Recovered</t>
  </si>
  <si>
    <t>Amount Due Income Tax</t>
  </si>
  <si>
    <t>Amount Due Nat Insurance</t>
  </si>
  <si>
    <t>Inland Revenue Payment Due</t>
  </si>
  <si>
    <t>PAYE       Month</t>
  </si>
  <si>
    <t>Payment date</t>
  </si>
  <si>
    <t>Total year to date</t>
  </si>
  <si>
    <t>Office Use</t>
  </si>
  <si>
    <t>Student loans</t>
  </si>
  <si>
    <t>National Insurance</t>
  </si>
  <si>
    <t>Income  Tax</t>
  </si>
  <si>
    <t>Incremental Payments</t>
  </si>
  <si>
    <t>BASIC PAY</t>
  </si>
  <si>
    <t>Hourly   Rate</t>
  </si>
  <si>
    <t>Basic   Hours</t>
  </si>
  <si>
    <t>Statutory Allowances</t>
  </si>
  <si>
    <t>NET PAY</t>
  </si>
  <si>
    <t>DEDUCTIONS FROM GROSS PAY</t>
  </si>
  <si>
    <t>GROSS PAY</t>
  </si>
  <si>
    <t>PAYMENTS THIS PERIOD</t>
  </si>
  <si>
    <t>Nat Ins    Table</t>
  </si>
  <si>
    <t>Tax Week</t>
  </si>
  <si>
    <t>Payroll Reference</t>
  </si>
  <si>
    <t>Nat Ins Number</t>
  </si>
  <si>
    <t>Tax Week ended</t>
  </si>
  <si>
    <t>Income   Tax</t>
  </si>
  <si>
    <t>Start row</t>
  </si>
  <si>
    <t>Week or Month number (1-12 or 1 to 53)</t>
  </si>
  <si>
    <t>Sheet</t>
  </si>
  <si>
    <t>Weekly or Monthly payslips (W or M)</t>
  </si>
  <si>
    <t>DIY Accounting Payslip Generator</t>
  </si>
  <si>
    <t>`</t>
  </si>
  <si>
    <t xml:space="preserve"> </t>
  </si>
  <si>
    <t>Complete Employee details below and add calculated tax and wages to the monthly sheets (Apr20, May20, etc…), then switch to the Payslips sheet to generate payslips by selecting W or M (weekly/monthly) and the week or month number.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</si>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</sst>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00"/>
    <numFmt numFmtId="166" formatCode="dd/mm/yyyy;@"/>
    <numFmt numFmtId="167" formatCode="0.00_ ;[Red]\-0.00\ "/>
    <numFmt numFmtId="168" formatCode="[$-F800]dddd\,\ mmmm\ dd\,\ yyyy"/>
  </numFmts>
  <fonts count="60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u/>
      <sz val="8"/>
      <color indexed="12"/>
      <name val="Times New Roman"/>
      <family val="1"/>
    </font>
    <font>
      <sz val="8"/>
      <color indexed="23"/>
      <name val="Times New Roman"/>
      <family val="1"/>
    </font>
    <font>
      <sz val="10"/>
      <color indexed="23"/>
      <name val="Arial"/>
    </font>
    <font>
      <b/>
      <sz val="8"/>
      <color indexed="9"/>
      <name val="Times New Roman"/>
      <family val="1"/>
    </font>
    <font>
      <b/>
      <sz val="8"/>
      <name val="Times New Roman"/>
      <family val="1"/>
    </font>
    <font>
      <i/>
      <sz val="9"/>
      <name val="Times New Roman"/>
      <family val="1"/>
    </font>
    <font>
      <b/>
      <sz val="10"/>
      <name val="Arial"/>
    </font>
    <font>
      <sz val="9"/>
      <name val="Arial"/>
    </font>
    <font>
      <sz val="8"/>
      <color indexed="22"/>
      <name val="Times New Roman"/>
      <family val="1"/>
    </font>
    <font>
      <sz val="8"/>
      <color indexed="63"/>
      <name val="Times New Roman"/>
      <family val="1"/>
    </font>
    <font>
      <i/>
      <sz val="8"/>
      <color indexed="23"/>
      <name val="Times New Roman"/>
      <family val="1"/>
    </font>
    <font>
      <i/>
      <sz val="8"/>
      <color indexed="23"/>
      <name val="Arial"/>
    </font>
    <font>
      <i/>
      <sz val="8"/>
      <color indexed="55"/>
      <name val="Times New Roman"/>
      <family val="1"/>
    </font>
    <font>
      <sz val="8"/>
      <color indexed="18"/>
      <name val="Times New Roman"/>
      <family val="1"/>
    </font>
    <font>
      <sz val="10"/>
      <color indexed="10"/>
      <name val="Times New Roman"/>
      <family val="1"/>
    </font>
    <font>
      <b/>
      <sz val="8"/>
      <name val="Arial"/>
    </font>
    <font>
      <i/>
      <sz val="8"/>
      <name val="Times New Roman"/>
      <family val="1"/>
    </font>
    <font>
      <sz val="9"/>
      <color indexed="23"/>
      <name val="Times New Roman"/>
      <family val="1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10"/>
      <color indexed="10"/>
      <name val="Arial"/>
    </font>
    <font>
      <sz val="8"/>
      <color indexed="18"/>
      <name val="Arial"/>
    </font>
    <font>
      <sz val="10"/>
      <color indexed="58"/>
      <name val="Times New Roman"/>
      <family val="1"/>
    </font>
    <font>
      <sz val="10"/>
      <color indexed="58"/>
      <name val="Arial"/>
    </font>
    <font>
      <i/>
      <sz val="10"/>
      <name val="Arial"/>
    </font>
    <font>
      <i/>
      <sz val="9"/>
      <color indexed="56"/>
      <name val="Times New Roman"/>
      <family val="1"/>
    </font>
    <font>
      <i/>
      <sz val="8"/>
      <color indexed="56"/>
      <name val="Times New Roman"/>
      <family val="1"/>
    </font>
    <font>
      <sz val="9"/>
      <color indexed="56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i/>
      <sz val="9"/>
      <color indexed="18"/>
      <name val="Times New Roman"/>
      <family val="1"/>
    </font>
    <font>
      <b/>
      <sz val="8"/>
      <name val="Arial"/>
      <family val="2"/>
    </font>
    <font>
      <sz val="8"/>
      <name val="Verdana"/>
      <family val="2"/>
    </font>
    <font>
      <sz val="8"/>
      <color indexed="23"/>
      <name val="Verdana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0"/>
      <color indexed="18"/>
      <name val="Verdana"/>
      <family val="2"/>
    </font>
    <font>
      <b/>
      <sz val="9"/>
      <color indexed="18"/>
      <name val="Verdana"/>
      <family val="2"/>
    </font>
    <font>
      <sz val="9"/>
      <color indexed="18"/>
      <name val="Verdana"/>
      <family val="2"/>
    </font>
    <font>
      <sz val="8"/>
      <color indexed="18"/>
      <name val="Verdana"/>
      <family val="2"/>
    </font>
    <font>
      <sz val="10"/>
      <color indexed="18"/>
      <name val="Verdana"/>
      <family val="2"/>
    </font>
    <font>
      <sz val="12"/>
      <color indexed="18"/>
      <name val="Verdana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0" tint="-0.14999847407452621"/>
      <name val="Verdana"/>
      <family val="2"/>
    </font>
    <font>
      <b/>
      <sz val="9"/>
      <color rgb="FFFFFFCC"/>
      <name val="Verdana"/>
      <family val="2"/>
    </font>
    <font>
      <sz val="8"/>
      <color rgb="FFFFFF9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gray0625">
        <bgColor indexed="26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56" fillId="0" borderId="0"/>
    <xf numFmtId="0" fontId="56" fillId="0" borderId="0"/>
  </cellStyleXfs>
  <cellXfs count="530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2" borderId="0" xfId="0" applyFont="1" applyFill="1"/>
    <xf numFmtId="0" fontId="5" fillId="0" borderId="1" xfId="0" applyFont="1" applyBorder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7" fillId="3" borderId="0" xfId="0" applyFont="1" applyFill="1"/>
    <xf numFmtId="0" fontId="5" fillId="3" borderId="0" xfId="0" applyFont="1" applyFill="1"/>
    <xf numFmtId="0" fontId="5" fillId="3" borderId="6" xfId="0" applyFont="1" applyFill="1" applyBorder="1"/>
    <xf numFmtId="1" fontId="9" fillId="3" borderId="0" xfId="0" applyNumberFormat="1" applyFont="1" applyFill="1" applyAlignment="1">
      <alignment horizontal="center"/>
    </xf>
    <xf numFmtId="166" fontId="5" fillId="3" borderId="0" xfId="0" applyNumberFormat="1" applyFont="1" applyFill="1"/>
    <xf numFmtId="165" fontId="5" fillId="3" borderId="0" xfId="0" applyNumberFormat="1" applyFont="1" applyFill="1"/>
    <xf numFmtId="0" fontId="5" fillId="3" borderId="7" xfId="0" applyFont="1" applyFill="1" applyBorder="1"/>
    <xf numFmtId="0" fontId="5" fillId="3" borderId="0" xfId="0" applyFont="1" applyFill="1" applyAlignment="1">
      <alignment wrapText="1"/>
    </xf>
    <xf numFmtId="0" fontId="9" fillId="3" borderId="0" xfId="0" applyFont="1" applyFill="1"/>
    <xf numFmtId="0" fontId="5" fillId="3" borderId="8" xfId="0" applyFont="1" applyFill="1" applyBorder="1"/>
    <xf numFmtId="0" fontId="5" fillId="3" borderId="9" xfId="0" applyFont="1" applyFill="1" applyBorder="1"/>
    <xf numFmtId="0" fontId="6" fillId="3" borderId="0" xfId="0" applyFont="1" applyFill="1" applyAlignment="1">
      <alignment horizontal="center"/>
    </xf>
    <xf numFmtId="0" fontId="5" fillId="3" borderId="10" xfId="0" applyFont="1" applyFill="1" applyBorder="1"/>
    <xf numFmtId="1" fontId="11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0" fontId="1" fillId="3" borderId="6" xfId="0" applyFont="1" applyFill="1" applyBorder="1"/>
    <xf numFmtId="0" fontId="1" fillId="3" borderId="11" xfId="0" applyFont="1" applyFill="1" applyBorder="1"/>
    <xf numFmtId="164" fontId="1" fillId="3" borderId="6" xfId="0" applyNumberFormat="1" applyFont="1" applyFill="1" applyBorder="1"/>
    <xf numFmtId="164" fontId="1" fillId="3" borderId="10" xfId="0" applyNumberFormat="1" applyFont="1" applyFill="1" applyBorder="1"/>
    <xf numFmtId="164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right" indent="1"/>
    </xf>
    <xf numFmtId="0" fontId="1" fillId="3" borderId="0" xfId="0" applyFont="1" applyFill="1" applyAlignment="1">
      <alignment horizontal="right" indent="1"/>
    </xf>
    <xf numFmtId="0" fontId="1" fillId="0" borderId="0" xfId="0" applyFont="1" applyAlignment="1">
      <alignment horizontal="right" indent="1"/>
    </xf>
    <xf numFmtId="2" fontId="1" fillId="3" borderId="3" xfId="0" applyNumberFormat="1" applyFont="1" applyFill="1" applyBorder="1" applyAlignment="1">
      <alignment horizontal="right" indent="1"/>
    </xf>
    <xf numFmtId="2" fontId="1" fillId="3" borderId="0" xfId="0" applyNumberFormat="1" applyFont="1" applyFill="1" applyAlignment="1">
      <alignment horizontal="right" indent="1"/>
    </xf>
    <xf numFmtId="2" fontId="1" fillId="0" borderId="0" xfId="0" applyNumberFormat="1" applyFont="1" applyAlignment="1">
      <alignment horizontal="right" indent="1"/>
    </xf>
    <xf numFmtId="164" fontId="1" fillId="0" borderId="0" xfId="0" applyNumberFormat="1" applyFont="1" applyAlignment="1">
      <alignment horizontal="right" indent="1"/>
    </xf>
    <xf numFmtId="166" fontId="5" fillId="3" borderId="0" xfId="0" applyNumberFormat="1" applyFont="1" applyFill="1" applyAlignment="1">
      <alignment horizontal="center"/>
    </xf>
    <xf numFmtId="0" fontId="5" fillId="3" borderId="8" xfId="0" applyFont="1" applyFill="1" applyBorder="1" applyAlignment="1">
      <alignment wrapText="1"/>
    </xf>
    <xf numFmtId="0" fontId="7" fillId="3" borderId="0" xfId="0" applyFont="1" applyFill="1" applyAlignment="1">
      <alignment horizontal="left" vertical="center" indent="1"/>
    </xf>
    <xf numFmtId="0" fontId="17" fillId="3" borderId="0" xfId="0" applyFont="1" applyFill="1"/>
    <xf numFmtId="0" fontId="17" fillId="3" borderId="0" xfId="0" applyFont="1" applyFill="1" applyAlignment="1">
      <alignment horizontal="center"/>
    </xf>
    <xf numFmtId="1" fontId="6" fillId="3" borderId="0" xfId="0" applyNumberFormat="1" applyFont="1" applyFill="1"/>
    <xf numFmtId="0" fontId="18" fillId="3" borderId="0" xfId="0" applyFont="1" applyFill="1"/>
    <xf numFmtId="0" fontId="18" fillId="3" borderId="0" xfId="0" applyFont="1" applyFill="1" applyAlignment="1">
      <alignment horizontal="center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8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21" fillId="2" borderId="0" xfId="0" applyFont="1" applyFill="1" applyAlignment="1">
      <alignment horizontal="right"/>
    </xf>
    <xf numFmtId="0" fontId="5" fillId="3" borderId="16" xfId="0" applyFont="1" applyFill="1" applyBorder="1"/>
    <xf numFmtId="0" fontId="16" fillId="3" borderId="6" xfId="0" applyFont="1" applyFill="1" applyBorder="1"/>
    <xf numFmtId="0" fontId="5" fillId="3" borderId="11" xfId="0" applyFont="1" applyFill="1" applyBorder="1"/>
    <xf numFmtId="0" fontId="4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/>
    </xf>
    <xf numFmtId="14" fontId="5" fillId="2" borderId="0" xfId="0" applyNumberFormat="1" applyFont="1" applyFill="1"/>
    <xf numFmtId="2" fontId="5" fillId="2" borderId="0" xfId="0" applyNumberFormat="1" applyFont="1" applyFill="1"/>
    <xf numFmtId="0" fontId="7" fillId="3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/>
    </xf>
    <xf numFmtId="2" fontId="9" fillId="3" borderId="0" xfId="0" applyNumberFormat="1" applyFont="1" applyFill="1"/>
    <xf numFmtId="2" fontId="9" fillId="0" borderId="0" xfId="0" applyNumberFormat="1" applyFont="1"/>
    <xf numFmtId="0" fontId="10" fillId="3" borderId="0" xfId="0" applyFont="1" applyFill="1" applyAlignment="1">
      <alignment wrapText="1"/>
    </xf>
    <xf numFmtId="167" fontId="6" fillId="0" borderId="0" xfId="0" applyNumberFormat="1" applyFont="1" applyAlignment="1">
      <alignment horizontal="left"/>
    </xf>
    <xf numFmtId="167" fontId="1" fillId="0" borderId="0" xfId="0" applyNumberFormat="1" applyFont="1"/>
    <xf numFmtId="0" fontId="0" fillId="2" borderId="13" xfId="0" applyFill="1" applyBorder="1"/>
    <xf numFmtId="0" fontId="0" fillId="2" borderId="18" xfId="0" applyFill="1" applyBorder="1"/>
    <xf numFmtId="0" fontId="0" fillId="2" borderId="0" xfId="0" applyFill="1"/>
    <xf numFmtId="0" fontId="0" fillId="2" borderId="19" xfId="0" applyFill="1" applyBorder="1"/>
    <xf numFmtId="0" fontId="0" fillId="2" borderId="15" xfId="0" applyFill="1" applyBorder="1"/>
    <xf numFmtId="0" fontId="0" fillId="2" borderId="20" xfId="0" applyFill="1" applyBorder="1"/>
    <xf numFmtId="0" fontId="7" fillId="4" borderId="17" xfId="0" applyFont="1" applyFill="1" applyBorder="1" applyAlignment="1">
      <alignment horizontal="left" vertical="center" indent="1"/>
    </xf>
    <xf numFmtId="1" fontId="6" fillId="3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22" fillId="3" borderId="3" xfId="0" applyFont="1" applyFill="1" applyBorder="1"/>
    <xf numFmtId="0" fontId="22" fillId="3" borderId="3" xfId="0" applyFont="1" applyFill="1" applyBorder="1" applyAlignment="1">
      <alignment horizontal="right" indent="1"/>
    </xf>
    <xf numFmtId="164" fontId="6" fillId="3" borderId="1" xfId="0" applyNumberFormat="1" applyFont="1" applyFill="1" applyBorder="1"/>
    <xf numFmtId="164" fontId="5" fillId="0" borderId="13" xfId="0" applyNumberFormat="1" applyFont="1" applyBorder="1"/>
    <xf numFmtId="2" fontId="5" fillId="0" borderId="13" xfId="0" applyNumberFormat="1" applyFont="1" applyBorder="1"/>
    <xf numFmtId="2" fontId="5" fillId="3" borderId="21" xfId="0" applyNumberFormat="1" applyFont="1" applyFill="1" applyBorder="1" applyAlignment="1">
      <alignment wrapText="1"/>
    </xf>
    <xf numFmtId="164" fontId="5" fillId="0" borderId="0" xfId="0" applyNumberFormat="1" applyFont="1"/>
    <xf numFmtId="2" fontId="5" fillId="0" borderId="0" xfId="0" applyNumberFormat="1" applyFont="1"/>
    <xf numFmtId="164" fontId="5" fillId="3" borderId="0" xfId="0" applyNumberFormat="1" applyFont="1" applyFill="1"/>
    <xf numFmtId="2" fontId="5" fillId="3" borderId="22" xfId="0" applyNumberFormat="1" applyFont="1" applyFill="1" applyBorder="1" applyAlignment="1">
      <alignment wrapText="1"/>
    </xf>
    <xf numFmtId="164" fontId="5" fillId="3" borderId="23" xfId="0" applyNumberFormat="1" applyFont="1" applyFill="1" applyBorder="1"/>
    <xf numFmtId="164" fontId="5" fillId="0" borderId="12" xfId="0" applyNumberFormat="1" applyFont="1" applyBorder="1"/>
    <xf numFmtId="164" fontId="5" fillId="0" borderId="8" xfId="0" applyNumberFormat="1" applyFont="1" applyBorder="1"/>
    <xf numFmtId="0" fontId="1" fillId="2" borderId="1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/>
    </xf>
    <xf numFmtId="164" fontId="5" fillId="0" borderId="21" xfId="0" applyNumberFormat="1" applyFont="1" applyBorder="1"/>
    <xf numFmtId="164" fontId="5" fillId="0" borderId="22" xfId="0" applyNumberFormat="1" applyFont="1" applyBorder="1"/>
    <xf numFmtId="164" fontId="5" fillId="0" borderId="23" xfId="0" applyNumberFormat="1" applyFont="1" applyBorder="1"/>
    <xf numFmtId="164" fontId="5" fillId="3" borderId="14" xfId="0" applyNumberFormat="1" applyFont="1" applyFill="1" applyBorder="1"/>
    <xf numFmtId="164" fontId="5" fillId="3" borderId="15" xfId="0" applyNumberFormat="1" applyFont="1" applyFill="1" applyBorder="1"/>
    <xf numFmtId="164" fontId="5" fillId="3" borderId="21" xfId="0" applyNumberFormat="1" applyFont="1" applyFill="1" applyBorder="1"/>
    <xf numFmtId="164" fontId="5" fillId="3" borderId="22" xfId="0" applyNumberFormat="1" applyFont="1" applyFill="1" applyBorder="1"/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/>
    </xf>
    <xf numFmtId="164" fontId="6" fillId="3" borderId="0" xfId="0" applyNumberFormat="1" applyFont="1" applyFill="1"/>
    <xf numFmtId="164" fontId="5" fillId="0" borderId="18" xfId="0" applyNumberFormat="1" applyFont="1" applyBorder="1"/>
    <xf numFmtId="164" fontId="5" fillId="0" borderId="19" xfId="0" applyNumberFormat="1" applyFont="1" applyBorder="1"/>
    <xf numFmtId="164" fontId="5" fillId="0" borderId="20" xfId="0" applyNumberFormat="1" applyFont="1" applyBorder="1"/>
    <xf numFmtId="164" fontId="5" fillId="0" borderId="14" xfId="0" applyNumberFormat="1" applyFont="1" applyBorder="1"/>
    <xf numFmtId="164" fontId="5" fillId="0" borderId="15" xfId="0" applyNumberFormat="1" applyFont="1" applyBorder="1"/>
    <xf numFmtId="2" fontId="5" fillId="0" borderId="15" xfId="0" applyNumberFormat="1" applyFont="1" applyBorder="1"/>
    <xf numFmtId="165" fontId="5" fillId="3" borderId="0" xfId="0" applyNumberFormat="1" applyFont="1" applyFill="1" applyAlignment="1">
      <alignment horizontal="center"/>
    </xf>
    <xf numFmtId="0" fontId="5" fillId="3" borderId="12" xfId="0" applyFont="1" applyFill="1" applyBorder="1" applyAlignment="1">
      <alignment horizontal="center"/>
    </xf>
    <xf numFmtId="165" fontId="5" fillId="3" borderId="18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3" borderId="19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65" fontId="5" fillId="3" borderId="20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1" fillId="3" borderId="0" xfId="0" applyFont="1" applyFill="1" applyAlignment="1">
      <alignment wrapText="1"/>
    </xf>
    <xf numFmtId="165" fontId="5" fillId="3" borderId="13" xfId="0" applyNumberFormat="1" applyFont="1" applyFill="1" applyBorder="1" applyAlignment="1">
      <alignment horizontal="center"/>
    </xf>
    <xf numFmtId="165" fontId="5" fillId="3" borderId="15" xfId="0" applyNumberFormat="1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 vertical="center" wrapText="1"/>
    </xf>
    <xf numFmtId="2" fontId="9" fillId="3" borderId="24" xfId="0" applyNumberFormat="1" applyFont="1" applyFill="1" applyBorder="1"/>
    <xf numFmtId="164" fontId="5" fillId="3" borderId="25" xfId="0" applyNumberFormat="1" applyFont="1" applyFill="1" applyBorder="1"/>
    <xf numFmtId="164" fontId="5" fillId="3" borderId="24" xfId="0" applyNumberFormat="1" applyFont="1" applyFill="1" applyBorder="1"/>
    <xf numFmtId="2" fontId="5" fillId="3" borderId="24" xfId="0" applyNumberFormat="1" applyFont="1" applyFill="1" applyBorder="1"/>
    <xf numFmtId="164" fontId="5" fillId="2" borderId="17" xfId="0" applyNumberFormat="1" applyFont="1" applyFill="1" applyBorder="1"/>
    <xf numFmtId="0" fontId="6" fillId="3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66" fontId="5" fillId="0" borderId="17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164" fontId="5" fillId="2" borderId="26" xfId="0" applyNumberFormat="1" applyFont="1" applyFill="1" applyBorder="1"/>
    <xf numFmtId="2" fontId="5" fillId="3" borderId="15" xfId="0" applyNumberFormat="1" applyFont="1" applyFill="1" applyBorder="1"/>
    <xf numFmtId="164" fontId="4" fillId="0" borderId="0" xfId="0" applyNumberFormat="1" applyFont="1" applyAlignment="1">
      <alignment horizontal="right" vertical="center" wrapText="1"/>
    </xf>
    <xf numFmtId="0" fontId="6" fillId="3" borderId="0" xfId="0" applyFont="1" applyFill="1"/>
    <xf numFmtId="165" fontId="7" fillId="3" borderId="0" xfId="0" applyNumberFormat="1" applyFont="1" applyFill="1" applyAlignment="1">
      <alignment horizontal="center"/>
    </xf>
    <xf numFmtId="14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4" fillId="2" borderId="0" xfId="0" applyFont="1" applyFill="1"/>
    <xf numFmtId="0" fontId="4" fillId="2" borderId="0" xfId="0" applyFont="1" applyFill="1"/>
    <xf numFmtId="1" fontId="5" fillId="2" borderId="13" xfId="0" applyNumberFormat="1" applyFont="1" applyFill="1" applyBorder="1"/>
    <xf numFmtId="1" fontId="8" fillId="2" borderId="0" xfId="1" applyNumberFormat="1" applyFont="1" applyFill="1" applyAlignment="1" applyProtection="1"/>
    <xf numFmtId="1" fontId="5" fillId="2" borderId="0" xfId="0" applyNumberFormat="1" applyFont="1" applyFill="1"/>
    <xf numFmtId="1" fontId="13" fillId="2" borderId="0" xfId="0" applyNumberFormat="1" applyFont="1" applyFill="1"/>
    <xf numFmtId="1" fontId="5" fillId="2" borderId="15" xfId="0" applyNumberFormat="1" applyFont="1" applyFill="1" applyBorder="1"/>
    <xf numFmtId="1" fontId="5" fillId="3" borderId="3" xfId="0" applyNumberFormat="1" applyFont="1" applyFill="1" applyBorder="1"/>
    <xf numFmtId="1" fontId="5" fillId="3" borderId="0" xfId="0" applyNumberFormat="1" applyFont="1" applyFill="1"/>
    <xf numFmtId="1" fontId="5" fillId="3" borderId="7" xfId="0" applyNumberFormat="1" applyFont="1" applyFill="1" applyBorder="1"/>
    <xf numFmtId="1" fontId="5" fillId="0" borderId="0" xfId="0" applyNumberFormat="1" applyFont="1"/>
    <xf numFmtId="0" fontId="6" fillId="0" borderId="0" xfId="0" applyFont="1"/>
    <xf numFmtId="1" fontId="6" fillId="0" borderId="0" xfId="0" applyNumberFormat="1" applyFont="1"/>
    <xf numFmtId="49" fontId="6" fillId="0" borderId="0" xfId="0" applyNumberFormat="1" applyFont="1"/>
    <xf numFmtId="1" fontId="25" fillId="3" borderId="0" xfId="0" applyNumberFormat="1" applyFont="1" applyFill="1"/>
    <xf numFmtId="165" fontId="1" fillId="2" borderId="17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/>
    <xf numFmtId="167" fontId="1" fillId="3" borderId="1" xfId="0" applyNumberFormat="1" applyFont="1" applyFill="1" applyBorder="1"/>
    <xf numFmtId="0" fontId="6" fillId="3" borderId="0" xfId="0" applyFont="1" applyFill="1" applyAlignment="1">
      <alignment horizontal="center" vertical="center" wrapText="1"/>
    </xf>
    <xf numFmtId="167" fontId="1" fillId="0" borderId="0" xfId="0" applyNumberFormat="1" applyFont="1" applyAlignment="1">
      <alignment vertical="center"/>
    </xf>
    <xf numFmtId="167" fontId="1" fillId="0" borderId="1" xfId="0" applyNumberFormat="1" applyFont="1" applyBorder="1"/>
    <xf numFmtId="166" fontId="5" fillId="0" borderId="1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6" fillId="3" borderId="7" xfId="0" applyFont="1" applyFill="1" applyBorder="1"/>
    <xf numFmtId="0" fontId="26" fillId="0" borderId="0" xfId="0" applyFont="1" applyAlignment="1">
      <alignment horizontal="right" vertical="center" wrapText="1"/>
    </xf>
    <xf numFmtId="0" fontId="10" fillId="3" borderId="0" xfId="0" applyFont="1" applyFill="1" applyAlignment="1">
      <alignment horizontal="center"/>
    </xf>
    <xf numFmtId="0" fontId="29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6" fillId="3" borderId="0" xfId="0" applyFont="1" applyFill="1" applyAlignment="1">
      <alignment wrapText="1"/>
    </xf>
    <xf numFmtId="0" fontId="26" fillId="3" borderId="15" xfId="0" applyFont="1" applyFill="1" applyBorder="1" applyAlignment="1">
      <alignment wrapText="1"/>
    </xf>
    <xf numFmtId="164" fontId="5" fillId="3" borderId="18" xfId="0" applyNumberFormat="1" applyFont="1" applyFill="1" applyBorder="1"/>
    <xf numFmtId="164" fontId="5" fillId="3" borderId="19" xfId="0" applyNumberFormat="1" applyFont="1" applyFill="1" applyBorder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1" fillId="5" borderId="21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left" vertical="center" indent="1"/>
    </xf>
    <xf numFmtId="0" fontId="1" fillId="3" borderId="28" xfId="0" applyFont="1" applyFill="1" applyBorder="1" applyAlignment="1">
      <alignment horizontal="left" vertical="center" indent="1"/>
    </xf>
    <xf numFmtId="0" fontId="1" fillId="3" borderId="29" xfId="0" applyFont="1" applyFill="1" applyBorder="1" applyAlignment="1">
      <alignment horizontal="left" vertical="center" indent="1"/>
    </xf>
    <xf numFmtId="0" fontId="1" fillId="5" borderId="21" xfId="0" applyFont="1" applyFill="1" applyBorder="1" applyAlignment="1">
      <alignment horizontal="left" vertical="center" indent="1"/>
    </xf>
    <xf numFmtId="0" fontId="1" fillId="4" borderId="23" xfId="0" applyFont="1" applyFill="1" applyBorder="1" applyAlignment="1">
      <alignment horizontal="left" vertical="center" indent="1"/>
    </xf>
    <xf numFmtId="164" fontId="6" fillId="3" borderId="2" xfId="0" applyNumberFormat="1" applyFont="1" applyFill="1" applyBorder="1" applyAlignment="1">
      <alignment vertical="center"/>
    </xf>
    <xf numFmtId="164" fontId="6" fillId="3" borderId="3" xfId="0" applyNumberFormat="1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vertical="center"/>
    </xf>
    <xf numFmtId="164" fontId="6" fillId="0" borderId="0" xfId="0" applyNumberFormat="1" applyFont="1"/>
    <xf numFmtId="164" fontId="6" fillId="3" borderId="27" xfId="0" applyNumberFormat="1" applyFont="1" applyFill="1" applyBorder="1" applyAlignment="1">
      <alignment vertical="center"/>
    </xf>
    <xf numFmtId="164" fontId="6" fillId="3" borderId="5" xfId="0" applyNumberFormat="1" applyFont="1" applyFill="1" applyBorder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164" fontId="6" fillId="3" borderId="28" xfId="0" applyNumberFormat="1" applyFont="1" applyFill="1" applyBorder="1" applyAlignment="1">
      <alignment vertical="center"/>
    </xf>
    <xf numFmtId="164" fontId="6" fillId="3" borderId="11" xfId="0" applyNumberFormat="1" applyFont="1" applyFill="1" applyBorder="1" applyAlignment="1">
      <alignment vertical="center"/>
    </xf>
    <xf numFmtId="164" fontId="6" fillId="3" borderId="7" xfId="0" applyNumberFormat="1" applyFont="1" applyFill="1" applyBorder="1" applyAlignment="1">
      <alignment vertical="center"/>
    </xf>
    <xf numFmtId="164" fontId="6" fillId="3" borderId="10" xfId="0" applyNumberFormat="1" applyFont="1" applyFill="1" applyBorder="1" applyAlignment="1">
      <alignment vertical="center"/>
    </xf>
    <xf numFmtId="164" fontId="6" fillId="3" borderId="29" xfId="0" applyNumberFormat="1" applyFont="1" applyFill="1" applyBorder="1" applyAlignment="1">
      <alignment vertical="center"/>
    </xf>
    <xf numFmtId="164" fontId="6" fillId="4" borderId="23" xfId="0" applyNumberFormat="1" applyFont="1" applyFill="1" applyBorder="1"/>
    <xf numFmtId="0" fontId="5" fillId="0" borderId="1" xfId="0" applyFont="1" applyBorder="1" applyAlignment="1">
      <alignment horizontal="center"/>
    </xf>
    <xf numFmtId="15" fontId="6" fillId="2" borderId="30" xfId="0" applyNumberFormat="1" applyFont="1" applyFill="1" applyBorder="1" applyAlignment="1">
      <alignment horizontal="right" vertical="center"/>
    </xf>
    <xf numFmtId="0" fontId="4" fillId="2" borderId="31" xfId="0" applyFont="1" applyFill="1" applyBorder="1" applyAlignment="1">
      <alignment horizontal="center" vertical="center"/>
    </xf>
    <xf numFmtId="15" fontId="4" fillId="2" borderId="32" xfId="0" applyNumberFormat="1" applyFont="1" applyFill="1" applyBorder="1" applyAlignment="1">
      <alignment horizontal="left" vertical="center"/>
    </xf>
    <xf numFmtId="14" fontId="5" fillId="0" borderId="0" xfId="0" applyNumberFormat="1" applyFont="1"/>
    <xf numFmtId="0" fontId="18" fillId="3" borderId="0" xfId="0" applyFont="1" applyFill="1" applyAlignment="1">
      <alignment horizontal="left" vertical="center" wrapText="1" indent="1"/>
    </xf>
    <xf numFmtId="0" fontId="10" fillId="3" borderId="0" xfId="0" applyFont="1" applyFill="1" applyAlignment="1">
      <alignment horizontal="left" vertical="center" wrapText="1" indent="1"/>
    </xf>
    <xf numFmtId="0" fontId="39" fillId="3" borderId="0" xfId="0" applyFont="1" applyFill="1"/>
    <xf numFmtId="0" fontId="37" fillId="0" borderId="0" xfId="0" applyFont="1"/>
    <xf numFmtId="0" fontId="37" fillId="0" borderId="0" xfId="0" applyFont="1" applyAlignment="1">
      <alignment horizontal="center"/>
    </xf>
    <xf numFmtId="1" fontId="37" fillId="0" borderId="0" xfId="0" applyNumberFormat="1" applyFont="1" applyAlignment="1">
      <alignment horizontal="center"/>
    </xf>
    <xf numFmtId="15" fontId="37" fillId="0" borderId="0" xfId="0" applyNumberFormat="1" applyFont="1" applyAlignment="1">
      <alignment horizontal="center"/>
    </xf>
    <xf numFmtId="1" fontId="37" fillId="3" borderId="0" xfId="0" applyNumberFormat="1" applyFont="1" applyFill="1" applyAlignment="1">
      <alignment horizontal="center"/>
    </xf>
    <xf numFmtId="0" fontId="37" fillId="3" borderId="0" xfId="0" applyFont="1" applyFill="1"/>
    <xf numFmtId="0" fontId="27" fillId="7" borderId="1" xfId="0" applyFont="1" applyFill="1" applyBorder="1" applyAlignment="1">
      <alignment horizontal="center"/>
    </xf>
    <xf numFmtId="0" fontId="37" fillId="3" borderId="0" xfId="0" applyFont="1" applyFill="1" applyAlignment="1">
      <alignment horizontal="center"/>
    </xf>
    <xf numFmtId="1" fontId="37" fillId="7" borderId="1" xfId="0" applyNumberFormat="1" applyFont="1" applyFill="1" applyBorder="1" applyAlignment="1">
      <alignment horizontal="center"/>
    </xf>
    <xf numFmtId="15" fontId="37" fillId="7" borderId="1" xfId="0" applyNumberFormat="1" applyFont="1" applyFill="1" applyBorder="1" applyAlignment="1">
      <alignment horizontal="center"/>
    </xf>
    <xf numFmtId="14" fontId="37" fillId="3" borderId="0" xfId="0" applyNumberFormat="1" applyFont="1" applyFill="1"/>
    <xf numFmtId="0" fontId="40" fillId="3" borderId="0" xfId="0" applyFont="1" applyFill="1" applyAlignment="1">
      <alignment horizontal="center"/>
    </xf>
    <xf numFmtId="1" fontId="40" fillId="7" borderId="1" xfId="0" applyNumberFormat="1" applyFont="1" applyFill="1" applyBorder="1" applyAlignment="1">
      <alignment horizontal="center"/>
    </xf>
    <xf numFmtId="14" fontId="40" fillId="3" borderId="0" xfId="0" applyNumberFormat="1" applyFont="1" applyFill="1"/>
    <xf numFmtId="0" fontId="27" fillId="3" borderId="0" xfId="0" applyFont="1" applyFill="1"/>
    <xf numFmtId="0" fontId="27" fillId="3" borderId="0" xfId="0" applyFont="1" applyFill="1" applyAlignment="1">
      <alignment horizontal="center"/>
    </xf>
    <xf numFmtId="0" fontId="38" fillId="0" borderId="33" xfId="0" applyFont="1" applyBorder="1" applyAlignment="1">
      <alignment horizontal="center" vertical="center"/>
    </xf>
    <xf numFmtId="0" fontId="27" fillId="3" borderId="0" xfId="0" applyFont="1" applyFill="1" applyAlignment="1">
      <alignment horizontal="center" wrapText="1"/>
    </xf>
    <xf numFmtId="1" fontId="37" fillId="3" borderId="0" xfId="0" applyNumberFormat="1" applyFont="1" applyFill="1" applyAlignment="1">
      <alignment horizontal="center" wrapText="1"/>
    </xf>
    <xf numFmtId="15" fontId="37" fillId="3" borderId="0" xfId="0" applyNumberFormat="1" applyFont="1" applyFill="1" applyAlignment="1">
      <alignment horizontal="center"/>
    </xf>
    <xf numFmtId="0" fontId="5" fillId="0" borderId="0" xfId="3" applyFont="1"/>
    <xf numFmtId="0" fontId="5" fillId="0" borderId="0" xfId="3" applyFont="1" applyAlignment="1">
      <alignment horizontal="center"/>
    </xf>
    <xf numFmtId="0" fontId="9" fillId="0" borderId="0" xfId="3" applyFont="1"/>
    <xf numFmtId="0" fontId="5" fillId="2" borderId="20" xfId="3" applyFont="1" applyFill="1" applyBorder="1"/>
    <xf numFmtId="0" fontId="5" fillId="2" borderId="14" xfId="3" applyFont="1" applyFill="1" applyBorder="1"/>
    <xf numFmtId="0" fontId="5" fillId="2" borderId="19" xfId="3" applyFont="1" applyFill="1" applyBorder="1" applyAlignment="1">
      <alignment horizontal="center"/>
    </xf>
    <xf numFmtId="0" fontId="5" fillId="2" borderId="34" xfId="3" applyFont="1" applyFill="1" applyBorder="1" applyAlignment="1">
      <alignment horizontal="center"/>
    </xf>
    <xf numFmtId="0" fontId="5" fillId="2" borderId="35" xfId="3" applyFont="1" applyFill="1" applyBorder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35" xfId="3" applyFont="1" applyBorder="1" applyAlignment="1">
      <alignment horizontal="center"/>
    </xf>
    <xf numFmtId="164" fontId="5" fillId="2" borderId="17" xfId="3" applyNumberFormat="1" applyFont="1" applyFill="1" applyBorder="1" applyAlignment="1">
      <alignment horizontal="center"/>
    </xf>
    <xf numFmtId="0" fontId="5" fillId="2" borderId="36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5" fillId="2" borderId="19" xfId="3" applyFont="1" applyFill="1" applyBorder="1"/>
    <xf numFmtId="164" fontId="5" fillId="2" borderId="37" xfId="3" applyNumberFormat="1" applyFont="1" applyFill="1" applyBorder="1"/>
    <xf numFmtId="164" fontId="5" fillId="2" borderId="0" xfId="3" applyNumberFormat="1" applyFont="1" applyFill="1" applyAlignment="1">
      <alignment horizontal="center" vertical="center" wrapText="1"/>
    </xf>
    <xf numFmtId="164" fontId="5" fillId="2" borderId="0" xfId="3" applyNumberFormat="1" applyFont="1" applyFill="1" applyAlignment="1">
      <alignment horizontal="center"/>
    </xf>
    <xf numFmtId="15" fontId="5" fillId="2" borderId="0" xfId="3" applyNumberFormat="1" applyFont="1" applyFill="1" applyAlignment="1">
      <alignment horizontal="left" vertical="center" indent="1"/>
    </xf>
    <xf numFmtId="17" fontId="5" fillId="2" borderId="38" xfId="3" applyNumberFormat="1" applyFont="1" applyFill="1" applyBorder="1" applyAlignment="1">
      <alignment horizontal="left" indent="1"/>
    </xf>
    <xf numFmtId="0" fontId="5" fillId="2" borderId="8" xfId="3" applyFont="1" applyFill="1" applyBorder="1"/>
    <xf numFmtId="0" fontId="5" fillId="2" borderId="37" xfId="3" applyFont="1" applyFill="1" applyBorder="1"/>
    <xf numFmtId="0" fontId="5" fillId="2" borderId="0" xfId="3" applyFont="1" applyFill="1"/>
    <xf numFmtId="0" fontId="5" fillId="2" borderId="38" xfId="3" applyFont="1" applyFill="1" applyBorder="1" applyAlignment="1">
      <alignment horizontal="center"/>
    </xf>
    <xf numFmtId="0" fontId="5" fillId="0" borderId="0" xfId="3" applyFont="1" applyAlignment="1">
      <alignment horizontal="center" vertical="center" wrapText="1"/>
    </xf>
    <xf numFmtId="0" fontId="5" fillId="2" borderId="19" xfId="3" applyFont="1" applyFill="1" applyBorder="1" applyAlignment="1">
      <alignment horizontal="center" vertical="center" wrapText="1"/>
    </xf>
    <xf numFmtId="0" fontId="5" fillId="2" borderId="17" xfId="3" applyFont="1" applyFill="1" applyBorder="1" applyAlignment="1">
      <alignment horizontal="center" vertical="center" wrapText="1"/>
    </xf>
    <xf numFmtId="164" fontId="5" fillId="2" borderId="17" xfId="3" applyNumberFormat="1" applyFont="1" applyFill="1" applyBorder="1" applyAlignment="1">
      <alignment horizontal="center" vertical="center" wrapText="1"/>
    </xf>
    <xf numFmtId="0" fontId="5" fillId="2" borderId="8" xfId="3" applyFont="1" applyFill="1" applyBorder="1" applyAlignment="1">
      <alignment horizontal="center" vertical="center" wrapText="1"/>
    </xf>
    <xf numFmtId="0" fontId="5" fillId="2" borderId="18" xfId="3" applyFont="1" applyFill="1" applyBorder="1"/>
    <xf numFmtId="0" fontId="5" fillId="2" borderId="13" xfId="3" applyFont="1" applyFill="1" applyBorder="1"/>
    <xf numFmtId="0" fontId="5" fillId="2" borderId="13" xfId="3" applyFont="1" applyFill="1" applyBorder="1" applyAlignment="1">
      <alignment horizontal="center"/>
    </xf>
    <xf numFmtId="0" fontId="5" fillId="2" borderId="12" xfId="3" applyFont="1" applyFill="1" applyBorder="1"/>
    <xf numFmtId="0" fontId="41" fillId="0" borderId="0" xfId="0" applyFont="1" applyProtection="1">
      <protection hidden="1"/>
    </xf>
    <xf numFmtId="0" fontId="41" fillId="3" borderId="20" xfId="0" applyFont="1" applyFill="1" applyBorder="1" applyProtection="1">
      <protection hidden="1"/>
    </xf>
    <xf numFmtId="0" fontId="41" fillId="3" borderId="15" xfId="0" applyFont="1" applyFill="1" applyBorder="1" applyAlignment="1" applyProtection="1">
      <alignment horizontal="center" vertical="center"/>
      <protection hidden="1"/>
    </xf>
    <xf numFmtId="0" fontId="42" fillId="3" borderId="15" xfId="0" applyFont="1" applyFill="1" applyBorder="1" applyAlignment="1" applyProtection="1">
      <alignment horizontal="center" vertical="center"/>
      <protection hidden="1"/>
    </xf>
    <xf numFmtId="0" fontId="44" fillId="3" borderId="15" xfId="2" applyFont="1" applyFill="1" applyBorder="1" applyAlignment="1" applyProtection="1">
      <alignment vertical="center"/>
      <protection hidden="1"/>
    </xf>
    <xf numFmtId="0" fontId="41" fillId="3" borderId="14" xfId="0" applyFont="1" applyFill="1" applyBorder="1" applyProtection="1">
      <protection hidden="1"/>
    </xf>
    <xf numFmtId="0" fontId="41" fillId="3" borderId="19" xfId="0" applyFont="1" applyFill="1" applyBorder="1" applyProtection="1">
      <protection hidden="1"/>
    </xf>
    <xf numFmtId="14" fontId="41" fillId="3" borderId="0" xfId="0" applyNumberFormat="1" applyFont="1" applyFill="1" applyAlignment="1" applyProtection="1">
      <alignment horizontal="center" vertical="center"/>
      <protection hidden="1"/>
    </xf>
    <xf numFmtId="0" fontId="41" fillId="3" borderId="0" xfId="0" applyFont="1" applyFill="1" applyAlignment="1" applyProtection="1">
      <alignment horizontal="center" vertical="center"/>
      <protection hidden="1"/>
    </xf>
    <xf numFmtId="0" fontId="41" fillId="3" borderId="8" xfId="0" applyFont="1" applyFill="1" applyBorder="1" applyProtection="1">
      <protection hidden="1"/>
    </xf>
    <xf numFmtId="164" fontId="41" fillId="0" borderId="0" xfId="0" applyNumberFormat="1" applyFont="1" applyProtection="1">
      <protection hidden="1"/>
    </xf>
    <xf numFmtId="167" fontId="41" fillId="3" borderId="39" xfId="0" applyNumberFormat="1" applyFont="1" applyFill="1" applyBorder="1" applyAlignment="1" applyProtection="1">
      <alignment horizontal="center" vertical="center"/>
      <protection hidden="1"/>
    </xf>
    <xf numFmtId="164" fontId="41" fillId="3" borderId="0" xfId="0" applyNumberFormat="1" applyFont="1" applyFill="1" applyAlignment="1" applyProtection="1">
      <alignment horizontal="center" vertical="center"/>
      <protection hidden="1"/>
    </xf>
    <xf numFmtId="164" fontId="41" fillId="3" borderId="39" xfId="0" applyNumberFormat="1" applyFont="1" applyFill="1" applyBorder="1" applyAlignment="1" applyProtection="1">
      <alignment horizontal="center" vertical="center"/>
      <protection hidden="1"/>
    </xf>
    <xf numFmtId="167" fontId="46" fillId="3" borderId="1" xfId="0" applyNumberFormat="1" applyFont="1" applyFill="1" applyBorder="1" applyAlignment="1" applyProtection="1">
      <alignment horizontal="center" vertical="center"/>
      <protection hidden="1"/>
    </xf>
    <xf numFmtId="167" fontId="41" fillId="3" borderId="40" xfId="0" applyNumberFormat="1" applyFont="1" applyFill="1" applyBorder="1" applyAlignment="1" applyProtection="1">
      <alignment horizontal="center" vertical="center"/>
      <protection hidden="1"/>
    </xf>
    <xf numFmtId="167" fontId="41" fillId="3" borderId="41" xfId="0" applyNumberFormat="1" applyFont="1" applyFill="1" applyBorder="1" applyAlignment="1" applyProtection="1">
      <alignment horizontal="center" vertical="center"/>
      <protection hidden="1"/>
    </xf>
    <xf numFmtId="167" fontId="41" fillId="3" borderId="1" xfId="0" applyNumberFormat="1" applyFont="1" applyFill="1" applyBorder="1" applyAlignment="1" applyProtection="1">
      <alignment horizontal="center" vertical="center"/>
      <protection hidden="1"/>
    </xf>
    <xf numFmtId="0" fontId="41" fillId="0" borderId="0" xfId="0" applyFont="1" applyAlignment="1" applyProtection="1">
      <alignment horizontal="center" wrapText="1"/>
      <protection hidden="1"/>
    </xf>
    <xf numFmtId="0" fontId="41" fillId="6" borderId="40" xfId="0" applyFont="1" applyFill="1" applyBorder="1" applyAlignment="1" applyProtection="1">
      <alignment horizontal="center" vertical="center" wrapText="1"/>
      <protection hidden="1"/>
    </xf>
    <xf numFmtId="0" fontId="41" fillId="6" borderId="39" xfId="0" applyFont="1" applyFill="1" applyBorder="1" applyAlignment="1" applyProtection="1">
      <alignment horizontal="center" vertical="center" wrapText="1"/>
      <protection hidden="1"/>
    </xf>
    <xf numFmtId="0" fontId="41" fillId="6" borderId="0" xfId="0" applyFont="1" applyFill="1" applyAlignment="1" applyProtection="1">
      <alignment horizontal="center" vertical="center" wrapText="1"/>
      <protection hidden="1"/>
    </xf>
    <xf numFmtId="1" fontId="41" fillId="3" borderId="0" xfId="0" applyNumberFormat="1" applyFont="1" applyFill="1" applyAlignment="1" applyProtection="1">
      <alignment horizontal="center" vertical="center"/>
      <protection hidden="1"/>
    </xf>
    <xf numFmtId="0" fontId="41" fillId="6" borderId="0" xfId="0" applyFont="1" applyFill="1" applyAlignment="1" applyProtection="1">
      <alignment horizontal="center" vertical="center"/>
      <protection hidden="1"/>
    </xf>
    <xf numFmtId="165" fontId="41" fillId="6" borderId="0" xfId="0" applyNumberFormat="1" applyFont="1" applyFill="1" applyAlignment="1" applyProtection="1">
      <alignment horizontal="center" vertical="center"/>
      <protection hidden="1"/>
    </xf>
    <xf numFmtId="15" fontId="41" fillId="3" borderId="0" xfId="0" applyNumberFormat="1" applyFont="1" applyFill="1" applyAlignment="1" applyProtection="1">
      <alignment horizontal="center" vertical="center" wrapText="1"/>
      <protection hidden="1"/>
    </xf>
    <xf numFmtId="0" fontId="49" fillId="3" borderId="0" xfId="0" applyFont="1" applyFill="1" applyAlignment="1" applyProtection="1">
      <alignment horizontal="center" vertical="center"/>
      <protection hidden="1"/>
    </xf>
    <xf numFmtId="0" fontId="50" fillId="3" borderId="0" xfId="0" applyFont="1" applyFill="1" applyAlignment="1" applyProtection="1">
      <alignment horizontal="center" vertical="center"/>
      <protection hidden="1"/>
    </xf>
    <xf numFmtId="0" fontId="51" fillId="3" borderId="0" xfId="0" applyFont="1" applyFill="1" applyAlignment="1" applyProtection="1">
      <alignment horizontal="left" vertical="center"/>
      <protection hidden="1"/>
    </xf>
    <xf numFmtId="0" fontId="52" fillId="3" borderId="0" xfId="0" applyFont="1" applyFill="1" applyAlignment="1" applyProtection="1">
      <alignment horizontal="left" vertical="center"/>
      <protection hidden="1"/>
    </xf>
    <xf numFmtId="0" fontId="53" fillId="3" borderId="0" xfId="0" applyFont="1" applyFill="1" applyAlignment="1" applyProtection="1">
      <alignment horizontal="left" vertical="center" indent="1"/>
      <protection hidden="1"/>
    </xf>
    <xf numFmtId="0" fontId="41" fillId="3" borderId="18" xfId="0" applyFont="1" applyFill="1" applyBorder="1" applyProtection="1">
      <protection hidden="1"/>
    </xf>
    <xf numFmtId="0" fontId="41" fillId="3" borderId="12" xfId="0" applyFont="1" applyFill="1" applyBorder="1" applyProtection="1">
      <protection hidden="1"/>
    </xf>
    <xf numFmtId="164" fontId="47" fillId="0" borderId="0" xfId="0" applyNumberFormat="1" applyFont="1" applyProtection="1">
      <protection hidden="1"/>
    </xf>
    <xf numFmtId="0" fontId="47" fillId="3" borderId="19" xfId="0" applyFont="1" applyFill="1" applyBorder="1" applyProtection="1">
      <protection hidden="1"/>
    </xf>
    <xf numFmtId="0" fontId="47" fillId="3" borderId="8" xfId="0" applyFont="1" applyFill="1" applyBorder="1" applyProtection="1">
      <protection hidden="1"/>
    </xf>
    <xf numFmtId="0" fontId="41" fillId="6" borderId="41" xfId="0" applyFont="1" applyFill="1" applyBorder="1" applyAlignment="1" applyProtection="1">
      <alignment horizontal="center" vertical="center" wrapText="1"/>
      <protection hidden="1"/>
    </xf>
    <xf numFmtId="0" fontId="45" fillId="0" borderId="0" xfId="0" applyFont="1"/>
    <xf numFmtId="0" fontId="50" fillId="3" borderId="20" xfId="0" applyFont="1" applyFill="1" applyBorder="1" applyAlignment="1" applyProtection="1">
      <alignment horizontal="center" vertical="center"/>
      <protection hidden="1"/>
    </xf>
    <xf numFmtId="0" fontId="50" fillId="3" borderId="15" xfId="0" applyFont="1" applyFill="1" applyBorder="1" applyAlignment="1" applyProtection="1">
      <alignment horizontal="center" vertical="center"/>
      <protection hidden="1"/>
    </xf>
    <xf numFmtId="0" fontId="50" fillId="3" borderId="14" xfId="0" applyFont="1" applyFill="1" applyBorder="1" applyAlignment="1" applyProtection="1">
      <alignment horizontal="center" vertical="center"/>
      <protection hidden="1"/>
    </xf>
    <xf numFmtId="0" fontId="50" fillId="3" borderId="19" xfId="0" applyFont="1" applyFill="1" applyBorder="1" applyAlignment="1" applyProtection="1">
      <alignment horizontal="center" vertical="center"/>
      <protection hidden="1"/>
    </xf>
    <xf numFmtId="0" fontId="57" fillId="3" borderId="0" xfId="0" applyFont="1" applyFill="1" applyAlignment="1" applyProtection="1">
      <alignment horizontal="center" vertical="center"/>
      <protection hidden="1"/>
    </xf>
    <xf numFmtId="1" fontId="37" fillId="7" borderId="1" xfId="0" applyNumberFormat="1" applyFont="1" applyFill="1" applyBorder="1" applyAlignment="1" applyProtection="1">
      <alignment horizontal="center"/>
      <protection hidden="1"/>
    </xf>
    <xf numFmtId="0" fontId="50" fillId="3" borderId="8" xfId="0" applyFont="1" applyFill="1" applyBorder="1" applyAlignment="1" applyProtection="1">
      <alignment horizontal="left" vertical="center"/>
      <protection hidden="1"/>
    </xf>
    <xf numFmtId="0" fontId="58" fillId="3" borderId="19" xfId="0" applyFont="1" applyFill="1" applyBorder="1" applyAlignment="1" applyProtection="1">
      <alignment horizontal="center" vertical="center"/>
      <protection hidden="1"/>
    </xf>
    <xf numFmtId="0" fontId="50" fillId="3" borderId="18" xfId="0" applyFont="1" applyFill="1" applyBorder="1" applyAlignment="1" applyProtection="1">
      <alignment horizontal="center" vertical="center"/>
      <protection hidden="1"/>
    </xf>
    <xf numFmtId="0" fontId="50" fillId="3" borderId="13" xfId="0" applyFont="1" applyFill="1" applyBorder="1" applyAlignment="1" applyProtection="1">
      <alignment horizontal="center" vertical="center"/>
      <protection hidden="1"/>
    </xf>
    <xf numFmtId="0" fontId="50" fillId="3" borderId="12" xfId="0" applyFont="1" applyFill="1" applyBorder="1" applyAlignment="1" applyProtection="1">
      <alignment horizontal="center" vertical="center"/>
      <protection hidden="1"/>
    </xf>
    <xf numFmtId="164" fontId="5" fillId="0" borderId="1" xfId="0" applyNumberFormat="1" applyFont="1" applyBorder="1"/>
    <xf numFmtId="165" fontId="41" fillId="0" borderId="0" xfId="0" applyNumberFormat="1" applyFont="1" applyProtection="1">
      <protection hidden="1"/>
    </xf>
    <xf numFmtId="0" fontId="52" fillId="3" borderId="0" xfId="0" applyFont="1" applyFill="1" applyAlignment="1" applyProtection="1">
      <alignment vertical="center" wrapText="1"/>
      <protection hidden="1"/>
    </xf>
    <xf numFmtId="0" fontId="59" fillId="3" borderId="0" xfId="0" applyFont="1" applyFill="1" applyAlignment="1" applyProtection="1">
      <alignment vertical="center" wrapText="1"/>
      <protection hidden="1"/>
    </xf>
    <xf numFmtId="1" fontId="5" fillId="0" borderId="0" xfId="3" applyNumberFormat="1" applyFont="1"/>
    <xf numFmtId="0" fontId="26" fillId="0" borderId="0" xfId="0" applyFont="1"/>
    <xf numFmtId="0" fontId="6" fillId="3" borderId="0" xfId="0" applyFont="1" applyFill="1" applyAlignment="1">
      <alignment horizontal="center"/>
    </xf>
    <xf numFmtId="2" fontId="9" fillId="3" borderId="0" xfId="0" applyNumberFormat="1" applyFont="1" applyFill="1" applyBorder="1"/>
    <xf numFmtId="0" fontId="6" fillId="3" borderId="0" xfId="0" applyFont="1" applyFill="1" applyBorder="1" applyAlignment="1">
      <alignment horizontal="center"/>
    </xf>
    <xf numFmtId="164" fontId="5" fillId="3" borderId="0" xfId="0" applyNumberFormat="1" applyFont="1" applyFill="1" applyBorder="1"/>
    <xf numFmtId="2" fontId="9" fillId="7" borderId="0" xfId="0" applyNumberFormat="1" applyFont="1" applyFill="1" applyBorder="1"/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164" fontId="5" fillId="7" borderId="0" xfId="0" applyNumberFormat="1" applyFont="1" applyFill="1" applyBorder="1"/>
    <xf numFmtId="2" fontId="5" fillId="7" borderId="0" xfId="0" applyNumberFormat="1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right" indent="1"/>
    </xf>
    <xf numFmtId="2" fontId="1" fillId="3" borderId="0" xfId="0" applyNumberFormat="1" applyFont="1" applyFill="1" applyBorder="1" applyAlignment="1">
      <alignment horizontal="right" indent="1"/>
    </xf>
    <xf numFmtId="164" fontId="1" fillId="7" borderId="0" xfId="0" applyNumberFormat="1" applyFont="1" applyFill="1" applyBorder="1"/>
    <xf numFmtId="164" fontId="1" fillId="7" borderId="0" xfId="0" applyNumberFormat="1" applyFont="1" applyFill="1" applyBorder="1" applyAlignment="1">
      <alignment horizontal="right" indent="1"/>
    </xf>
    <xf numFmtId="0" fontId="1" fillId="7" borderId="0" xfId="0" applyFont="1" applyFill="1" applyBorder="1" applyAlignment="1">
      <alignment horizontal="right" indent="1"/>
    </xf>
    <xf numFmtId="167" fontId="1" fillId="7" borderId="0" xfId="0" applyNumberFormat="1" applyFont="1" applyFill="1" applyBorder="1"/>
    <xf numFmtId="0" fontId="6" fillId="7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26" fillId="3" borderId="0" xfId="0" applyFont="1" applyFill="1" applyBorder="1"/>
    <xf numFmtId="0" fontId="6" fillId="3" borderId="2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wrapText="1"/>
    </xf>
    <xf numFmtId="165" fontId="1" fillId="3" borderId="0" xfId="0" applyNumberFormat="1" applyFont="1" applyFill="1" applyBorder="1" applyAlignment="1">
      <alignment horizontal="center"/>
    </xf>
    <xf numFmtId="165" fontId="5" fillId="3" borderId="0" xfId="0" applyNumberFormat="1" applyFont="1" applyFill="1" applyBorder="1" applyAlignment="1">
      <alignment horizontal="center"/>
    </xf>
    <xf numFmtId="164" fontId="5" fillId="0" borderId="0" xfId="0" applyNumberFormat="1" applyFont="1" applyBorder="1"/>
    <xf numFmtId="0" fontId="6" fillId="3" borderId="11" xfId="0" applyFont="1" applyFill="1" applyBorder="1" applyAlignment="1">
      <alignment horizontal="left"/>
    </xf>
    <xf numFmtId="2" fontId="9" fillId="3" borderId="47" xfId="0" applyNumberFormat="1" applyFont="1" applyFill="1" applyBorder="1"/>
    <xf numFmtId="0" fontId="6" fillId="3" borderId="47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 vertical="center" wrapText="1"/>
    </xf>
    <xf numFmtId="164" fontId="5" fillId="3" borderId="64" xfId="0" applyNumberFormat="1" applyFont="1" applyFill="1" applyBorder="1"/>
    <xf numFmtId="164" fontId="5" fillId="3" borderId="47" xfId="0" applyNumberFormat="1" applyFont="1" applyFill="1" applyBorder="1"/>
    <xf numFmtId="164" fontId="5" fillId="2" borderId="65" xfId="0" applyNumberFormat="1" applyFont="1" applyFill="1" applyBorder="1"/>
    <xf numFmtId="164" fontId="5" fillId="3" borderId="7" xfId="0" applyNumberFormat="1" applyFont="1" applyFill="1" applyBorder="1"/>
    <xf numFmtId="164" fontId="5" fillId="3" borderId="9" xfId="0" applyNumberFormat="1" applyFont="1" applyFill="1" applyBorder="1"/>
    <xf numFmtId="2" fontId="5" fillId="3" borderId="7" xfId="0" applyNumberFormat="1" applyFont="1" applyFill="1" applyBorder="1"/>
    <xf numFmtId="164" fontId="5" fillId="2" borderId="63" xfId="0" applyNumberFormat="1" applyFont="1" applyFill="1" applyBorder="1"/>
    <xf numFmtId="164" fontId="5" fillId="0" borderId="47" xfId="0" applyNumberFormat="1" applyFont="1" applyBorder="1"/>
    <xf numFmtId="2" fontId="5" fillId="3" borderId="67" xfId="0" applyNumberFormat="1" applyFont="1" applyFill="1" applyBorder="1"/>
    <xf numFmtId="0" fontId="18" fillId="3" borderId="0" xfId="0" applyFont="1" applyFill="1" applyAlignment="1">
      <alignment horizont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0" fillId="0" borderId="0" xfId="0"/>
    <xf numFmtId="0" fontId="19" fillId="0" borderId="0" xfId="0" applyFont="1" applyAlignment="1">
      <alignment horizontal="center" wrapText="1"/>
    </xf>
    <xf numFmtId="0" fontId="5" fillId="0" borderId="42" xfId="0" applyFont="1" applyBorder="1"/>
    <xf numFmtId="1" fontId="17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44" xfId="0" applyFont="1" applyBorder="1"/>
    <xf numFmtId="0" fontId="5" fillId="0" borderId="45" xfId="0" applyFont="1" applyBorder="1"/>
    <xf numFmtId="0" fontId="5" fillId="0" borderId="46" xfId="0" applyFont="1" applyBorder="1"/>
    <xf numFmtId="0" fontId="7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5" fillId="0" borderId="3" xfId="0" applyFont="1" applyBorder="1"/>
    <xf numFmtId="0" fontId="5" fillId="0" borderId="7" xfId="0" applyFont="1" applyBorder="1"/>
    <xf numFmtId="0" fontId="5" fillId="0" borderId="0" xfId="0" applyFont="1"/>
    <xf numFmtId="0" fontId="13" fillId="0" borderId="47" xfId="0" applyFont="1" applyBorder="1" applyAlignment="1">
      <alignment horizontal="left" vertical="center" indent="3"/>
    </xf>
    <xf numFmtId="0" fontId="33" fillId="0" borderId="47" xfId="0" applyFont="1" applyBorder="1" applyAlignment="1">
      <alignment horizontal="left" vertical="center" indent="3"/>
    </xf>
    <xf numFmtId="0" fontId="5" fillId="0" borderId="15" xfId="0" applyFont="1" applyBorder="1"/>
    <xf numFmtId="0" fontId="0" fillId="0" borderId="15" xfId="0" applyBorder="1"/>
    <xf numFmtId="0" fontId="43" fillId="2" borderId="30" xfId="2" applyFill="1" applyBorder="1" applyAlignment="1" applyProtection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14" fontId="5" fillId="2" borderId="0" xfId="0" applyNumberFormat="1" applyFont="1" applyFill="1" applyAlignment="1">
      <alignment horizontal="left" wrapText="1"/>
    </xf>
    <xf numFmtId="2" fontId="55" fillId="2" borderId="0" xfId="0" applyNumberFormat="1" applyFont="1" applyFill="1" applyAlignment="1">
      <alignment horizontal="center"/>
    </xf>
    <xf numFmtId="0" fontId="5" fillId="0" borderId="25" xfId="0" applyFont="1" applyBorder="1"/>
    <xf numFmtId="0" fontId="0" fillId="0" borderId="24" xfId="0" applyBorder="1"/>
    <xf numFmtId="0" fontId="0" fillId="0" borderId="43" xfId="0" applyBorder="1"/>
    <xf numFmtId="0" fontId="26" fillId="0" borderId="0" xfId="0" applyFont="1"/>
    <xf numFmtId="0" fontId="1" fillId="2" borderId="30" xfId="0" applyFont="1" applyFill="1" applyBorder="1" applyAlignment="1">
      <alignment horizontal="left" vertical="center" wrapText="1" indent="1"/>
    </xf>
    <xf numFmtId="0" fontId="1" fillId="2" borderId="31" xfId="0" applyFont="1" applyFill="1" applyBorder="1" applyAlignment="1">
      <alignment horizontal="left" vertical="center" wrapText="1" indent="1"/>
    </xf>
    <xf numFmtId="0" fontId="26" fillId="2" borderId="32" xfId="0" applyFont="1" applyFill="1" applyBorder="1" applyAlignment="1">
      <alignment horizontal="left" vertical="center" wrapText="1" indent="1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164" fontId="6" fillId="3" borderId="2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26" fillId="2" borderId="31" xfId="0" applyFont="1" applyFill="1" applyBorder="1" applyAlignment="1">
      <alignment horizontal="center" vertical="center" wrapText="1"/>
    </xf>
    <xf numFmtId="0" fontId="26" fillId="2" borderId="32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164" fontId="6" fillId="3" borderId="21" xfId="0" applyNumberFormat="1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164" fontId="6" fillId="3" borderId="0" xfId="0" applyNumberFormat="1" applyFont="1" applyFill="1" applyAlignment="1">
      <alignment horizontal="center"/>
    </xf>
    <xf numFmtId="0" fontId="26" fillId="3" borderId="0" xfId="0" applyFont="1" applyFill="1"/>
    <xf numFmtId="164" fontId="6" fillId="3" borderId="22" xfId="0" applyNumberFormat="1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23" xfId="0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26" fillId="3" borderId="19" xfId="0" applyFont="1" applyFill="1" applyBorder="1"/>
    <xf numFmtId="2" fontId="6" fillId="3" borderId="21" xfId="0" applyNumberFormat="1" applyFont="1" applyFill="1" applyBorder="1" applyAlignment="1">
      <alignment horizontal="center" vertical="center" wrapText="1"/>
    </xf>
    <xf numFmtId="2" fontId="4" fillId="3" borderId="22" xfId="0" applyNumberFormat="1" applyFont="1" applyFill="1" applyBorder="1" applyAlignment="1">
      <alignment horizontal="center" vertical="center" wrapText="1"/>
    </xf>
    <xf numFmtId="2" fontId="4" fillId="3" borderId="23" xfId="0" applyNumberFormat="1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2" fontId="6" fillId="3" borderId="25" xfId="0" applyNumberFormat="1" applyFont="1" applyFill="1" applyBorder="1" applyAlignment="1">
      <alignment horizontal="center" wrapText="1"/>
    </xf>
    <xf numFmtId="2" fontId="6" fillId="3" borderId="43" xfId="0" applyNumberFormat="1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32" fillId="2" borderId="49" xfId="1" applyFont="1" applyFill="1" applyBorder="1" applyAlignment="1" applyProtection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65" fontId="6" fillId="3" borderId="22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4" borderId="24" xfId="0" applyFont="1" applyFill="1" applyBorder="1" applyAlignment="1">
      <alignment horizontal="center" wrapText="1"/>
    </xf>
    <xf numFmtId="0" fontId="0" fillId="4" borderId="24" xfId="0" applyFill="1" applyBorder="1" applyAlignment="1">
      <alignment horizontal="center" wrapText="1"/>
    </xf>
    <xf numFmtId="0" fontId="0" fillId="4" borderId="43" xfId="0" applyFill="1" applyBorder="1" applyAlignment="1">
      <alignment horizontal="center" wrapText="1"/>
    </xf>
    <xf numFmtId="0" fontId="15" fillId="2" borderId="30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vertical="center" wrapText="1"/>
    </xf>
    <xf numFmtId="0" fontId="15" fillId="2" borderId="31" xfId="0" applyFont="1" applyFill="1" applyBorder="1" applyAlignment="1">
      <alignment vertical="center" wrapText="1"/>
    </xf>
    <xf numFmtId="0" fontId="15" fillId="2" borderId="32" xfId="0" applyFont="1" applyFill="1" applyBorder="1" applyAlignment="1">
      <alignment vertical="center" wrapText="1"/>
    </xf>
    <xf numFmtId="166" fontId="1" fillId="0" borderId="48" xfId="0" applyNumberFormat="1" applyFont="1" applyBorder="1" applyAlignment="1">
      <alignment horizontal="center" vertical="center" wrapText="1"/>
    </xf>
    <xf numFmtId="166" fontId="26" fillId="0" borderId="48" xfId="0" applyNumberFormat="1" applyFont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26" fillId="0" borderId="0" xfId="0" applyNumberFormat="1" applyFont="1" applyAlignment="1">
      <alignment horizontal="center" vertical="center" wrapText="1"/>
    </xf>
    <xf numFmtId="167" fontId="26" fillId="0" borderId="0" xfId="0" applyNumberFormat="1" applyFont="1" applyAlignment="1">
      <alignment wrapText="1"/>
    </xf>
    <xf numFmtId="164" fontId="6" fillId="3" borderId="12" xfId="0" applyNumberFormat="1" applyFont="1" applyFill="1" applyBorder="1" applyAlignment="1">
      <alignment horizontal="center" vertical="center" wrapText="1"/>
    </xf>
    <xf numFmtId="0" fontId="26" fillId="3" borderId="13" xfId="0" applyFont="1" applyFill="1" applyBorder="1" applyAlignment="1">
      <alignment horizontal="center" vertical="center" wrapText="1"/>
    </xf>
    <xf numFmtId="0" fontId="26" fillId="3" borderId="1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7" fontId="6" fillId="3" borderId="13" xfId="0" applyNumberFormat="1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/>
    </xf>
    <xf numFmtId="0" fontId="15" fillId="2" borderId="32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vertical="center" wrapText="1"/>
    </xf>
    <xf numFmtId="0" fontId="13" fillId="2" borderId="32" xfId="0" applyFont="1" applyFill="1" applyBorder="1" applyAlignment="1">
      <alignment vertical="center" wrapText="1"/>
    </xf>
    <xf numFmtId="0" fontId="15" fillId="2" borderId="62" xfId="0" applyFont="1" applyFill="1" applyBorder="1" applyAlignment="1">
      <alignment horizontal="center" vertical="center" wrapText="1"/>
    </xf>
    <xf numFmtId="0" fontId="15" fillId="2" borderId="66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60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left" vertical="center" wrapText="1" indent="1"/>
    </xf>
    <xf numFmtId="0" fontId="1" fillId="2" borderId="59" xfId="0" applyFont="1" applyFill="1" applyBorder="1" applyAlignment="1">
      <alignment horizontal="left" vertical="center" wrapText="1" indent="1"/>
    </xf>
    <xf numFmtId="0" fontId="26" fillId="2" borderId="60" xfId="0" applyFont="1" applyFill="1" applyBorder="1" applyAlignment="1">
      <alignment horizontal="left" vertical="center" wrapText="1" indent="1"/>
    </xf>
    <xf numFmtId="166" fontId="1" fillId="0" borderId="61" xfId="0" applyNumberFormat="1" applyFont="1" applyBorder="1" applyAlignment="1">
      <alignment horizontal="center" vertical="center" wrapText="1"/>
    </xf>
    <xf numFmtId="166" fontId="26" fillId="0" borderId="61" xfId="0" applyNumberFormat="1" applyFont="1" applyBorder="1" applyAlignment="1">
      <alignment horizontal="center" vertical="center" wrapText="1"/>
    </xf>
    <xf numFmtId="0" fontId="26" fillId="2" borderId="35" xfId="0" applyFont="1" applyFill="1" applyBorder="1" applyAlignment="1">
      <alignment horizontal="center" vertical="center" wrapText="1"/>
    </xf>
    <xf numFmtId="0" fontId="26" fillId="2" borderId="63" xfId="0" applyFont="1" applyFill="1" applyBorder="1" applyAlignment="1">
      <alignment horizontal="center" vertical="center" wrapText="1"/>
    </xf>
    <xf numFmtId="0" fontId="26" fillId="2" borderId="59" xfId="0" applyFont="1" applyFill="1" applyBorder="1" applyAlignment="1">
      <alignment horizontal="center" vertical="center" wrapText="1"/>
    </xf>
    <xf numFmtId="0" fontId="26" fillId="2" borderId="60" xfId="0" applyFont="1" applyFill="1" applyBorder="1" applyAlignment="1">
      <alignment horizontal="center" vertical="center" wrapText="1"/>
    </xf>
    <xf numFmtId="0" fontId="21" fillId="3" borderId="53" xfId="0" applyFont="1" applyFill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41" fillId="0" borderId="13" xfId="0" applyFont="1" applyBorder="1" applyProtection="1">
      <protection hidden="1"/>
    </xf>
    <xf numFmtId="164" fontId="41" fillId="6" borderId="40" xfId="0" applyNumberFormat="1" applyFont="1" applyFill="1" applyBorder="1" applyAlignment="1" applyProtection="1">
      <alignment horizontal="center" vertical="center"/>
      <protection hidden="1"/>
    </xf>
    <xf numFmtId="164" fontId="41" fillId="6" borderId="41" xfId="0" applyNumberFormat="1" applyFont="1" applyFill="1" applyBorder="1" applyAlignment="1" applyProtection="1">
      <alignment horizontal="center" vertical="center"/>
      <protection hidden="1"/>
    </xf>
    <xf numFmtId="167" fontId="41" fillId="3" borderId="39" xfId="0" applyNumberFormat="1" applyFont="1" applyFill="1" applyBorder="1" applyAlignment="1" applyProtection="1">
      <alignment horizontal="center" vertical="center"/>
      <protection hidden="1"/>
    </xf>
    <xf numFmtId="0" fontId="41" fillId="3" borderId="0" xfId="0" applyFont="1" applyFill="1" applyAlignment="1" applyProtection="1">
      <alignment horizontal="center" vertical="center"/>
      <protection hidden="1"/>
    </xf>
    <xf numFmtId="0" fontId="46" fillId="3" borderId="13" xfId="0" applyFont="1" applyFill="1" applyBorder="1" applyAlignment="1" applyProtection="1">
      <alignment horizontal="right" vertical="center"/>
      <protection hidden="1"/>
    </xf>
    <xf numFmtId="0" fontId="41" fillId="6" borderId="0" xfId="0" applyFont="1" applyFill="1" applyAlignment="1" applyProtection="1">
      <alignment horizontal="center" vertical="center"/>
      <protection hidden="1"/>
    </xf>
    <xf numFmtId="0" fontId="45" fillId="0" borderId="0" xfId="0" applyFont="1" applyAlignment="1" applyProtection="1">
      <alignment horizontal="center" vertical="center"/>
      <protection hidden="1"/>
    </xf>
    <xf numFmtId="0" fontId="46" fillId="6" borderId="40" xfId="0" applyFont="1" applyFill="1" applyBorder="1" applyAlignment="1" applyProtection="1">
      <alignment horizontal="center" vertical="center"/>
      <protection hidden="1"/>
    </xf>
    <xf numFmtId="0" fontId="45" fillId="0" borderId="54" xfId="0" applyFont="1" applyBorder="1" applyAlignment="1">
      <alignment horizontal="center" vertical="center"/>
    </xf>
    <xf numFmtId="0" fontId="41" fillId="6" borderId="1" xfId="0" applyFont="1" applyFill="1" applyBorder="1" applyAlignment="1" applyProtection="1">
      <alignment horizontal="center" vertical="center" wrapText="1"/>
      <protection hidden="1"/>
    </xf>
    <xf numFmtId="0" fontId="41" fillId="0" borderId="1" xfId="0" applyFont="1" applyBorder="1" applyAlignment="1">
      <alignment horizontal="center" vertical="center"/>
    </xf>
    <xf numFmtId="0" fontId="46" fillId="6" borderId="54" xfId="0" applyFont="1" applyFill="1" applyBorder="1" applyAlignment="1" applyProtection="1">
      <alignment horizontal="center" vertical="center"/>
      <protection hidden="1"/>
    </xf>
    <xf numFmtId="0" fontId="48" fillId="6" borderId="1" xfId="0" applyFont="1" applyFill="1" applyBorder="1" applyAlignment="1" applyProtection="1">
      <alignment horizontal="center" vertical="center" wrapText="1"/>
      <protection hidden="1"/>
    </xf>
    <xf numFmtId="0" fontId="47" fillId="6" borderId="1" xfId="0" applyFont="1" applyFill="1" applyBorder="1" applyAlignment="1" applyProtection="1">
      <alignment horizontal="center" vertical="center" wrapText="1"/>
      <protection hidden="1"/>
    </xf>
    <xf numFmtId="0" fontId="41" fillId="6" borderId="39" xfId="0" applyFont="1" applyFill="1" applyBorder="1" applyAlignment="1" applyProtection="1">
      <alignment horizontal="center" vertical="center" wrapText="1"/>
      <protection hidden="1"/>
    </xf>
    <xf numFmtId="1" fontId="41" fillId="3" borderId="0" xfId="0" applyNumberFormat="1" applyFont="1" applyFill="1" applyAlignment="1" applyProtection="1">
      <alignment horizontal="center" vertical="center"/>
      <protection hidden="1"/>
    </xf>
    <xf numFmtId="164" fontId="41" fillId="3" borderId="54" xfId="0" applyNumberFormat="1" applyFont="1" applyFill="1" applyBorder="1" applyAlignment="1" applyProtection="1">
      <alignment horizontal="center"/>
      <protection hidden="1"/>
    </xf>
    <xf numFmtId="0" fontId="51" fillId="3" borderId="0" xfId="0" applyFont="1" applyFill="1" applyAlignment="1" applyProtection="1">
      <alignment horizontal="left" vertical="center" indent="1"/>
      <protection hidden="1"/>
    </xf>
    <xf numFmtId="15" fontId="41" fillId="6" borderId="0" xfId="0" applyNumberFormat="1" applyFont="1" applyFill="1" applyAlignment="1" applyProtection="1">
      <alignment horizontal="center" vertical="center" wrapText="1"/>
      <protection hidden="1"/>
    </xf>
    <xf numFmtId="0" fontId="47" fillId="0" borderId="0" xfId="0" applyFont="1" applyAlignment="1">
      <alignment horizontal="left" vertical="center" indent="1"/>
    </xf>
    <xf numFmtId="0" fontId="51" fillId="3" borderId="0" xfId="0" applyFont="1" applyFill="1" applyAlignment="1" applyProtection="1">
      <alignment vertical="center"/>
      <protection hidden="1"/>
    </xf>
    <xf numFmtId="0" fontId="47" fillId="0" borderId="0" xfId="0" applyFont="1"/>
    <xf numFmtId="0" fontId="52" fillId="3" borderId="13" xfId="0" applyFont="1" applyFill="1" applyBorder="1" applyAlignment="1" applyProtection="1">
      <alignment horizontal="right"/>
      <protection hidden="1"/>
    </xf>
    <xf numFmtId="0" fontId="41" fillId="0" borderId="13" xfId="0" applyFont="1" applyBorder="1" applyAlignment="1">
      <alignment horizontal="right"/>
    </xf>
    <xf numFmtId="0" fontId="52" fillId="3" borderId="13" xfId="0" applyFont="1" applyFill="1" applyBorder="1" applyAlignment="1" applyProtection="1">
      <alignment horizontal="left"/>
      <protection hidden="1"/>
    </xf>
    <xf numFmtId="0" fontId="41" fillId="0" borderId="13" xfId="0" applyFont="1" applyBorder="1" applyAlignment="1">
      <alignment horizontal="left"/>
    </xf>
    <xf numFmtId="0" fontId="50" fillId="3" borderId="0" xfId="0" applyFont="1" applyFill="1" applyAlignment="1" applyProtection="1">
      <alignment horizontal="center" vertical="center"/>
      <protection hidden="1"/>
    </xf>
    <xf numFmtId="0" fontId="54" fillId="3" borderId="13" xfId="0" applyFont="1" applyFill="1" applyBorder="1" applyAlignment="1" applyProtection="1">
      <alignment horizontal="left" indent="1"/>
      <protection hidden="1"/>
    </xf>
    <xf numFmtId="0" fontId="41" fillId="0" borderId="0" xfId="0" applyFont="1" applyProtection="1">
      <protection hidden="1"/>
    </xf>
    <xf numFmtId="0" fontId="52" fillId="3" borderId="0" xfId="0" applyFont="1" applyFill="1" applyAlignment="1" applyProtection="1">
      <alignment horizontal="left" vertical="center"/>
      <protection hidden="1"/>
    </xf>
    <xf numFmtId="0" fontId="45" fillId="0" borderId="13" xfId="0" applyFont="1" applyBorder="1" applyProtection="1">
      <protection hidden="1"/>
    </xf>
    <xf numFmtId="0" fontId="46" fillId="6" borderId="1" xfId="0" applyFont="1" applyFill="1" applyBorder="1" applyAlignment="1" applyProtection="1">
      <alignment horizontal="center" vertical="center" wrapText="1"/>
      <protection hidden="1"/>
    </xf>
    <xf numFmtId="0" fontId="27" fillId="2" borderId="15" xfId="3" applyFont="1" applyFill="1" applyBorder="1"/>
    <xf numFmtId="0" fontId="38" fillId="3" borderId="55" xfId="0" applyFont="1" applyFill="1" applyBorder="1" applyAlignment="1">
      <alignment horizontal="right" vertical="center"/>
    </xf>
    <xf numFmtId="0" fontId="38" fillId="3" borderId="56" xfId="0" applyFont="1" applyFill="1" applyBorder="1" applyAlignment="1">
      <alignment horizontal="right" vertical="center"/>
    </xf>
    <xf numFmtId="168" fontId="38" fillId="3" borderId="56" xfId="0" applyNumberFormat="1" applyFont="1" applyFill="1" applyBorder="1" applyAlignment="1">
      <alignment horizontal="left" vertical="center" indent="1"/>
    </xf>
    <xf numFmtId="168" fontId="0" fillId="3" borderId="57" xfId="0" applyNumberFormat="1" applyFill="1" applyBorder="1" applyAlignment="1">
      <alignment horizontal="left" vertical="center" indent="1"/>
    </xf>
    <xf numFmtId="0" fontId="38" fillId="3" borderId="25" xfId="0" applyFont="1" applyFill="1" applyBorder="1" applyAlignment="1">
      <alignment horizontal="center" vertical="center"/>
    </xf>
    <xf numFmtId="0" fontId="38" fillId="3" borderId="24" xfId="0" applyFont="1" applyFill="1" applyBorder="1" applyAlignment="1">
      <alignment horizontal="center" vertical="center"/>
    </xf>
    <xf numFmtId="0" fontId="38" fillId="3" borderId="43" xfId="0" applyFont="1" applyFill="1" applyBorder="1" applyAlignment="1">
      <alignment horizontal="center" vertical="center"/>
    </xf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yaccounting.co.uk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diyaccounting.co.uk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diyaccounting.co.u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diyaccounting.co.uk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iyaccounting.co.uk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iyaccounting.co.uk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diyaccounting.co.uk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diyaccounting.co.uk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diyaccounting.co.uk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diyaccounting.co.uk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diyaccounting.co.uk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diyaccounting.co.uk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yaccounting.co.uk/" TargetMode="External"/><Relationship Id="rId3" Type="http://schemas.openxmlformats.org/officeDocument/2006/relationships/hyperlink" Target="http://www.diyaccounting.co.uk/" TargetMode="External"/><Relationship Id="rId7" Type="http://schemas.openxmlformats.org/officeDocument/2006/relationships/hyperlink" Target="http://www.diyaccounting.co.uk/" TargetMode="External"/><Relationship Id="rId2" Type="http://schemas.openxmlformats.org/officeDocument/2006/relationships/hyperlink" Target="http://www.diyaccounting.co.uk/" TargetMode="External"/><Relationship Id="rId1" Type="http://schemas.openxmlformats.org/officeDocument/2006/relationships/hyperlink" Target="http://www.diyaccounting.co.uk/" TargetMode="External"/><Relationship Id="rId6" Type="http://schemas.openxmlformats.org/officeDocument/2006/relationships/hyperlink" Target="http://www.diyaccounting.co.uk/" TargetMode="External"/><Relationship Id="rId11" Type="http://schemas.openxmlformats.org/officeDocument/2006/relationships/printerSettings" Target="../printerSettings/printerSettings14.bin"/><Relationship Id="rId5" Type="http://schemas.openxmlformats.org/officeDocument/2006/relationships/hyperlink" Target="http://www.diyaccounting.co.uk/" TargetMode="External"/><Relationship Id="rId10" Type="http://schemas.openxmlformats.org/officeDocument/2006/relationships/hyperlink" Target="http://www.diyaccounting.co.uk/" TargetMode="External"/><Relationship Id="rId4" Type="http://schemas.openxmlformats.org/officeDocument/2006/relationships/hyperlink" Target="http://www.diyaccounting.co.uk/" TargetMode="External"/><Relationship Id="rId9" Type="http://schemas.openxmlformats.org/officeDocument/2006/relationships/hyperlink" Target="http://www.diyaccounting.co.uk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"/>
  <sheetViews>
    <sheetView tabSelected="1" zoomScaleNormal="100" workbookViewId="0">
      <selection activeCell="D5" sqref="D5:F5"/>
    </sheetView>
  </sheetViews>
  <sheetFormatPr defaultRowHeight="12" x14ac:dyDescent="0.2"/>
  <cols>
    <col min="1" max="1" width="0.85546875" style="3" customWidth="1"/>
    <col min="2" max="2" width="24.7109375" style="3" customWidth="1"/>
    <col min="3" max="3" width="0.85546875" style="3" customWidth="1"/>
    <col min="4" max="4" width="10.7109375" style="3" customWidth="1"/>
    <col min="5" max="5" width="2.85546875" style="3" customWidth="1"/>
    <col min="6" max="6" width="10.7109375" style="3" customWidth="1"/>
    <col min="7" max="7" width="0.85546875" style="3" customWidth="1"/>
    <col min="8" max="8" width="11.7109375" style="3" customWidth="1"/>
    <col min="9" max="10" width="0.85546875" style="3" customWidth="1"/>
    <col min="11" max="11" width="24.7109375" style="3" customWidth="1"/>
    <col min="12" max="12" width="1.28515625" style="3" customWidth="1"/>
    <col min="13" max="13" width="10.7109375" style="3" customWidth="1"/>
    <col min="14" max="14" width="1.28515625" style="3" customWidth="1"/>
    <col min="15" max="15" width="10.7109375" style="3" customWidth="1"/>
    <col min="16" max="16" width="2.7109375" style="163" customWidth="1"/>
    <col min="17" max="17" width="10.7109375" style="3" customWidth="1"/>
    <col min="18" max="18" width="0.85546875" style="3" customWidth="1"/>
    <col min="19" max="19" width="10.7109375" style="3" customWidth="1"/>
    <col min="20" max="20" width="0.85546875" style="3" customWidth="1"/>
    <col min="21" max="21" width="4.28515625" style="3" customWidth="1"/>
    <col min="22" max="24" width="10.5703125" style="3" hidden="1" customWidth="1"/>
    <col min="25" max="25" width="10.5703125" style="3" customWidth="1"/>
    <col min="26" max="16384" width="9.140625" style="3"/>
  </cols>
  <sheetData>
    <row r="1" spans="1:24" ht="6" customHeight="1" x14ac:dyDescent="0.2">
      <c r="A1" s="383"/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0"/>
    </row>
    <row r="2" spans="1:24" ht="6" customHeight="1" thickBot="1" x14ac:dyDescent="0.2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155"/>
      <c r="Q2" s="59"/>
      <c r="R2" s="78"/>
      <c r="S2" s="78"/>
      <c r="T2" s="79"/>
      <c r="U2" s="380"/>
      <c r="W2" s="213">
        <f>Admin!B2</f>
        <v>43927</v>
      </c>
      <c r="X2" s="3">
        <v>1</v>
      </c>
    </row>
    <row r="3" spans="1:24" ht="17.25" customHeight="1" thickTop="1" thickBot="1" x14ac:dyDescent="0.3">
      <c r="A3" s="60"/>
      <c r="B3" s="84" t="s">
        <v>18</v>
      </c>
      <c r="C3" s="5"/>
      <c r="D3" s="5"/>
      <c r="E3" s="5"/>
      <c r="F3" s="5"/>
      <c r="G3" s="5"/>
      <c r="H3" s="389" t="s">
        <v>139</v>
      </c>
      <c r="I3" s="389"/>
      <c r="J3" s="389"/>
      <c r="K3" s="389"/>
      <c r="L3" s="389"/>
      <c r="M3" s="389"/>
      <c r="N3" s="5"/>
      <c r="O3" s="63"/>
      <c r="P3" s="156"/>
      <c r="Q3" s="385" t="s">
        <v>74</v>
      </c>
      <c r="R3" s="386"/>
      <c r="S3" s="387"/>
      <c r="T3" s="81"/>
      <c r="U3" s="380"/>
      <c r="W3" s="213">
        <f>Admin!B3</f>
        <v>43928</v>
      </c>
      <c r="X3" s="3">
        <f>X2+1</f>
        <v>2</v>
      </c>
    </row>
    <row r="4" spans="1:24" ht="3.75" customHeight="1" thickTop="1" x14ac:dyDescent="0.2">
      <c r="A4" s="6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7"/>
      <c r="Q4" s="5"/>
      <c r="R4" s="80"/>
      <c r="S4" s="80"/>
      <c r="T4" s="81"/>
      <c r="U4" s="380"/>
      <c r="W4" s="213">
        <f>Admin!B4</f>
        <v>43929</v>
      </c>
      <c r="X4" s="3">
        <f t="shared" ref="X4:X53" si="0">X3+1</f>
        <v>3</v>
      </c>
    </row>
    <row r="5" spans="1:24" ht="12" customHeight="1" x14ac:dyDescent="0.2">
      <c r="A5" s="60"/>
      <c r="B5" s="5" t="s">
        <v>19</v>
      </c>
      <c r="C5" s="5"/>
      <c r="D5" s="390"/>
      <c r="E5" s="391"/>
      <c r="F5" s="392"/>
      <c r="G5" s="5"/>
      <c r="H5" s="388" t="s">
        <v>142</v>
      </c>
      <c r="I5" s="388"/>
      <c r="J5" s="388"/>
      <c r="K5" s="388"/>
      <c r="L5" s="388"/>
      <c r="M5" s="388"/>
      <c r="N5" s="388"/>
      <c r="O5" s="388"/>
      <c r="P5" s="5"/>
      <c r="Q5" s="5"/>
      <c r="R5" s="80"/>
      <c r="S5" s="80"/>
      <c r="T5" s="81"/>
      <c r="U5" s="380"/>
      <c r="V5" s="3" t="s">
        <v>85</v>
      </c>
      <c r="W5" s="213">
        <f>Admin!B5</f>
        <v>43930</v>
      </c>
      <c r="X5" s="3">
        <f t="shared" si="0"/>
        <v>4</v>
      </c>
    </row>
    <row r="6" spans="1:24" ht="12" customHeight="1" x14ac:dyDescent="0.2">
      <c r="A6" s="60"/>
      <c r="B6" s="5" t="s">
        <v>13</v>
      </c>
      <c r="C6" s="5"/>
      <c r="D6" s="390"/>
      <c r="E6" s="391"/>
      <c r="F6" s="392"/>
      <c r="G6" s="5"/>
      <c r="H6" s="388"/>
      <c r="I6" s="388"/>
      <c r="J6" s="388"/>
      <c r="K6" s="388"/>
      <c r="L6" s="388"/>
      <c r="M6" s="388"/>
      <c r="N6" s="388"/>
      <c r="O6" s="388"/>
      <c r="P6" s="157"/>
      <c r="Q6" s="5"/>
      <c r="R6" s="80"/>
      <c r="S6" s="80"/>
      <c r="T6" s="81"/>
      <c r="U6" s="380"/>
      <c r="V6" s="3" t="s">
        <v>86</v>
      </c>
      <c r="W6" s="213">
        <f>Admin!B6</f>
        <v>43931</v>
      </c>
      <c r="X6" s="3">
        <f t="shared" si="0"/>
        <v>5</v>
      </c>
    </row>
    <row r="7" spans="1:24" ht="12" customHeight="1" x14ac:dyDescent="0.2">
      <c r="A7" s="60"/>
      <c r="B7" s="5" t="s">
        <v>14</v>
      </c>
      <c r="C7" s="5"/>
      <c r="D7" s="390"/>
      <c r="E7" s="391"/>
      <c r="F7" s="392"/>
      <c r="G7" s="5"/>
      <c r="H7" s="388"/>
      <c r="I7" s="388"/>
      <c r="J7" s="388"/>
      <c r="K7" s="388"/>
      <c r="L7" s="388"/>
      <c r="M7" s="388"/>
      <c r="N7" s="388"/>
      <c r="O7" s="388"/>
      <c r="P7" s="5"/>
      <c r="Q7" s="5"/>
      <c r="R7" s="80"/>
      <c r="S7" s="80"/>
      <c r="T7" s="81"/>
      <c r="U7" s="380"/>
      <c r="V7" s="3" t="s">
        <v>87</v>
      </c>
      <c r="W7" s="213">
        <f>Admin!B7</f>
        <v>43932</v>
      </c>
      <c r="X7" s="3">
        <f t="shared" si="0"/>
        <v>6</v>
      </c>
    </row>
    <row r="8" spans="1:24" ht="12" customHeight="1" x14ac:dyDescent="0.2">
      <c r="A8" s="6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57"/>
      <c r="Q8" s="5"/>
      <c r="R8" s="80"/>
      <c r="S8" s="80"/>
      <c r="T8" s="81"/>
      <c r="U8" s="380"/>
      <c r="V8" s="3" t="s">
        <v>85</v>
      </c>
      <c r="W8" s="213">
        <f>Admin!B8</f>
        <v>43933</v>
      </c>
      <c r="X8" s="3">
        <f t="shared" si="0"/>
        <v>7</v>
      </c>
    </row>
    <row r="9" spans="1:24" ht="12" customHeight="1" x14ac:dyDescent="0.2">
      <c r="A9" s="60"/>
      <c r="B9" s="5" t="s">
        <v>15</v>
      </c>
      <c r="C9" s="5"/>
      <c r="D9" s="6"/>
      <c r="E9" s="5"/>
      <c r="F9" s="5"/>
      <c r="G9" s="5"/>
      <c r="H9" s="69"/>
      <c r="I9" s="5"/>
      <c r="J9" s="5"/>
      <c r="K9" s="70" t="s">
        <v>64</v>
      </c>
      <c r="L9" s="70"/>
      <c r="M9" s="175">
        <f>Admin!B2</f>
        <v>43927</v>
      </c>
      <c r="N9" s="5"/>
      <c r="O9" s="175">
        <f>Admin!B366</f>
        <v>44291</v>
      </c>
      <c r="P9" s="158"/>
      <c r="Q9" s="153"/>
      <c r="R9" s="154"/>
      <c r="S9" s="154"/>
      <c r="T9" s="81"/>
      <c r="U9" s="380"/>
      <c r="W9" s="213">
        <f>Admin!B9</f>
        <v>43934</v>
      </c>
      <c r="X9" s="3">
        <f t="shared" si="0"/>
        <v>8</v>
      </c>
    </row>
    <row r="10" spans="1:24" ht="6" customHeight="1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159"/>
      <c r="Q10" s="62"/>
      <c r="R10" s="82"/>
      <c r="S10" s="82"/>
      <c r="T10" s="83"/>
      <c r="U10" s="380"/>
      <c r="V10" s="3" t="s">
        <v>88</v>
      </c>
      <c r="W10" s="213">
        <f>Admin!B10</f>
        <v>43935</v>
      </c>
      <c r="X10" s="3">
        <f t="shared" si="0"/>
        <v>9</v>
      </c>
    </row>
    <row r="11" spans="1:24" ht="15" customHeight="1" thickBot="1" x14ac:dyDescent="0.25">
      <c r="A11" s="381"/>
      <c r="B11" s="381"/>
      <c r="C11" s="381"/>
      <c r="D11" s="381"/>
      <c r="E11" s="381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2"/>
      <c r="S11" s="382"/>
      <c r="T11" s="382"/>
      <c r="U11" s="380"/>
      <c r="W11" s="213">
        <f>Admin!B11</f>
        <v>43936</v>
      </c>
      <c r="X11" s="3">
        <f t="shared" si="0"/>
        <v>10</v>
      </c>
    </row>
    <row r="12" spans="1:24" ht="9" customHeight="1" thickBo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64"/>
      <c r="K12" s="10"/>
      <c r="L12" s="10"/>
      <c r="M12" s="10"/>
      <c r="N12" s="10"/>
      <c r="O12" s="10"/>
      <c r="P12" s="160"/>
      <c r="Q12" s="10"/>
      <c r="R12" s="10"/>
      <c r="S12" s="10"/>
      <c r="T12" s="11"/>
      <c r="U12" s="380"/>
      <c r="V12" s="3" t="s">
        <v>89</v>
      </c>
      <c r="W12" s="213">
        <f>Admin!B12</f>
        <v>43937</v>
      </c>
      <c r="X12" s="3">
        <f t="shared" si="0"/>
        <v>11</v>
      </c>
    </row>
    <row r="13" spans="1:24" ht="15" customHeight="1" thickTop="1" thickBot="1" x14ac:dyDescent="0.25">
      <c r="A13" s="12"/>
      <c r="B13" s="84" t="s">
        <v>34</v>
      </c>
      <c r="C13" s="52"/>
      <c r="D13" s="14"/>
      <c r="E13" s="14"/>
      <c r="F13" s="14"/>
      <c r="G13" s="14"/>
      <c r="H13" s="363" t="s">
        <v>58</v>
      </c>
      <c r="I13" s="14"/>
      <c r="J13" s="22"/>
      <c r="K13" s="84" t="s">
        <v>20</v>
      </c>
      <c r="L13" s="52"/>
      <c r="M13" s="71"/>
      <c r="N13" s="13"/>
      <c r="O13" s="376"/>
      <c r="P13" s="377"/>
      <c r="Q13" s="367"/>
      <c r="R13" s="53"/>
      <c r="S13" s="371"/>
      <c r="T13" s="15"/>
      <c r="U13" s="380"/>
      <c r="V13" s="3" t="s">
        <v>90</v>
      </c>
      <c r="W13" s="213">
        <f>Admin!B13</f>
        <v>43938</v>
      </c>
      <c r="X13" s="3">
        <f t="shared" si="0"/>
        <v>12</v>
      </c>
    </row>
    <row r="14" spans="1:24" ht="6" customHeight="1" thickTop="1" thickBot="1" x14ac:dyDescent="0.25">
      <c r="A14" s="12"/>
      <c r="B14" s="52"/>
      <c r="C14" s="52"/>
      <c r="D14" s="14"/>
      <c r="E14" s="14"/>
      <c r="F14" s="14"/>
      <c r="G14" s="14"/>
      <c r="H14" s="363"/>
      <c r="I14" s="14"/>
      <c r="J14" s="22"/>
      <c r="K14" s="52"/>
      <c r="L14" s="52"/>
      <c r="M14" s="71"/>
      <c r="N14" s="13"/>
      <c r="O14" s="14"/>
      <c r="P14" s="161"/>
      <c r="Q14" s="368"/>
      <c r="R14" s="14"/>
      <c r="S14" s="372"/>
      <c r="T14" s="15"/>
      <c r="U14" s="380"/>
      <c r="W14" s="213">
        <f>Admin!B14</f>
        <v>43939</v>
      </c>
      <c r="X14" s="3">
        <f t="shared" si="0"/>
        <v>13</v>
      </c>
    </row>
    <row r="15" spans="1:24" ht="14.25" thickTop="1" thickBot="1" x14ac:dyDescent="0.25">
      <c r="A15" s="12"/>
      <c r="B15" s="14" t="s">
        <v>63</v>
      </c>
      <c r="C15" s="14"/>
      <c r="D15" s="373"/>
      <c r="E15" s="374"/>
      <c r="F15" s="375"/>
      <c r="G15" s="14"/>
      <c r="H15" s="21" t="s">
        <v>59</v>
      </c>
      <c r="I15" s="14"/>
      <c r="J15" s="51"/>
      <c r="K15" s="14" t="s">
        <v>17</v>
      </c>
      <c r="L15" s="14"/>
      <c r="M15" s="364"/>
      <c r="N15" s="365"/>
      <c r="O15" s="366"/>
      <c r="P15" s="161"/>
      <c r="Q15" s="151"/>
      <c r="R15" s="149"/>
      <c r="S15" s="152"/>
      <c r="T15" s="15"/>
      <c r="U15" s="380"/>
      <c r="W15" s="213">
        <f>Admin!B15</f>
        <v>43940</v>
      </c>
      <c r="X15" s="3">
        <f t="shared" si="0"/>
        <v>14</v>
      </c>
    </row>
    <row r="16" spans="1:24" ht="13.5" thickTop="1" thickBot="1" x14ac:dyDescent="0.25">
      <c r="A16" s="12"/>
      <c r="B16" s="14" t="s">
        <v>12</v>
      </c>
      <c r="C16" s="14"/>
      <c r="D16" s="373"/>
      <c r="E16" s="374"/>
      <c r="F16" s="375"/>
      <c r="G16" s="14"/>
      <c r="H16" s="164"/>
      <c r="I16" s="14"/>
      <c r="J16" s="22"/>
      <c r="K16" s="14"/>
      <c r="L16" s="14"/>
      <c r="M16" s="14"/>
      <c r="N16" s="14"/>
      <c r="O16" s="29"/>
      <c r="P16" s="161"/>
      <c r="Q16" s="29"/>
      <c r="R16" s="53"/>
      <c r="S16" s="29"/>
      <c r="T16" s="15"/>
      <c r="U16" s="380"/>
      <c r="W16" s="213">
        <f>Admin!B16</f>
        <v>43941</v>
      </c>
      <c r="X16" s="3">
        <f t="shared" si="0"/>
        <v>15</v>
      </c>
    </row>
    <row r="17" spans="1:24" ht="13.5" customHeight="1" thickTop="1" x14ac:dyDescent="0.2">
      <c r="A17" s="12"/>
      <c r="B17" s="14"/>
      <c r="C17" s="14"/>
      <c r="D17" s="14"/>
      <c r="E17" s="14"/>
      <c r="F17" s="14"/>
      <c r="G17" s="14"/>
      <c r="H17" s="21" t="s">
        <v>60</v>
      </c>
      <c r="I17" s="14"/>
      <c r="J17" s="22"/>
      <c r="K17" s="14"/>
      <c r="L17" s="14"/>
      <c r="M17" s="14"/>
      <c r="N17" s="14"/>
      <c r="O17" s="14"/>
      <c r="P17" s="14"/>
      <c r="Q17" s="14"/>
      <c r="R17" s="14"/>
      <c r="S17" s="86"/>
      <c r="T17" s="15"/>
      <c r="U17" s="380"/>
      <c r="W17" s="213">
        <f>Admin!B17</f>
        <v>43942</v>
      </c>
      <c r="X17" s="3">
        <f t="shared" si="0"/>
        <v>16</v>
      </c>
    </row>
    <row r="18" spans="1:24" x14ac:dyDescent="0.2">
      <c r="A18" s="12"/>
      <c r="B18" s="14"/>
      <c r="C18" s="14"/>
      <c r="D18" s="14"/>
      <c r="E18" s="14"/>
      <c r="F18" s="14"/>
      <c r="G18" s="14"/>
      <c r="H18" s="165"/>
      <c r="I18" s="14"/>
      <c r="J18" s="22"/>
      <c r="K18" s="14"/>
      <c r="L18" s="14"/>
      <c r="M18" s="14"/>
      <c r="N18" s="14"/>
      <c r="O18" s="14"/>
      <c r="P18" s="14"/>
      <c r="Q18" s="14"/>
      <c r="R18" s="27"/>
      <c r="S18" s="86"/>
      <c r="T18" s="15"/>
      <c r="U18" s="380"/>
      <c r="W18" s="213">
        <f>Admin!B18</f>
        <v>43943</v>
      </c>
      <c r="X18" s="3">
        <f t="shared" si="0"/>
        <v>17</v>
      </c>
    </row>
    <row r="19" spans="1:24" x14ac:dyDescent="0.2">
      <c r="A19" s="12"/>
      <c r="B19" s="14"/>
      <c r="C19" s="14"/>
      <c r="D19" s="14"/>
      <c r="E19" s="14"/>
      <c r="F19" s="14"/>
      <c r="G19" s="14"/>
      <c r="H19" s="21" t="s">
        <v>61</v>
      </c>
      <c r="I19" s="14"/>
      <c r="J19" s="22"/>
      <c r="K19" s="14"/>
      <c r="L19" s="14"/>
      <c r="M19" s="14"/>
      <c r="N19" s="14"/>
      <c r="O19" s="14"/>
      <c r="P19" s="14"/>
      <c r="Q19" s="14"/>
      <c r="R19" s="28"/>
      <c r="S19" s="86"/>
      <c r="T19" s="15"/>
      <c r="U19" s="380"/>
      <c r="W19" s="213">
        <f>Admin!B19</f>
        <v>43944</v>
      </c>
      <c r="X19" s="3">
        <f t="shared" si="0"/>
        <v>18</v>
      </c>
    </row>
    <row r="20" spans="1:24" x14ac:dyDescent="0.2">
      <c r="A20" s="12"/>
      <c r="B20" s="14"/>
      <c r="C20" s="14"/>
      <c r="D20" s="14"/>
      <c r="E20" s="14"/>
      <c r="F20" s="14"/>
      <c r="G20" s="14"/>
      <c r="H20" s="164"/>
      <c r="I20" s="14"/>
      <c r="J20" s="22"/>
      <c r="K20" s="56"/>
      <c r="L20" s="56"/>
      <c r="M20" s="14"/>
      <c r="N20" s="14"/>
      <c r="O20" s="14"/>
      <c r="P20" s="14"/>
      <c r="Q20" s="14"/>
      <c r="R20" s="14"/>
      <c r="S20" s="14"/>
      <c r="T20" s="15"/>
      <c r="U20" s="380"/>
      <c r="W20" s="213">
        <f>Admin!B20</f>
        <v>43945</v>
      </c>
      <c r="X20" s="3">
        <f t="shared" si="0"/>
        <v>19</v>
      </c>
    </row>
    <row r="21" spans="1:24" ht="12" customHeight="1" x14ac:dyDescent="0.2">
      <c r="A21" s="12"/>
      <c r="B21" s="14"/>
      <c r="C21" s="14"/>
      <c r="D21" s="14"/>
      <c r="E21" s="14"/>
      <c r="F21" s="14"/>
      <c r="G21" s="14"/>
      <c r="H21" s="21" t="s">
        <v>62</v>
      </c>
      <c r="I21" s="14"/>
      <c r="J21" s="22"/>
      <c r="K21" s="14"/>
      <c r="L21" s="14"/>
      <c r="M21" s="14"/>
      <c r="N21" s="14"/>
      <c r="O21" s="14"/>
      <c r="P21" s="14"/>
      <c r="Q21" s="14"/>
      <c r="R21" s="14"/>
      <c r="S21" s="14"/>
      <c r="T21" s="65"/>
      <c r="U21" s="380"/>
      <c r="W21" s="213">
        <f>Admin!B21</f>
        <v>43946</v>
      </c>
      <c r="X21" s="3">
        <f t="shared" si="0"/>
        <v>20</v>
      </c>
    </row>
    <row r="22" spans="1:24" ht="15" customHeight="1" x14ac:dyDescent="0.2">
      <c r="A22" s="12"/>
      <c r="B22" s="188"/>
      <c r="C22" s="14"/>
      <c r="D22" s="14"/>
      <c r="E22" s="14"/>
      <c r="F22" s="14"/>
      <c r="G22" s="14"/>
      <c r="H22" s="166"/>
      <c r="I22" s="14"/>
      <c r="J22" s="22"/>
      <c r="K22" s="56"/>
      <c r="L22" s="52"/>
      <c r="M22" s="14"/>
      <c r="N22" s="14"/>
      <c r="O22" s="14"/>
      <c r="P22" s="14"/>
      <c r="Q22" s="14"/>
      <c r="R22" s="53"/>
      <c r="S22" s="54"/>
      <c r="T22" s="15"/>
      <c r="U22" s="380"/>
      <c r="W22" s="213">
        <f>Admin!B22</f>
        <v>43947</v>
      </c>
      <c r="X22" s="3">
        <f t="shared" si="0"/>
        <v>21</v>
      </c>
    </row>
    <row r="23" spans="1:24" ht="12.75" thickBot="1" x14ac:dyDescent="0.25">
      <c r="A23" s="12"/>
      <c r="B23" s="14"/>
      <c r="C23" s="14"/>
      <c r="D23" s="50"/>
      <c r="E23" s="14"/>
      <c r="F23" s="29" t="s">
        <v>31</v>
      </c>
      <c r="G23" s="53"/>
      <c r="H23" s="14"/>
      <c r="I23" s="14"/>
      <c r="J23" s="22"/>
      <c r="K23" s="56"/>
      <c r="L23" s="56"/>
      <c r="M23" s="14"/>
      <c r="N23" s="14"/>
      <c r="O23" s="14"/>
      <c r="P23" s="14"/>
      <c r="Q23" s="14"/>
      <c r="R23" s="14"/>
      <c r="S23" s="86"/>
      <c r="T23" s="15"/>
      <c r="U23" s="380"/>
      <c r="W23" s="213">
        <f>Admin!B23</f>
        <v>43948</v>
      </c>
      <c r="X23" s="3">
        <f t="shared" si="0"/>
        <v>22</v>
      </c>
    </row>
    <row r="24" spans="1:24" ht="13.5" thickTop="1" thickBot="1" x14ac:dyDescent="0.25">
      <c r="A24" s="12"/>
      <c r="B24" s="14" t="str">
        <f>"Starting date (existing = " &amp; TEXT(M9,"dd/mm/yy") &amp; ")"</f>
        <v>Starting date (existing = 06/04/20)</v>
      </c>
      <c r="C24" s="14"/>
      <c r="D24" s="144"/>
      <c r="E24" s="14"/>
      <c r="F24" s="85" t="str">
        <f>IF(D24=0," ",IF(D28="W",LOOKUP(D24,Admin!B:B,Admin!C:C),IF(D28="M",LOOKUP(D24,Admin!B:B,Admin!D:D),LOOKUP(D24,Admin!B:B,Admin!C:C))))</f>
        <v xml:space="preserve"> </v>
      </c>
      <c r="G24" s="55"/>
      <c r="H24" s="14"/>
      <c r="I24" s="14"/>
      <c r="J24" s="22"/>
      <c r="K24" s="56"/>
      <c r="L24" s="56"/>
      <c r="M24" s="14"/>
      <c r="N24" s="14"/>
      <c r="O24" s="14"/>
      <c r="P24" s="14"/>
      <c r="Q24" s="14"/>
      <c r="R24" s="17"/>
      <c r="S24" s="86"/>
      <c r="T24" s="15"/>
      <c r="U24" s="380"/>
      <c r="W24" s="213">
        <f>Admin!B24</f>
        <v>43949</v>
      </c>
      <c r="X24" s="3">
        <f t="shared" si="0"/>
        <v>23</v>
      </c>
    </row>
    <row r="25" spans="1:24" ht="6" customHeight="1" thickTop="1" thickBot="1" x14ac:dyDescent="0.25">
      <c r="A25" s="12"/>
      <c r="B25" s="14"/>
      <c r="C25" s="14"/>
      <c r="D25" s="50"/>
      <c r="E25" s="14"/>
      <c r="F25" s="85"/>
      <c r="G25" s="55"/>
      <c r="H25" s="14"/>
      <c r="I25" s="14"/>
      <c r="J25" s="22"/>
      <c r="K25" s="56"/>
      <c r="L25" s="56"/>
      <c r="M25" s="14"/>
      <c r="N25" s="14"/>
      <c r="O25" s="14"/>
      <c r="P25" s="14"/>
      <c r="Q25" s="14"/>
      <c r="R25" s="17"/>
      <c r="S25" s="86"/>
      <c r="T25" s="15"/>
      <c r="U25" s="380"/>
      <c r="W25" s="213">
        <f>Admin!B25</f>
        <v>43950</v>
      </c>
      <c r="X25" s="3">
        <f t="shared" si="0"/>
        <v>24</v>
      </c>
    </row>
    <row r="26" spans="1:24" ht="13.5" thickTop="1" thickBot="1" x14ac:dyDescent="0.25">
      <c r="A26" s="12"/>
      <c r="B26" s="14" t="s">
        <v>77</v>
      </c>
      <c r="C26" s="14"/>
      <c r="D26" s="144"/>
      <c r="E26" s="14"/>
      <c r="F26" s="85" t="str">
        <f>IF(D24=0," ",IF(D26=0," ",IF(D28="W",LOOKUP(D26,Admin!B:B,Admin!C:C),IF(D28="M",LOOKUP(D26,Admin!B:B,Admin!D:D),LOOKUP(D26,Admin!B:B,Admin!C:C)))))</f>
        <v xml:space="preserve"> </v>
      </c>
      <c r="G26" s="55"/>
      <c r="H26" s="14"/>
      <c r="I26" s="14"/>
      <c r="J26" s="22"/>
      <c r="K26" s="56"/>
      <c r="L26" s="14"/>
      <c r="M26" s="14"/>
      <c r="N26" s="14"/>
      <c r="O26" s="14"/>
      <c r="P26" s="14"/>
      <c r="Q26" s="14"/>
      <c r="R26" s="53"/>
      <c r="S26" s="54"/>
      <c r="T26" s="15"/>
      <c r="U26" s="380"/>
      <c r="W26" s="213">
        <f>Admin!B26</f>
        <v>43951</v>
      </c>
      <c r="X26" s="3">
        <f t="shared" si="0"/>
        <v>25</v>
      </c>
    </row>
    <row r="27" spans="1:24" ht="13.5" thickTop="1" thickBot="1" x14ac:dyDescent="0.25">
      <c r="A27" s="12"/>
      <c r="B27" s="14"/>
      <c r="C27" s="14"/>
      <c r="D27" s="50"/>
      <c r="E27" s="14"/>
      <c r="F27" s="26"/>
      <c r="G27" s="26"/>
      <c r="H27" s="14"/>
      <c r="I27" s="14"/>
      <c r="J27" s="22"/>
      <c r="K27" s="56"/>
      <c r="L27" s="14"/>
      <c r="M27" s="14"/>
      <c r="N27" s="14"/>
      <c r="O27" s="14"/>
      <c r="P27" s="14"/>
      <c r="Q27" s="14"/>
      <c r="R27" s="17"/>
      <c r="S27" s="86"/>
      <c r="T27" s="15"/>
      <c r="U27" s="380"/>
      <c r="W27" s="213">
        <f>Admin!B27</f>
        <v>43952</v>
      </c>
      <c r="X27" s="3">
        <f t="shared" si="0"/>
        <v>26</v>
      </c>
    </row>
    <row r="28" spans="1:24" ht="13.5" thickTop="1" thickBot="1" x14ac:dyDescent="0.25">
      <c r="A28" s="12"/>
      <c r="B28" s="14" t="s">
        <v>21</v>
      </c>
      <c r="C28" s="14"/>
      <c r="D28" s="72" t="s">
        <v>143</v>
      </c>
      <c r="E28" s="21" t="s">
        <v>30</v>
      </c>
      <c r="F28" s="186" t="str">
        <f>IF(D30="D","Enter M for Director","Enter M or W for Employee")</f>
        <v>Enter M or W for Employee</v>
      </c>
      <c r="G28" s="14"/>
      <c r="H28" s="16"/>
      <c r="I28" s="16"/>
      <c r="J28" s="22"/>
      <c r="K28" s="56"/>
      <c r="L28" s="14"/>
      <c r="M28" s="14"/>
      <c r="N28" s="14"/>
      <c r="O28" s="14"/>
      <c r="P28" s="14"/>
      <c r="Q28" s="14"/>
      <c r="R28" s="17"/>
      <c r="S28" s="86"/>
      <c r="T28" s="15"/>
      <c r="U28" s="380"/>
      <c r="W28" s="213">
        <f>Admin!B28</f>
        <v>43953</v>
      </c>
      <c r="X28" s="3">
        <f t="shared" si="0"/>
        <v>27</v>
      </c>
    </row>
    <row r="29" spans="1:24" ht="12.75" thickTop="1" x14ac:dyDescent="0.2">
      <c r="A29" s="12"/>
      <c r="B29" s="14" t="s">
        <v>16</v>
      </c>
      <c r="C29" s="14"/>
      <c r="D29" s="150">
        <v>1</v>
      </c>
      <c r="E29" s="18"/>
      <c r="F29" s="187"/>
      <c r="G29" s="21"/>
      <c r="H29" s="14"/>
      <c r="I29" s="14"/>
      <c r="J29" s="22"/>
      <c r="K29" s="56"/>
      <c r="L29" s="14"/>
      <c r="M29" s="14"/>
      <c r="N29" s="14"/>
      <c r="O29" s="14"/>
      <c r="P29" s="14"/>
      <c r="Q29" s="14"/>
      <c r="R29" s="17"/>
      <c r="S29" s="86"/>
      <c r="T29" s="15"/>
      <c r="U29" s="380"/>
      <c r="W29" s="213">
        <f>Admin!B29</f>
        <v>43954</v>
      </c>
      <c r="X29" s="3">
        <f t="shared" si="0"/>
        <v>28</v>
      </c>
    </row>
    <row r="30" spans="1:24" ht="13.5" customHeight="1" x14ac:dyDescent="0.2">
      <c r="A30" s="12"/>
      <c r="B30" s="14" t="s">
        <v>75</v>
      </c>
      <c r="C30" s="14"/>
      <c r="D30" s="209"/>
      <c r="E30" s="14"/>
      <c r="F30" s="186" t="s">
        <v>76</v>
      </c>
      <c r="G30" s="21"/>
      <c r="H30" s="14"/>
      <c r="I30" s="14"/>
      <c r="J30" s="22"/>
      <c r="K30" s="56"/>
      <c r="L30" s="14"/>
      <c r="M30" s="14"/>
      <c r="N30" s="14"/>
      <c r="O30" s="14"/>
      <c r="P30" s="14"/>
      <c r="Q30" s="14"/>
      <c r="R30" s="17"/>
      <c r="S30" s="86"/>
      <c r="T30" s="15"/>
      <c r="U30" s="380"/>
      <c r="W30" s="213">
        <f>Admin!B30</f>
        <v>43955</v>
      </c>
      <c r="X30" s="3">
        <f t="shared" si="0"/>
        <v>29</v>
      </c>
    </row>
    <row r="31" spans="1:24" ht="12" customHeight="1" x14ac:dyDescent="0.2">
      <c r="A31" s="12"/>
      <c r="B31" s="14"/>
      <c r="C31" s="14"/>
      <c r="D31" s="14"/>
      <c r="E31" s="14"/>
      <c r="F31" s="214"/>
      <c r="G31" s="214"/>
      <c r="H31" s="214"/>
      <c r="I31" s="14"/>
      <c r="J31" s="22"/>
      <c r="K31" s="56"/>
      <c r="L31" s="56"/>
      <c r="M31" s="14"/>
      <c r="N31" s="14"/>
      <c r="O31" s="14"/>
      <c r="P31" s="14"/>
      <c r="Q31" s="14"/>
      <c r="R31" s="14"/>
      <c r="S31" s="29"/>
      <c r="T31" s="15"/>
      <c r="U31" s="380"/>
      <c r="W31" s="213">
        <f>Admin!B31</f>
        <v>43956</v>
      </c>
      <c r="X31" s="3">
        <f t="shared" si="0"/>
        <v>30</v>
      </c>
    </row>
    <row r="32" spans="1:24" ht="6" customHeight="1" x14ac:dyDescent="0.2">
      <c r="A32" s="12"/>
      <c r="B32" s="14"/>
      <c r="C32" s="14"/>
      <c r="D32" s="14"/>
      <c r="E32" s="14"/>
      <c r="F32" s="215"/>
      <c r="G32" s="215"/>
      <c r="H32" s="215"/>
      <c r="I32" s="14"/>
      <c r="J32" s="22"/>
      <c r="K32" s="56"/>
      <c r="L32" s="56"/>
      <c r="M32" s="14"/>
      <c r="N32" s="14"/>
      <c r="O32" s="14"/>
      <c r="P32" s="14"/>
      <c r="Q32" s="14"/>
      <c r="R32" s="14"/>
      <c r="S32" s="29"/>
      <c r="T32" s="15"/>
      <c r="U32" s="380"/>
      <c r="W32" s="213">
        <f>Admin!B32</f>
        <v>43957</v>
      </c>
      <c r="X32" s="3">
        <f t="shared" si="0"/>
        <v>31</v>
      </c>
    </row>
    <row r="33" spans="1:24" ht="12" customHeight="1" x14ac:dyDescent="0.2">
      <c r="A33" s="12"/>
      <c r="B33" s="14"/>
      <c r="C33" s="14"/>
      <c r="D33" s="14"/>
      <c r="E33" s="14"/>
      <c r="F33" s="14"/>
      <c r="G33" s="14"/>
      <c r="H33" s="14"/>
      <c r="I33" s="14"/>
      <c r="J33" s="22"/>
      <c r="K33" s="56"/>
      <c r="L33" s="52"/>
      <c r="M33" s="14"/>
      <c r="N33" s="14"/>
      <c r="O33" s="14"/>
      <c r="P33" s="14"/>
      <c r="Q33" s="14"/>
      <c r="R33" s="53"/>
      <c r="S33" s="54"/>
      <c r="T33" s="15"/>
      <c r="U33" s="380"/>
      <c r="W33" s="213">
        <f>Admin!B33</f>
        <v>43958</v>
      </c>
      <c r="X33" s="3">
        <f t="shared" si="0"/>
        <v>32</v>
      </c>
    </row>
    <row r="34" spans="1:24" x14ac:dyDescent="0.2">
      <c r="A34" s="12"/>
      <c r="B34" s="14"/>
      <c r="C34" s="14"/>
      <c r="D34" s="14"/>
      <c r="E34" s="14"/>
      <c r="F34" s="14"/>
      <c r="G34" s="14"/>
      <c r="H34" s="14"/>
      <c r="I34" s="14"/>
      <c r="J34" s="22"/>
      <c r="K34" s="14"/>
      <c r="L34" s="14"/>
      <c r="M34" s="14"/>
      <c r="N34" s="14"/>
      <c r="O34" s="14"/>
      <c r="P34" s="14"/>
      <c r="Q34" s="14"/>
      <c r="R34" s="27"/>
      <c r="S34" s="86"/>
      <c r="T34" s="15"/>
      <c r="U34" s="380"/>
      <c r="W34" s="213">
        <f>Admin!B34</f>
        <v>43959</v>
      </c>
      <c r="X34" s="3">
        <f t="shared" si="0"/>
        <v>33</v>
      </c>
    </row>
    <row r="35" spans="1:24" ht="13.5" customHeight="1" x14ac:dyDescent="0.2">
      <c r="A35" s="12"/>
      <c r="B35" s="14"/>
      <c r="C35" s="14"/>
      <c r="D35" s="14"/>
      <c r="E35" s="14"/>
      <c r="F35" s="14"/>
      <c r="G35" s="14"/>
      <c r="H35" s="14"/>
      <c r="I35" s="14"/>
      <c r="J35" s="22"/>
      <c r="K35" s="363"/>
      <c r="L35" s="363"/>
      <c r="M35" s="369"/>
      <c r="N35" s="369"/>
      <c r="O35" s="369"/>
      <c r="P35" s="369"/>
      <c r="Q35" s="369"/>
      <c r="R35" s="369"/>
      <c r="S35" s="369"/>
      <c r="T35" s="15"/>
      <c r="U35" s="380"/>
      <c r="W35" s="213">
        <f>Admin!B35</f>
        <v>43960</v>
      </c>
      <c r="X35" s="3">
        <f t="shared" si="0"/>
        <v>34</v>
      </c>
    </row>
    <row r="36" spans="1:24" ht="9" customHeight="1" thickBot="1" x14ac:dyDescent="0.25">
      <c r="A36" s="66"/>
      <c r="B36" s="19"/>
      <c r="C36" s="19"/>
      <c r="D36" s="19"/>
      <c r="E36" s="19"/>
      <c r="F36" s="19"/>
      <c r="G36" s="19"/>
      <c r="H36" s="19"/>
      <c r="I36" s="19"/>
      <c r="J36" s="23"/>
      <c r="K36" s="19"/>
      <c r="L36" s="19"/>
      <c r="M36" s="19"/>
      <c r="N36" s="19"/>
      <c r="O36" s="19"/>
      <c r="P36" s="162"/>
      <c r="Q36" s="19"/>
      <c r="R36" s="19"/>
      <c r="S36" s="19"/>
      <c r="T36" s="25"/>
      <c r="U36" s="380"/>
      <c r="W36" s="213">
        <f>Admin!B36</f>
        <v>43961</v>
      </c>
      <c r="X36" s="3">
        <f t="shared" si="0"/>
        <v>35</v>
      </c>
    </row>
    <row r="37" spans="1:24" ht="22.5" customHeight="1" thickBot="1" x14ac:dyDescent="0.25">
      <c r="A37" s="370"/>
      <c r="B37" s="370"/>
      <c r="C37" s="370"/>
      <c r="D37" s="370"/>
      <c r="E37" s="370"/>
      <c r="F37" s="370"/>
      <c r="G37" s="370"/>
      <c r="H37" s="370"/>
      <c r="I37" s="370"/>
      <c r="J37" s="370"/>
      <c r="K37" s="370"/>
      <c r="L37" s="370"/>
      <c r="M37" s="370"/>
      <c r="N37" s="370"/>
      <c r="O37" s="370"/>
      <c r="P37" s="370"/>
      <c r="Q37" s="370"/>
      <c r="R37" s="370"/>
      <c r="S37" s="370"/>
      <c r="T37" s="370"/>
      <c r="U37" s="368"/>
      <c r="W37" s="213">
        <f>Admin!B37</f>
        <v>43962</v>
      </c>
      <c r="X37" s="3">
        <f t="shared" si="0"/>
        <v>36</v>
      </c>
    </row>
    <row r="38" spans="1:24" ht="9" customHeight="1" thickBo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64"/>
      <c r="K38" s="10"/>
      <c r="L38" s="10"/>
      <c r="M38" s="10"/>
      <c r="N38" s="10"/>
      <c r="O38" s="10"/>
      <c r="P38" s="160"/>
      <c r="Q38" s="10"/>
      <c r="R38" s="10"/>
      <c r="S38" s="10"/>
      <c r="T38" s="11"/>
      <c r="U38" s="368"/>
      <c r="W38" s="213">
        <f>Admin!B38</f>
        <v>43963</v>
      </c>
      <c r="X38" s="3">
        <f t="shared" si="0"/>
        <v>37</v>
      </c>
    </row>
    <row r="39" spans="1:24" ht="15" customHeight="1" thickTop="1" thickBot="1" x14ac:dyDescent="0.25">
      <c r="A39" s="12"/>
      <c r="B39" s="84" t="s">
        <v>35</v>
      </c>
      <c r="C39" s="52"/>
      <c r="D39" s="14"/>
      <c r="E39" s="14"/>
      <c r="F39" s="14"/>
      <c r="G39" s="14"/>
      <c r="H39" s="363" t="s">
        <v>58</v>
      </c>
      <c r="I39" s="14"/>
      <c r="J39" s="22"/>
      <c r="K39" s="84" t="s">
        <v>20</v>
      </c>
      <c r="L39" s="52"/>
      <c r="M39" s="71"/>
      <c r="N39" s="13"/>
      <c r="O39" s="376"/>
      <c r="P39" s="377"/>
      <c r="Q39" s="367"/>
      <c r="R39" s="53"/>
      <c r="S39" s="371"/>
      <c r="T39" s="15"/>
      <c r="U39" s="368"/>
      <c r="W39" s="213">
        <f>Admin!B39</f>
        <v>43964</v>
      </c>
      <c r="X39" s="3">
        <f t="shared" si="0"/>
        <v>38</v>
      </c>
    </row>
    <row r="40" spans="1:24" ht="6" customHeight="1" thickTop="1" thickBot="1" x14ac:dyDescent="0.25">
      <c r="A40" s="12"/>
      <c r="B40" s="52"/>
      <c r="C40" s="52"/>
      <c r="D40" s="14"/>
      <c r="E40" s="14"/>
      <c r="F40" s="14"/>
      <c r="G40" s="14"/>
      <c r="H40" s="363"/>
      <c r="I40" s="14"/>
      <c r="J40" s="22"/>
      <c r="K40" s="52"/>
      <c r="L40" s="52"/>
      <c r="M40" s="71"/>
      <c r="N40" s="13"/>
      <c r="O40" s="14"/>
      <c r="P40" s="161"/>
      <c r="Q40" s="368"/>
      <c r="R40" s="14"/>
      <c r="S40" s="372"/>
      <c r="T40" s="15"/>
      <c r="U40" s="368"/>
      <c r="W40" s="213">
        <f>Admin!B40</f>
        <v>43965</v>
      </c>
      <c r="X40" s="3">
        <f t="shared" si="0"/>
        <v>39</v>
      </c>
    </row>
    <row r="41" spans="1:24" ht="14.25" thickTop="1" thickBot="1" x14ac:dyDescent="0.25">
      <c r="A41" s="12"/>
      <c r="B41" s="14" t="s">
        <v>11</v>
      </c>
      <c r="C41" s="14"/>
      <c r="D41" s="373"/>
      <c r="E41" s="374"/>
      <c r="F41" s="375"/>
      <c r="G41" s="14"/>
      <c r="H41" s="21" t="s">
        <v>59</v>
      </c>
      <c r="I41" s="14"/>
      <c r="J41" s="51"/>
      <c r="K41" s="14" t="s">
        <v>17</v>
      </c>
      <c r="L41" s="14"/>
      <c r="M41" s="364"/>
      <c r="N41" s="365"/>
      <c r="O41" s="366"/>
      <c r="P41" s="161"/>
      <c r="Q41" s="151"/>
      <c r="R41" s="149"/>
      <c r="S41" s="152"/>
      <c r="T41" s="15"/>
      <c r="U41" s="368"/>
      <c r="W41" s="213">
        <f>Admin!B41</f>
        <v>43966</v>
      </c>
      <c r="X41" s="3">
        <f t="shared" si="0"/>
        <v>40</v>
      </c>
    </row>
    <row r="42" spans="1:24" ht="13.5" thickTop="1" thickBot="1" x14ac:dyDescent="0.25">
      <c r="A42" s="12"/>
      <c r="B42" s="14" t="s">
        <v>12</v>
      </c>
      <c r="C42" s="14"/>
      <c r="D42" s="373"/>
      <c r="E42" s="374"/>
      <c r="F42" s="375"/>
      <c r="G42" s="14"/>
      <c r="H42" s="164"/>
      <c r="I42" s="14"/>
      <c r="J42" s="22"/>
      <c r="K42" s="14"/>
      <c r="L42" s="14"/>
      <c r="M42" s="14"/>
      <c r="N42" s="14"/>
      <c r="O42" s="29"/>
      <c r="P42" s="167"/>
      <c r="Q42" s="29"/>
      <c r="R42" s="21"/>
      <c r="S42" s="29"/>
      <c r="T42" s="15"/>
      <c r="U42" s="368"/>
      <c r="W42" s="213">
        <f>Admin!B42</f>
        <v>43967</v>
      </c>
      <c r="X42" s="3">
        <f t="shared" si="0"/>
        <v>41</v>
      </c>
    </row>
    <row r="43" spans="1:24" ht="12.75" thickTop="1" x14ac:dyDescent="0.2">
      <c r="A43" s="12"/>
      <c r="B43" s="14"/>
      <c r="C43" s="14"/>
      <c r="D43" s="14"/>
      <c r="E43" s="14"/>
      <c r="F43" s="14"/>
      <c r="G43" s="14"/>
      <c r="H43" s="21" t="s">
        <v>60</v>
      </c>
      <c r="I43" s="14"/>
      <c r="J43" s="22"/>
      <c r="K43" s="14"/>
      <c r="L43" s="14"/>
      <c r="M43" s="14"/>
      <c r="N43" s="14"/>
      <c r="O43" s="14"/>
      <c r="P43" s="14"/>
      <c r="Q43" s="14"/>
      <c r="R43" s="14"/>
      <c r="S43" s="86"/>
      <c r="T43" s="15"/>
      <c r="U43" s="368"/>
      <c r="W43" s="213">
        <f>Admin!B43</f>
        <v>43968</v>
      </c>
      <c r="X43" s="3">
        <f t="shared" si="0"/>
        <v>42</v>
      </c>
    </row>
    <row r="44" spans="1:24" x14ac:dyDescent="0.2">
      <c r="A44" s="12"/>
      <c r="B44" s="14"/>
      <c r="C44" s="14"/>
      <c r="D44" s="14"/>
      <c r="E44" s="14"/>
      <c r="F44" s="14"/>
      <c r="G44" s="14"/>
      <c r="H44" s="165"/>
      <c r="I44" s="14"/>
      <c r="J44" s="22"/>
      <c r="K44" s="14"/>
      <c r="L44" s="14"/>
      <c r="M44" s="14"/>
      <c r="N44" s="14"/>
      <c r="O44" s="14"/>
      <c r="P44" s="14"/>
      <c r="Q44" s="14"/>
      <c r="R44" s="27"/>
      <c r="S44" s="86"/>
      <c r="T44" s="15"/>
      <c r="U44" s="368"/>
      <c r="W44" s="213">
        <f>Admin!B44</f>
        <v>43969</v>
      </c>
      <c r="X44" s="3">
        <f t="shared" si="0"/>
        <v>43</v>
      </c>
    </row>
    <row r="45" spans="1:24" x14ac:dyDescent="0.2">
      <c r="A45" s="12"/>
      <c r="B45" s="14"/>
      <c r="C45" s="14"/>
      <c r="D45" s="14"/>
      <c r="E45" s="14"/>
      <c r="F45" s="14"/>
      <c r="G45" s="14"/>
      <c r="H45" s="21" t="s">
        <v>61</v>
      </c>
      <c r="I45" s="14"/>
      <c r="J45" s="22"/>
      <c r="K45" s="14"/>
      <c r="L45" s="14"/>
      <c r="M45" s="14"/>
      <c r="N45" s="14"/>
      <c r="O45" s="14"/>
      <c r="P45" s="14"/>
      <c r="Q45" s="14"/>
      <c r="R45" s="28"/>
      <c r="S45" s="86"/>
      <c r="T45" s="15"/>
      <c r="U45" s="368"/>
      <c r="W45" s="213">
        <f>Admin!B45</f>
        <v>43970</v>
      </c>
      <c r="X45" s="3">
        <f t="shared" si="0"/>
        <v>44</v>
      </c>
    </row>
    <row r="46" spans="1:24" x14ac:dyDescent="0.2">
      <c r="A46" s="12"/>
      <c r="B46" s="14"/>
      <c r="C46" s="14"/>
      <c r="D46" s="14"/>
      <c r="E46" s="14"/>
      <c r="F46" s="14"/>
      <c r="G46" s="14"/>
      <c r="H46" s="164"/>
      <c r="I46" s="14"/>
      <c r="J46" s="22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368"/>
      <c r="W46" s="213">
        <f>Admin!B46</f>
        <v>43971</v>
      </c>
      <c r="X46" s="3">
        <f t="shared" si="0"/>
        <v>45</v>
      </c>
    </row>
    <row r="47" spans="1:24" ht="12" customHeight="1" x14ac:dyDescent="0.2">
      <c r="A47" s="12"/>
      <c r="B47" s="14"/>
      <c r="C47" s="14"/>
      <c r="D47" s="14"/>
      <c r="E47" s="14"/>
      <c r="F47" s="14"/>
      <c r="G47" s="14"/>
      <c r="H47" s="21" t="s">
        <v>62</v>
      </c>
      <c r="I47" s="14"/>
      <c r="J47" s="22"/>
      <c r="K47" s="14"/>
      <c r="L47" s="14"/>
      <c r="M47" s="14"/>
      <c r="N47" s="14"/>
      <c r="O47" s="14"/>
      <c r="P47" s="14"/>
      <c r="Q47" s="14"/>
      <c r="R47" s="14"/>
      <c r="S47" s="14"/>
      <c r="T47" s="65"/>
      <c r="U47" s="368"/>
      <c r="W47" s="213">
        <f>Admin!B47</f>
        <v>43972</v>
      </c>
      <c r="X47" s="3">
        <f t="shared" si="0"/>
        <v>46</v>
      </c>
    </row>
    <row r="48" spans="1:24" ht="15" customHeight="1" x14ac:dyDescent="0.2">
      <c r="A48" s="12"/>
      <c r="B48" s="14"/>
      <c r="C48" s="14"/>
      <c r="D48" s="14"/>
      <c r="E48" s="14"/>
      <c r="F48" s="14"/>
      <c r="G48" s="14"/>
      <c r="H48" s="166"/>
      <c r="I48" s="14"/>
      <c r="J48" s="22"/>
      <c r="K48" s="14"/>
      <c r="L48" s="14"/>
      <c r="M48" s="14"/>
      <c r="N48" s="14"/>
      <c r="O48" s="14"/>
      <c r="P48" s="14"/>
      <c r="Q48" s="14"/>
      <c r="R48" s="53"/>
      <c r="S48" s="54"/>
      <c r="T48" s="15"/>
      <c r="U48" s="368"/>
      <c r="W48" s="213">
        <f>Admin!B48</f>
        <v>43973</v>
      </c>
      <c r="X48" s="3">
        <f t="shared" si="0"/>
        <v>47</v>
      </c>
    </row>
    <row r="49" spans="1:24" ht="12.75" thickBot="1" x14ac:dyDescent="0.25">
      <c r="A49" s="12"/>
      <c r="B49" s="14"/>
      <c r="C49" s="14"/>
      <c r="D49" s="50"/>
      <c r="E49" s="14"/>
      <c r="F49" s="29" t="s">
        <v>31</v>
      </c>
      <c r="G49" s="53"/>
      <c r="H49" s="14"/>
      <c r="I49" s="14"/>
      <c r="J49" s="22"/>
      <c r="K49" s="14"/>
      <c r="L49" s="14"/>
      <c r="M49" s="14"/>
      <c r="N49" s="14"/>
      <c r="O49" s="14"/>
      <c r="P49" s="14"/>
      <c r="Q49" s="14"/>
      <c r="R49" s="14"/>
      <c r="S49" s="86"/>
      <c r="T49" s="15"/>
      <c r="U49" s="368"/>
      <c r="W49" s="213">
        <f>Admin!B49</f>
        <v>43974</v>
      </c>
      <c r="X49" s="3">
        <f t="shared" si="0"/>
        <v>48</v>
      </c>
    </row>
    <row r="50" spans="1:24" ht="13.5" thickTop="1" thickBot="1" x14ac:dyDescent="0.25">
      <c r="A50" s="12"/>
      <c r="B50" s="14" t="str">
        <f>B$24</f>
        <v>Starting date (existing = 06/04/20)</v>
      </c>
      <c r="C50" s="14"/>
      <c r="D50" s="144"/>
      <c r="E50" s="14"/>
      <c r="F50" s="85" t="str">
        <f>IF(D50=0," ",IF(D54="W",LOOKUP(D50,Admin!B:B,Admin!C:C),IF(D54="M",LOOKUP(D50,Admin!B:B,Admin!D:D),LOOKUP(D50,Admin!B:B,Admin!C:C))))</f>
        <v xml:space="preserve"> </v>
      </c>
      <c r="G50" s="55"/>
      <c r="H50" s="14"/>
      <c r="I50" s="14"/>
      <c r="J50" s="22"/>
      <c r="K50" s="14"/>
      <c r="L50" s="14"/>
      <c r="M50" s="14"/>
      <c r="N50" s="14"/>
      <c r="O50" s="14"/>
      <c r="P50" s="14"/>
      <c r="Q50" s="14"/>
      <c r="R50" s="17"/>
      <c r="S50" s="86"/>
      <c r="T50" s="15"/>
      <c r="U50" s="368"/>
      <c r="W50" s="213">
        <f>Admin!B50</f>
        <v>43975</v>
      </c>
      <c r="X50" s="3">
        <f t="shared" si="0"/>
        <v>49</v>
      </c>
    </row>
    <row r="51" spans="1:24" ht="6" customHeight="1" thickTop="1" thickBot="1" x14ac:dyDescent="0.25">
      <c r="A51" s="12"/>
      <c r="B51" s="14"/>
      <c r="C51" s="14"/>
      <c r="D51" s="50"/>
      <c r="E51" s="14"/>
      <c r="F51" s="85"/>
      <c r="G51" s="55"/>
      <c r="H51" s="14"/>
      <c r="I51" s="14"/>
      <c r="J51" s="22"/>
      <c r="K51" s="14"/>
      <c r="L51" s="14"/>
      <c r="M51" s="14"/>
      <c r="N51" s="14"/>
      <c r="O51" s="14"/>
      <c r="P51" s="14"/>
      <c r="Q51" s="14"/>
      <c r="R51" s="17"/>
      <c r="S51" s="86"/>
      <c r="T51" s="15"/>
      <c r="U51" s="368"/>
      <c r="W51" s="213">
        <f>Admin!B51</f>
        <v>43976</v>
      </c>
      <c r="X51" s="3">
        <f t="shared" si="0"/>
        <v>50</v>
      </c>
    </row>
    <row r="52" spans="1:24" ht="14.25" customHeight="1" thickTop="1" thickBot="1" x14ac:dyDescent="0.25">
      <c r="A52" s="12"/>
      <c r="B52" s="14" t="s">
        <v>29</v>
      </c>
      <c r="C52" s="14"/>
      <c r="D52" s="144"/>
      <c r="E52" s="14"/>
      <c r="F52" s="85" t="str">
        <f>IF(D50=0," ",IF(D52=0," ",IF(D54="W",LOOKUP(D52,Admin!B:B,Admin!C:C),IF(D54="M",LOOKUP(D52,Admin!B:B,Admin!D:D),LOOKUP(D52,Admin!B:B,Admin!C:C)))))</f>
        <v xml:space="preserve"> </v>
      </c>
      <c r="G52" s="55"/>
      <c r="H52" s="14"/>
      <c r="I52" s="14"/>
      <c r="J52" s="22"/>
      <c r="K52" s="14"/>
      <c r="L52" s="14"/>
      <c r="M52" s="14"/>
      <c r="N52" s="14"/>
      <c r="O52" s="14"/>
      <c r="P52" s="14"/>
      <c r="Q52" s="14"/>
      <c r="R52" s="53"/>
      <c r="S52" s="54"/>
      <c r="T52" s="15"/>
      <c r="U52" s="368"/>
      <c r="W52" s="213">
        <f>Admin!B52</f>
        <v>43977</v>
      </c>
      <c r="X52" s="3">
        <f t="shared" si="0"/>
        <v>51</v>
      </c>
    </row>
    <row r="53" spans="1:24" ht="13.5" thickTop="1" thickBot="1" x14ac:dyDescent="0.25">
      <c r="A53" s="12"/>
      <c r="B53" s="14"/>
      <c r="C53" s="14"/>
      <c r="D53" s="50"/>
      <c r="E53" s="14"/>
      <c r="F53" s="26"/>
      <c r="G53" s="26"/>
      <c r="H53" s="14"/>
      <c r="I53" s="14"/>
      <c r="J53" s="22"/>
      <c r="K53" s="14"/>
      <c r="L53" s="14"/>
      <c r="M53" s="14"/>
      <c r="N53" s="14"/>
      <c r="O53" s="14"/>
      <c r="P53" s="14"/>
      <c r="Q53" s="14"/>
      <c r="R53" s="17"/>
      <c r="S53" s="86"/>
      <c r="T53" s="15"/>
      <c r="U53" s="368"/>
      <c r="W53" s="213">
        <f>Admin!B53</f>
        <v>43978</v>
      </c>
      <c r="X53" s="3">
        <f t="shared" si="0"/>
        <v>52</v>
      </c>
    </row>
    <row r="54" spans="1:24" ht="13.5" thickTop="1" thickBot="1" x14ac:dyDescent="0.25">
      <c r="A54" s="12"/>
      <c r="B54" s="14" t="s">
        <v>21</v>
      </c>
      <c r="C54" s="14"/>
      <c r="D54" s="72"/>
      <c r="E54" s="21" t="s">
        <v>30</v>
      </c>
      <c r="F54" s="186" t="str">
        <f>IF(D56="D","Enter M for Director","Enter M or W for Employee")</f>
        <v>Enter M or W for Employee</v>
      </c>
      <c r="G54" s="14"/>
      <c r="H54" s="16"/>
      <c r="I54" s="16"/>
      <c r="J54" s="22"/>
      <c r="K54" s="14"/>
      <c r="L54" s="14"/>
      <c r="M54" s="14"/>
      <c r="N54" s="14"/>
      <c r="O54" s="14"/>
      <c r="P54" s="14"/>
      <c r="Q54" s="14"/>
      <c r="R54" s="17"/>
      <c r="S54" s="86"/>
      <c r="T54" s="15"/>
      <c r="U54" s="368"/>
      <c r="W54" s="213">
        <f>Admin!B54</f>
        <v>43979</v>
      </c>
      <c r="X54" s="3">
        <v>53</v>
      </c>
    </row>
    <row r="55" spans="1:24" ht="12.75" thickTop="1" x14ac:dyDescent="0.2">
      <c r="A55" s="12"/>
      <c r="B55" s="14" t="s">
        <v>16</v>
      </c>
      <c r="C55" s="14"/>
      <c r="D55" s="150">
        <v>2</v>
      </c>
      <c r="E55" s="18"/>
      <c r="F55" s="56"/>
      <c r="G55" s="21"/>
      <c r="H55" s="14"/>
      <c r="I55" s="14"/>
      <c r="J55" s="22"/>
      <c r="K55" s="14"/>
      <c r="L55" s="14"/>
      <c r="M55" s="14"/>
      <c r="N55" s="14"/>
      <c r="O55" s="14"/>
      <c r="P55" s="14"/>
      <c r="Q55" s="14"/>
      <c r="R55" s="17"/>
      <c r="S55" s="86"/>
      <c r="T55" s="15"/>
      <c r="U55" s="368"/>
      <c r="W55" s="213">
        <f>Admin!B55</f>
        <v>43980</v>
      </c>
    </row>
    <row r="56" spans="1:24" x14ac:dyDescent="0.2">
      <c r="A56" s="12"/>
      <c r="B56" s="14" t="s">
        <v>75</v>
      </c>
      <c r="C56" s="14"/>
      <c r="D56" s="209"/>
      <c r="E56" s="14"/>
      <c r="F56" s="186" t="s">
        <v>76</v>
      </c>
      <c r="G56" s="21"/>
      <c r="H56" s="14"/>
      <c r="I56" s="14"/>
      <c r="J56" s="22"/>
      <c r="K56" s="14"/>
      <c r="L56" s="14"/>
      <c r="M56" s="14"/>
      <c r="N56" s="14"/>
      <c r="O56" s="14"/>
      <c r="P56" s="14"/>
      <c r="Q56" s="14"/>
      <c r="R56" s="17"/>
      <c r="S56" s="86"/>
      <c r="T56" s="15"/>
      <c r="U56" s="368"/>
      <c r="W56" s="213">
        <f>Admin!B56</f>
        <v>43981</v>
      </c>
    </row>
    <row r="57" spans="1:24" ht="12" customHeight="1" x14ac:dyDescent="0.2">
      <c r="A57" s="12"/>
      <c r="B57" s="14"/>
      <c r="C57" s="14"/>
      <c r="D57" s="14"/>
      <c r="E57" s="14"/>
      <c r="F57" s="214"/>
      <c r="G57" s="214"/>
      <c r="H57" s="214"/>
      <c r="I57" s="14"/>
      <c r="J57" s="22"/>
      <c r="K57" s="14"/>
      <c r="L57" s="14"/>
      <c r="M57" s="14"/>
      <c r="N57" s="14"/>
      <c r="O57" s="14"/>
      <c r="P57" s="14"/>
      <c r="Q57" s="14"/>
      <c r="R57" s="14"/>
      <c r="S57" s="29"/>
      <c r="T57" s="15"/>
      <c r="U57" s="368"/>
      <c r="W57" s="213">
        <f>Admin!B57</f>
        <v>43982</v>
      </c>
    </row>
    <row r="58" spans="1:24" ht="6" customHeight="1" x14ac:dyDescent="0.2">
      <c r="A58" s="12"/>
      <c r="B58" s="14"/>
      <c r="C58" s="14"/>
      <c r="D58" s="14"/>
      <c r="E58" s="14"/>
      <c r="F58" s="215"/>
      <c r="G58" s="215"/>
      <c r="H58" s="215"/>
      <c r="I58" s="14"/>
      <c r="J58" s="22"/>
      <c r="K58" s="14"/>
      <c r="L58" s="14"/>
      <c r="M58" s="14"/>
      <c r="N58" s="14"/>
      <c r="O58" s="14"/>
      <c r="P58" s="14"/>
      <c r="Q58" s="14"/>
      <c r="R58" s="14"/>
      <c r="S58" s="29"/>
      <c r="T58" s="15"/>
      <c r="U58" s="368"/>
      <c r="W58" s="213">
        <f>Admin!B58</f>
        <v>43983</v>
      </c>
    </row>
    <row r="59" spans="1:24" ht="12" customHeight="1" x14ac:dyDescent="0.2">
      <c r="A59" s="12"/>
      <c r="B59" s="14"/>
      <c r="C59" s="14"/>
      <c r="D59" s="14"/>
      <c r="E59" s="14"/>
      <c r="F59" s="14"/>
      <c r="G59" s="14"/>
      <c r="H59" s="14"/>
      <c r="I59" s="14"/>
      <c r="J59" s="22"/>
      <c r="K59" s="14"/>
      <c r="L59" s="14"/>
      <c r="M59" s="14"/>
      <c r="N59" s="14"/>
      <c r="O59" s="14"/>
      <c r="P59" s="14"/>
      <c r="Q59" s="14"/>
      <c r="R59" s="21"/>
      <c r="S59" s="54"/>
      <c r="T59" s="15"/>
      <c r="U59" s="368"/>
      <c r="W59" s="213">
        <f>Admin!B59</f>
        <v>43984</v>
      </c>
    </row>
    <row r="60" spans="1:24" x14ac:dyDescent="0.2">
      <c r="A60" s="12"/>
      <c r="B60" s="14"/>
      <c r="C60" s="14"/>
      <c r="D60" s="14"/>
      <c r="E60" s="14"/>
      <c r="F60" s="14"/>
      <c r="G60" s="14"/>
      <c r="H60" s="14"/>
      <c r="I60" s="14"/>
      <c r="J60" s="22"/>
      <c r="K60" s="14"/>
      <c r="L60" s="14"/>
      <c r="M60" s="14"/>
      <c r="N60" s="14"/>
      <c r="O60" s="14"/>
      <c r="P60" s="14"/>
      <c r="Q60" s="14"/>
      <c r="R60" s="27"/>
      <c r="S60" s="86"/>
      <c r="T60" s="15"/>
      <c r="U60" s="368"/>
      <c r="W60" s="213">
        <f>Admin!B60</f>
        <v>43985</v>
      </c>
    </row>
    <row r="61" spans="1:24" ht="13.5" customHeight="1" x14ac:dyDescent="0.2">
      <c r="A61" s="12"/>
      <c r="B61" s="14"/>
      <c r="C61" s="14"/>
      <c r="D61" s="14"/>
      <c r="E61" s="14"/>
      <c r="F61" s="14"/>
      <c r="G61" s="14"/>
      <c r="H61" s="14"/>
      <c r="I61" s="14"/>
      <c r="J61" s="22"/>
      <c r="K61" s="363"/>
      <c r="L61" s="363"/>
      <c r="M61" s="369"/>
      <c r="N61" s="369"/>
      <c r="O61" s="369"/>
      <c r="P61" s="369"/>
      <c r="Q61" s="369"/>
      <c r="R61" s="369"/>
      <c r="S61" s="369"/>
      <c r="T61" s="15"/>
      <c r="U61" s="368"/>
      <c r="W61" s="213">
        <f>Admin!B61</f>
        <v>43986</v>
      </c>
    </row>
    <row r="62" spans="1:24" ht="9" customHeight="1" thickBot="1" x14ac:dyDescent="0.25">
      <c r="A62" s="66"/>
      <c r="B62" s="19"/>
      <c r="C62" s="19"/>
      <c r="D62" s="19"/>
      <c r="E62" s="19"/>
      <c r="F62" s="19"/>
      <c r="G62" s="19"/>
      <c r="H62" s="19"/>
      <c r="I62" s="19"/>
      <c r="J62" s="23"/>
      <c r="K62" s="19"/>
      <c r="L62" s="19"/>
      <c r="M62" s="19"/>
      <c r="N62" s="19"/>
      <c r="O62" s="19"/>
      <c r="P62" s="162"/>
      <c r="Q62" s="19"/>
      <c r="R62" s="19"/>
      <c r="S62" s="19"/>
      <c r="T62" s="25"/>
      <c r="U62" s="368"/>
      <c r="W62" s="213">
        <f>Admin!B62</f>
        <v>43987</v>
      </c>
    </row>
    <row r="63" spans="1:24" ht="22.5" customHeight="1" thickBot="1" x14ac:dyDescent="0.25">
      <c r="A63" s="370"/>
      <c r="B63" s="370"/>
      <c r="C63" s="370"/>
      <c r="D63" s="370"/>
      <c r="E63" s="370"/>
      <c r="F63" s="370"/>
      <c r="G63" s="370"/>
      <c r="H63" s="370"/>
      <c r="I63" s="370"/>
      <c r="J63" s="370"/>
      <c r="K63" s="370"/>
      <c r="L63" s="370"/>
      <c r="M63" s="370"/>
      <c r="N63" s="370"/>
      <c r="O63" s="370"/>
      <c r="P63" s="370"/>
      <c r="Q63" s="370"/>
      <c r="R63" s="370"/>
      <c r="S63" s="370"/>
      <c r="T63" s="370"/>
      <c r="U63" s="368"/>
      <c r="W63" s="213">
        <f>Admin!B63</f>
        <v>43988</v>
      </c>
    </row>
    <row r="64" spans="1:24" ht="9" customHeight="1" thickBot="1" x14ac:dyDescent="0.25">
      <c r="A64" s="9"/>
      <c r="B64" s="10"/>
      <c r="C64" s="10"/>
      <c r="D64" s="10"/>
      <c r="E64" s="10"/>
      <c r="F64" s="10"/>
      <c r="G64" s="10"/>
      <c r="H64" s="10"/>
      <c r="I64" s="10"/>
      <c r="J64" s="64"/>
      <c r="K64" s="10"/>
      <c r="L64" s="10"/>
      <c r="M64" s="10"/>
      <c r="N64" s="10"/>
      <c r="O64" s="10"/>
      <c r="P64" s="160"/>
      <c r="Q64" s="10"/>
      <c r="R64" s="10"/>
      <c r="S64" s="10"/>
      <c r="T64" s="11"/>
      <c r="U64" s="368"/>
      <c r="W64" s="213">
        <f>Admin!B64</f>
        <v>43989</v>
      </c>
    </row>
    <row r="65" spans="1:23" ht="15" customHeight="1" thickTop="1" thickBot="1" x14ac:dyDescent="0.25">
      <c r="A65" s="12"/>
      <c r="B65" s="84" t="s">
        <v>36</v>
      </c>
      <c r="C65" s="52"/>
      <c r="D65" s="14"/>
      <c r="E65" s="14"/>
      <c r="F65" s="14"/>
      <c r="G65" s="14"/>
      <c r="H65" s="363" t="s">
        <v>58</v>
      </c>
      <c r="I65" s="14"/>
      <c r="J65" s="22"/>
      <c r="K65" s="84" t="s">
        <v>20</v>
      </c>
      <c r="L65" s="52"/>
      <c r="M65" s="71"/>
      <c r="N65" s="13"/>
      <c r="O65" s="376"/>
      <c r="P65" s="377"/>
      <c r="Q65" s="367"/>
      <c r="R65" s="53"/>
      <c r="S65" s="371"/>
      <c r="T65" s="15"/>
      <c r="U65" s="368"/>
      <c r="W65" s="213">
        <f>Admin!B65</f>
        <v>43990</v>
      </c>
    </row>
    <row r="66" spans="1:23" ht="6" customHeight="1" thickTop="1" thickBot="1" x14ac:dyDescent="0.25">
      <c r="A66" s="12"/>
      <c r="B66" s="52"/>
      <c r="C66" s="52"/>
      <c r="D66" s="14"/>
      <c r="E66" s="14"/>
      <c r="F66" s="14"/>
      <c r="G66" s="14"/>
      <c r="H66" s="363"/>
      <c r="I66" s="14"/>
      <c r="J66" s="22"/>
      <c r="K66" s="52"/>
      <c r="L66" s="52"/>
      <c r="M66" s="71"/>
      <c r="N66" s="13"/>
      <c r="O66" s="14"/>
      <c r="P66" s="161"/>
      <c r="Q66" s="368"/>
      <c r="R66" s="14"/>
      <c r="S66" s="372"/>
      <c r="T66" s="15"/>
      <c r="U66" s="368"/>
      <c r="W66" s="213">
        <f>Admin!B66</f>
        <v>43991</v>
      </c>
    </row>
    <row r="67" spans="1:23" ht="14.25" thickTop="1" thickBot="1" x14ac:dyDescent="0.25">
      <c r="A67" s="12"/>
      <c r="B67" s="14" t="s">
        <v>11</v>
      </c>
      <c r="C67" s="14"/>
      <c r="D67" s="373"/>
      <c r="E67" s="374"/>
      <c r="F67" s="375"/>
      <c r="G67" s="14"/>
      <c r="H67" s="21" t="s">
        <v>59</v>
      </c>
      <c r="I67" s="14"/>
      <c r="J67" s="51"/>
      <c r="K67" s="14" t="s">
        <v>17</v>
      </c>
      <c r="L67" s="14"/>
      <c r="M67" s="364"/>
      <c r="N67" s="365"/>
      <c r="O67" s="366"/>
      <c r="P67" s="161"/>
      <c r="Q67" s="151"/>
      <c r="R67" s="149"/>
      <c r="S67" s="152"/>
      <c r="T67" s="15"/>
      <c r="U67" s="368"/>
      <c r="W67" s="213">
        <f>Admin!B67</f>
        <v>43992</v>
      </c>
    </row>
    <row r="68" spans="1:23" ht="13.5" thickTop="1" thickBot="1" x14ac:dyDescent="0.25">
      <c r="A68" s="12"/>
      <c r="B68" s="14" t="s">
        <v>12</v>
      </c>
      <c r="C68" s="14"/>
      <c r="D68" s="373"/>
      <c r="E68" s="374"/>
      <c r="F68" s="375"/>
      <c r="G68" s="14"/>
      <c r="H68" s="164"/>
      <c r="I68" s="14"/>
      <c r="J68" s="22"/>
      <c r="K68" s="14"/>
      <c r="L68" s="14"/>
      <c r="M68" s="14"/>
      <c r="N68" s="14"/>
      <c r="O68" s="29"/>
      <c r="P68" s="167"/>
      <c r="Q68" s="29"/>
      <c r="R68" s="21"/>
      <c r="S68" s="29"/>
      <c r="T68" s="15"/>
      <c r="U68" s="368"/>
      <c r="W68" s="213">
        <f>Admin!B68</f>
        <v>43993</v>
      </c>
    </row>
    <row r="69" spans="1:23" ht="12.75" thickTop="1" x14ac:dyDescent="0.2">
      <c r="A69" s="12"/>
      <c r="B69" s="14"/>
      <c r="C69" s="14"/>
      <c r="D69" s="14"/>
      <c r="E69" s="14"/>
      <c r="F69" s="14"/>
      <c r="G69" s="14"/>
      <c r="H69" s="21" t="s">
        <v>60</v>
      </c>
      <c r="I69" s="14"/>
      <c r="J69" s="22"/>
      <c r="K69" s="14"/>
      <c r="L69" s="14"/>
      <c r="M69" s="14"/>
      <c r="N69" s="14"/>
      <c r="O69" s="14"/>
      <c r="P69" s="14"/>
      <c r="Q69" s="14"/>
      <c r="R69" s="14"/>
      <c r="S69" s="86"/>
      <c r="T69" s="15"/>
      <c r="U69" s="368"/>
      <c r="W69" s="213">
        <f>Admin!B69</f>
        <v>43994</v>
      </c>
    </row>
    <row r="70" spans="1:23" x14ac:dyDescent="0.2">
      <c r="A70" s="12"/>
      <c r="B70" s="14"/>
      <c r="C70" s="14"/>
      <c r="D70" s="14"/>
      <c r="E70" s="14"/>
      <c r="F70" s="14"/>
      <c r="G70" s="14"/>
      <c r="H70" s="165"/>
      <c r="I70" s="14"/>
      <c r="J70" s="22"/>
      <c r="K70" s="14"/>
      <c r="L70" s="14"/>
      <c r="M70" s="14"/>
      <c r="N70" s="14"/>
      <c r="O70" s="14"/>
      <c r="P70" s="14"/>
      <c r="Q70" s="14"/>
      <c r="R70" s="27"/>
      <c r="S70" s="86"/>
      <c r="T70" s="15"/>
      <c r="U70" s="368"/>
      <c r="W70" s="213">
        <f>Admin!B70</f>
        <v>43995</v>
      </c>
    </row>
    <row r="71" spans="1:23" x14ac:dyDescent="0.2">
      <c r="A71" s="12"/>
      <c r="B71" s="14"/>
      <c r="C71" s="14"/>
      <c r="D71" s="14"/>
      <c r="E71" s="14"/>
      <c r="F71" s="14"/>
      <c r="G71" s="14"/>
      <c r="H71" s="21" t="s">
        <v>61</v>
      </c>
      <c r="I71" s="14"/>
      <c r="J71" s="22"/>
      <c r="K71" s="14"/>
      <c r="L71" s="14"/>
      <c r="M71" s="14"/>
      <c r="N71" s="14"/>
      <c r="O71" s="14"/>
      <c r="P71" s="14"/>
      <c r="Q71" s="14"/>
      <c r="R71" s="28"/>
      <c r="S71" s="86"/>
      <c r="T71" s="15"/>
      <c r="U71" s="368"/>
      <c r="W71" s="213">
        <f>Admin!B71</f>
        <v>43996</v>
      </c>
    </row>
    <row r="72" spans="1:23" x14ac:dyDescent="0.2">
      <c r="A72" s="12"/>
      <c r="B72" s="14"/>
      <c r="C72" s="14"/>
      <c r="D72" s="14"/>
      <c r="E72" s="14"/>
      <c r="F72" s="14"/>
      <c r="G72" s="14"/>
      <c r="H72" s="164"/>
      <c r="I72" s="14"/>
      <c r="J72" s="22"/>
      <c r="K72" s="14"/>
      <c r="L72" s="14"/>
      <c r="M72" s="14"/>
      <c r="N72" s="14"/>
      <c r="O72" s="14"/>
      <c r="P72" s="14"/>
      <c r="Q72" s="14"/>
      <c r="R72" s="14"/>
      <c r="S72" s="14"/>
      <c r="T72" s="15"/>
      <c r="U72" s="368"/>
      <c r="W72" s="213">
        <f>Admin!B72</f>
        <v>43997</v>
      </c>
    </row>
    <row r="73" spans="1:23" ht="12" customHeight="1" x14ac:dyDescent="0.2">
      <c r="A73" s="12"/>
      <c r="B73" s="14"/>
      <c r="C73" s="14"/>
      <c r="D73" s="14"/>
      <c r="E73" s="14"/>
      <c r="F73" s="14"/>
      <c r="G73" s="14"/>
      <c r="H73" s="21" t="s">
        <v>62</v>
      </c>
      <c r="I73" s="14"/>
      <c r="J73" s="22"/>
      <c r="K73" s="14"/>
      <c r="L73" s="14"/>
      <c r="M73" s="14"/>
      <c r="N73" s="14"/>
      <c r="O73" s="14"/>
      <c r="P73" s="14"/>
      <c r="Q73" s="14"/>
      <c r="R73" s="14"/>
      <c r="S73" s="14"/>
      <c r="T73" s="65"/>
      <c r="U73" s="368"/>
      <c r="W73" s="213">
        <f>Admin!B73</f>
        <v>43998</v>
      </c>
    </row>
    <row r="74" spans="1:23" ht="15" customHeight="1" x14ac:dyDescent="0.2">
      <c r="A74" s="12"/>
      <c r="B74" s="14"/>
      <c r="C74" s="14"/>
      <c r="D74" s="14"/>
      <c r="E74" s="14"/>
      <c r="F74" s="14"/>
      <c r="G74" s="14"/>
      <c r="H74" s="166"/>
      <c r="I74" s="14"/>
      <c r="J74" s="22"/>
      <c r="K74" s="14"/>
      <c r="L74" s="14"/>
      <c r="M74" s="14"/>
      <c r="N74" s="14"/>
      <c r="O74" s="14"/>
      <c r="P74" s="14"/>
      <c r="Q74" s="14"/>
      <c r="R74" s="53"/>
      <c r="S74" s="54"/>
      <c r="T74" s="15"/>
      <c r="U74" s="368"/>
      <c r="W74" s="213">
        <f>Admin!B74</f>
        <v>43999</v>
      </c>
    </row>
    <row r="75" spans="1:23" ht="12.75" thickBot="1" x14ac:dyDescent="0.25">
      <c r="A75" s="12"/>
      <c r="B75" s="14"/>
      <c r="C75" s="14"/>
      <c r="D75" s="50"/>
      <c r="E75" s="14"/>
      <c r="F75" s="29" t="s">
        <v>31</v>
      </c>
      <c r="G75" s="53"/>
      <c r="H75" s="14"/>
      <c r="I75" s="14"/>
      <c r="J75" s="22"/>
      <c r="K75" s="14"/>
      <c r="L75" s="14"/>
      <c r="M75" s="14"/>
      <c r="N75" s="14"/>
      <c r="O75" s="14"/>
      <c r="P75" s="14"/>
      <c r="Q75" s="14"/>
      <c r="R75" s="14"/>
      <c r="S75" s="86"/>
      <c r="T75" s="15"/>
      <c r="U75" s="368"/>
      <c r="W75" s="213">
        <f>Admin!B75</f>
        <v>44000</v>
      </c>
    </row>
    <row r="76" spans="1:23" ht="13.5" thickTop="1" thickBot="1" x14ac:dyDescent="0.25">
      <c r="A76" s="12"/>
      <c r="B76" s="14" t="str">
        <f>B$24</f>
        <v>Starting date (existing = 06/04/20)</v>
      </c>
      <c r="C76" s="14"/>
      <c r="D76" s="144"/>
      <c r="E76" s="14"/>
      <c r="F76" s="85" t="str">
        <f>IF(D76=0," ",IF(D80="W",LOOKUP(D76,Admin!B:B,Admin!C:C),IF(D80="M",LOOKUP(D76,Admin!B:B,Admin!D:D),LOOKUP(D76,Admin!B:B,Admin!C:C))))</f>
        <v xml:space="preserve"> </v>
      </c>
      <c r="G76" s="55"/>
      <c r="H76" s="14"/>
      <c r="I76" s="14"/>
      <c r="J76" s="22"/>
      <c r="K76" s="14"/>
      <c r="L76" s="14"/>
      <c r="M76" s="14"/>
      <c r="N76" s="14"/>
      <c r="O76" s="14"/>
      <c r="P76" s="14"/>
      <c r="Q76" s="14"/>
      <c r="R76" s="17"/>
      <c r="S76" s="86"/>
      <c r="T76" s="15"/>
      <c r="U76" s="368"/>
      <c r="W76" s="213">
        <f>Admin!B76</f>
        <v>44001</v>
      </c>
    </row>
    <row r="77" spans="1:23" ht="6" customHeight="1" thickTop="1" thickBot="1" x14ac:dyDescent="0.25">
      <c r="A77" s="12"/>
      <c r="B77" s="14"/>
      <c r="C77" s="14"/>
      <c r="D77" s="50"/>
      <c r="E77" s="14"/>
      <c r="F77" s="85"/>
      <c r="G77" s="55"/>
      <c r="H77" s="14"/>
      <c r="I77" s="14"/>
      <c r="J77" s="22"/>
      <c r="K77" s="14"/>
      <c r="L77" s="14"/>
      <c r="M77" s="14"/>
      <c r="N77" s="14"/>
      <c r="O77" s="14"/>
      <c r="P77" s="14"/>
      <c r="Q77" s="14"/>
      <c r="R77" s="17"/>
      <c r="S77" s="86"/>
      <c r="T77" s="15"/>
      <c r="U77" s="368"/>
      <c r="W77" s="213">
        <f>Admin!B77</f>
        <v>44002</v>
      </c>
    </row>
    <row r="78" spans="1:23" ht="13.5" customHeight="1" thickTop="1" thickBot="1" x14ac:dyDescent="0.25">
      <c r="A78" s="12"/>
      <c r="B78" s="14" t="s">
        <v>29</v>
      </c>
      <c r="C78" s="14"/>
      <c r="D78" s="144"/>
      <c r="E78" s="14"/>
      <c r="F78" s="85" t="str">
        <f>IF(D76=0," ",IF(D78=0," ",IF(D80="W",LOOKUP(D78,Admin!B:B,Admin!C:C),IF(D80="M",LOOKUP(D78,Admin!B:B,Admin!D:D),LOOKUP(D78,Admin!B:B,Admin!C:C)))))</f>
        <v xml:space="preserve"> </v>
      </c>
      <c r="G78" s="55"/>
      <c r="H78" s="14"/>
      <c r="I78" s="14"/>
      <c r="J78" s="22"/>
      <c r="K78" s="14"/>
      <c r="L78" s="14"/>
      <c r="M78" s="14"/>
      <c r="N78" s="14"/>
      <c r="O78" s="14"/>
      <c r="P78" s="14"/>
      <c r="Q78" s="14"/>
      <c r="R78" s="53"/>
      <c r="S78" s="54"/>
      <c r="T78" s="15"/>
      <c r="U78" s="368"/>
      <c r="W78" s="213">
        <f>Admin!B78</f>
        <v>44003</v>
      </c>
    </row>
    <row r="79" spans="1:23" ht="13.5" thickTop="1" thickBot="1" x14ac:dyDescent="0.25">
      <c r="A79" s="12"/>
      <c r="B79" s="14"/>
      <c r="C79" s="14"/>
      <c r="D79" s="50"/>
      <c r="E79" s="14"/>
      <c r="F79" s="26"/>
      <c r="G79" s="26"/>
      <c r="H79" s="14"/>
      <c r="I79" s="14"/>
      <c r="J79" s="22"/>
      <c r="K79" s="14"/>
      <c r="L79" s="14"/>
      <c r="M79" s="14"/>
      <c r="N79" s="14"/>
      <c r="O79" s="14"/>
      <c r="P79" s="14"/>
      <c r="Q79" s="14"/>
      <c r="R79" s="17"/>
      <c r="S79" s="86"/>
      <c r="T79" s="15"/>
      <c r="U79" s="368"/>
      <c r="W79" s="213">
        <f>Admin!B79</f>
        <v>44004</v>
      </c>
    </row>
    <row r="80" spans="1:23" ht="13.5" thickTop="1" thickBot="1" x14ac:dyDescent="0.25">
      <c r="A80" s="12"/>
      <c r="B80" s="14" t="s">
        <v>21</v>
      </c>
      <c r="C80" s="14"/>
      <c r="D80" s="72"/>
      <c r="E80" s="21" t="s">
        <v>30</v>
      </c>
      <c r="F80" s="186" t="str">
        <f>IF(D82="D","Enter M for Director","Enter M or W for Employee")</f>
        <v>Enter M or W for Employee</v>
      </c>
      <c r="G80" s="14"/>
      <c r="H80" s="16"/>
      <c r="I80" s="16"/>
      <c r="J80" s="22"/>
      <c r="K80" s="14"/>
      <c r="L80" s="14"/>
      <c r="M80" s="14"/>
      <c r="N80" s="14"/>
      <c r="O80" s="14"/>
      <c r="P80" s="14"/>
      <c r="Q80" s="14"/>
      <c r="R80" s="17"/>
      <c r="S80" s="86"/>
      <c r="T80" s="15"/>
      <c r="U80" s="368"/>
      <c r="W80" s="213">
        <f>Admin!B80</f>
        <v>44005</v>
      </c>
    </row>
    <row r="81" spans="1:23" ht="12.75" thickTop="1" x14ac:dyDescent="0.2">
      <c r="A81" s="12"/>
      <c r="B81" s="14" t="s">
        <v>16</v>
      </c>
      <c r="C81" s="14"/>
      <c r="D81" s="150">
        <v>3</v>
      </c>
      <c r="E81" s="18"/>
      <c r="F81" s="56"/>
      <c r="G81" s="21"/>
      <c r="H81" s="14"/>
      <c r="I81" s="14"/>
      <c r="J81" s="22"/>
      <c r="K81" s="14"/>
      <c r="L81" s="14"/>
      <c r="M81" s="14"/>
      <c r="N81" s="14"/>
      <c r="O81" s="14"/>
      <c r="P81" s="14"/>
      <c r="Q81" s="14"/>
      <c r="R81" s="17"/>
      <c r="S81" s="86"/>
      <c r="T81" s="15"/>
      <c r="U81" s="368"/>
      <c r="W81" s="213">
        <f>Admin!B81</f>
        <v>44006</v>
      </c>
    </row>
    <row r="82" spans="1:23" x14ac:dyDescent="0.2">
      <c r="A82" s="12"/>
      <c r="B82" s="14" t="s">
        <v>75</v>
      </c>
      <c r="C82" s="14"/>
      <c r="D82" s="209"/>
      <c r="E82" s="14"/>
      <c r="F82" s="186" t="s">
        <v>76</v>
      </c>
      <c r="G82" s="21"/>
      <c r="H82" s="14"/>
      <c r="I82" s="14"/>
      <c r="J82" s="22"/>
      <c r="K82" s="14"/>
      <c r="L82" s="14"/>
      <c r="M82" s="14"/>
      <c r="N82" s="14"/>
      <c r="O82" s="14"/>
      <c r="P82" s="14"/>
      <c r="Q82" s="14"/>
      <c r="R82" s="17"/>
      <c r="S82" s="86"/>
      <c r="T82" s="15"/>
      <c r="U82" s="368"/>
      <c r="W82" s="213">
        <f>Admin!B82</f>
        <v>44007</v>
      </c>
    </row>
    <row r="83" spans="1:23" ht="12" customHeight="1" x14ac:dyDescent="0.2">
      <c r="A83" s="12"/>
      <c r="B83" s="14"/>
      <c r="C83" s="14"/>
      <c r="D83" s="14"/>
      <c r="E83" s="14"/>
      <c r="F83" s="214"/>
      <c r="G83" s="214"/>
      <c r="H83" s="214"/>
      <c r="I83" s="14"/>
      <c r="J83" s="22"/>
      <c r="K83" s="14"/>
      <c r="L83" s="14"/>
      <c r="M83" s="14"/>
      <c r="N83" s="14"/>
      <c r="O83" s="14"/>
      <c r="P83" s="14"/>
      <c r="Q83" s="14"/>
      <c r="R83" s="14"/>
      <c r="S83" s="29"/>
      <c r="T83" s="15"/>
      <c r="U83" s="368"/>
      <c r="W83" s="213">
        <f>Admin!B83</f>
        <v>44008</v>
      </c>
    </row>
    <row r="84" spans="1:23" ht="6" customHeight="1" x14ac:dyDescent="0.2">
      <c r="A84" s="12"/>
      <c r="B84" s="14"/>
      <c r="C84" s="14"/>
      <c r="D84" s="14"/>
      <c r="E84" s="14"/>
      <c r="F84" s="215"/>
      <c r="G84" s="215"/>
      <c r="H84" s="215"/>
      <c r="I84" s="14"/>
      <c r="J84" s="22"/>
      <c r="K84" s="14"/>
      <c r="L84" s="14"/>
      <c r="M84" s="14"/>
      <c r="N84" s="14"/>
      <c r="O84" s="14"/>
      <c r="P84" s="14"/>
      <c r="Q84" s="14"/>
      <c r="R84" s="14"/>
      <c r="S84" s="29"/>
      <c r="T84" s="15"/>
      <c r="U84" s="368"/>
      <c r="W84" s="213">
        <f>Admin!B84</f>
        <v>44009</v>
      </c>
    </row>
    <row r="85" spans="1:23" ht="12" customHeight="1" x14ac:dyDescent="0.2">
      <c r="A85" s="12"/>
      <c r="B85" s="14"/>
      <c r="C85" s="14"/>
      <c r="D85" s="14"/>
      <c r="E85" s="14"/>
      <c r="F85" s="14"/>
      <c r="G85" s="14"/>
      <c r="H85" s="14"/>
      <c r="I85" s="14"/>
      <c r="J85" s="22"/>
      <c r="K85" s="14"/>
      <c r="L85" s="14"/>
      <c r="M85" s="14"/>
      <c r="N85" s="14"/>
      <c r="O85" s="14"/>
      <c r="P85" s="14"/>
      <c r="Q85" s="14"/>
      <c r="R85" s="53"/>
      <c r="S85" s="54"/>
      <c r="T85" s="15"/>
      <c r="U85" s="368"/>
      <c r="W85" s="213">
        <f>Admin!B85</f>
        <v>44010</v>
      </c>
    </row>
    <row r="86" spans="1:23" x14ac:dyDescent="0.2">
      <c r="A86" s="12"/>
      <c r="B86" s="14"/>
      <c r="C86" s="14"/>
      <c r="D86" s="14"/>
      <c r="E86" s="14"/>
      <c r="F86" s="14"/>
      <c r="G86" s="14"/>
      <c r="H86" s="14"/>
      <c r="I86" s="14"/>
      <c r="J86" s="22"/>
      <c r="K86" s="14"/>
      <c r="L86" s="14"/>
      <c r="M86" s="57"/>
      <c r="N86" s="14"/>
      <c r="O86" s="14"/>
      <c r="P86" s="14"/>
      <c r="Q86" s="14"/>
      <c r="R86" s="27"/>
      <c r="S86" s="86"/>
      <c r="T86" s="15"/>
      <c r="U86" s="368"/>
      <c r="W86" s="213">
        <f>Admin!B86</f>
        <v>44011</v>
      </c>
    </row>
    <row r="87" spans="1:23" ht="13.5" customHeight="1" x14ac:dyDescent="0.2">
      <c r="A87" s="12"/>
      <c r="B87" s="14"/>
      <c r="C87" s="14"/>
      <c r="D87" s="14"/>
      <c r="E87" s="14"/>
      <c r="F87" s="14"/>
      <c r="G87" s="14"/>
      <c r="H87" s="14"/>
      <c r="I87" s="14"/>
      <c r="J87" s="22"/>
      <c r="K87" s="363"/>
      <c r="L87" s="363"/>
      <c r="M87" s="369"/>
      <c r="N87" s="369"/>
      <c r="O87" s="369"/>
      <c r="P87" s="369"/>
      <c r="Q87" s="369"/>
      <c r="R87" s="369"/>
      <c r="S87" s="369"/>
      <c r="T87" s="15"/>
      <c r="U87" s="368"/>
      <c r="W87" s="213">
        <f>Admin!B87</f>
        <v>44012</v>
      </c>
    </row>
    <row r="88" spans="1:23" ht="9" customHeight="1" thickBot="1" x14ac:dyDescent="0.25">
      <c r="A88" s="66"/>
      <c r="B88" s="19"/>
      <c r="C88" s="19"/>
      <c r="D88" s="19"/>
      <c r="E88" s="19"/>
      <c r="F88" s="19"/>
      <c r="G88" s="19"/>
      <c r="H88" s="19"/>
      <c r="I88" s="19"/>
      <c r="J88" s="23"/>
      <c r="K88" s="19"/>
      <c r="L88" s="19"/>
      <c r="M88" s="19"/>
      <c r="N88" s="19"/>
      <c r="O88" s="19"/>
      <c r="P88" s="162"/>
      <c r="Q88" s="19"/>
      <c r="R88" s="19"/>
      <c r="S88" s="19"/>
      <c r="T88" s="25"/>
      <c r="U88" s="368"/>
      <c r="W88" s="213">
        <f>Admin!B88</f>
        <v>44013</v>
      </c>
    </row>
    <row r="89" spans="1:23" ht="22.5" customHeight="1" thickBot="1" x14ac:dyDescent="0.25">
      <c r="A89" s="370"/>
      <c r="B89" s="370"/>
      <c r="C89" s="370"/>
      <c r="D89" s="370"/>
      <c r="E89" s="370"/>
      <c r="F89" s="370"/>
      <c r="G89" s="370"/>
      <c r="H89" s="370"/>
      <c r="I89" s="370"/>
      <c r="J89" s="370"/>
      <c r="K89" s="370"/>
      <c r="L89" s="370"/>
      <c r="M89" s="370"/>
      <c r="N89" s="370"/>
      <c r="O89" s="370"/>
      <c r="P89" s="370"/>
      <c r="Q89" s="370"/>
      <c r="R89" s="370"/>
      <c r="S89" s="370"/>
      <c r="T89" s="370"/>
      <c r="U89" s="368"/>
      <c r="W89" s="213">
        <f>Admin!B89</f>
        <v>44014</v>
      </c>
    </row>
    <row r="90" spans="1:23" ht="9" customHeight="1" thickBot="1" x14ac:dyDescent="0.25">
      <c r="A90" s="9"/>
      <c r="B90" s="10"/>
      <c r="C90" s="10"/>
      <c r="D90" s="10"/>
      <c r="E90" s="10"/>
      <c r="F90" s="10"/>
      <c r="G90" s="10"/>
      <c r="H90" s="10"/>
      <c r="I90" s="10"/>
      <c r="J90" s="64"/>
      <c r="K90" s="10"/>
      <c r="L90" s="10"/>
      <c r="M90" s="10"/>
      <c r="N90" s="10"/>
      <c r="O90" s="10"/>
      <c r="P90" s="160"/>
      <c r="Q90" s="10"/>
      <c r="R90" s="10"/>
      <c r="S90" s="10"/>
      <c r="T90" s="11"/>
      <c r="U90" s="368"/>
      <c r="W90" s="213">
        <f>Admin!B90</f>
        <v>44015</v>
      </c>
    </row>
    <row r="91" spans="1:23" ht="15" customHeight="1" thickTop="1" thickBot="1" x14ac:dyDescent="0.25">
      <c r="A91" s="12"/>
      <c r="B91" s="84" t="s">
        <v>37</v>
      </c>
      <c r="C91" s="52"/>
      <c r="D91" s="14"/>
      <c r="E91" s="14"/>
      <c r="F91" s="14"/>
      <c r="G91" s="14"/>
      <c r="H91" s="363" t="s">
        <v>58</v>
      </c>
      <c r="I91" s="14"/>
      <c r="J91" s="22"/>
      <c r="K91" s="84" t="s">
        <v>20</v>
      </c>
      <c r="L91" s="52"/>
      <c r="M91" s="71"/>
      <c r="N91" s="13"/>
      <c r="O91" s="376"/>
      <c r="P91" s="377"/>
      <c r="Q91" s="367"/>
      <c r="R91" s="53"/>
      <c r="S91" s="371"/>
      <c r="T91" s="15"/>
      <c r="U91" s="368"/>
      <c r="W91" s="213">
        <f>Admin!B91</f>
        <v>44016</v>
      </c>
    </row>
    <row r="92" spans="1:23" ht="6" customHeight="1" thickTop="1" thickBot="1" x14ac:dyDescent="0.25">
      <c r="A92" s="12"/>
      <c r="B92" s="52"/>
      <c r="C92" s="52"/>
      <c r="D92" s="14"/>
      <c r="E92" s="14"/>
      <c r="F92" s="14"/>
      <c r="G92" s="14"/>
      <c r="H92" s="363"/>
      <c r="I92" s="14"/>
      <c r="J92" s="22"/>
      <c r="K92" s="52"/>
      <c r="L92" s="52"/>
      <c r="M92" s="71"/>
      <c r="N92" s="13"/>
      <c r="O92" s="14"/>
      <c r="P92" s="161"/>
      <c r="Q92" s="368"/>
      <c r="R92" s="14"/>
      <c r="S92" s="372"/>
      <c r="T92" s="15"/>
      <c r="U92" s="368"/>
      <c r="W92" s="213">
        <f>Admin!B92</f>
        <v>44017</v>
      </c>
    </row>
    <row r="93" spans="1:23" ht="14.25" thickTop="1" thickBot="1" x14ac:dyDescent="0.25">
      <c r="A93" s="12"/>
      <c r="B93" s="14" t="s">
        <v>11</v>
      </c>
      <c r="C93" s="14"/>
      <c r="D93" s="373"/>
      <c r="E93" s="374"/>
      <c r="F93" s="375"/>
      <c r="G93" s="14"/>
      <c r="H93" s="21" t="s">
        <v>59</v>
      </c>
      <c r="I93" s="14"/>
      <c r="J93" s="51"/>
      <c r="K93" s="14" t="s">
        <v>17</v>
      </c>
      <c r="L93" s="14"/>
      <c r="M93" s="364"/>
      <c r="N93" s="365"/>
      <c r="O93" s="366"/>
      <c r="P93" s="161"/>
      <c r="Q93" s="151"/>
      <c r="R93" s="149"/>
      <c r="S93" s="152"/>
      <c r="T93" s="15"/>
      <c r="U93" s="368"/>
      <c r="W93" s="213">
        <f>Admin!B93</f>
        <v>44018</v>
      </c>
    </row>
    <row r="94" spans="1:23" ht="13.5" thickTop="1" thickBot="1" x14ac:dyDescent="0.25">
      <c r="A94" s="12"/>
      <c r="B94" s="14" t="s">
        <v>12</v>
      </c>
      <c r="C94" s="14"/>
      <c r="D94" s="373"/>
      <c r="E94" s="374"/>
      <c r="F94" s="375"/>
      <c r="G94" s="14"/>
      <c r="H94" s="164"/>
      <c r="I94" s="14"/>
      <c r="J94" s="22"/>
      <c r="K94" s="14"/>
      <c r="L94" s="14"/>
      <c r="M94" s="14"/>
      <c r="N94" s="14"/>
      <c r="O94" s="29"/>
      <c r="P94" s="167"/>
      <c r="Q94" s="29"/>
      <c r="R94" s="21"/>
      <c r="S94" s="29"/>
      <c r="T94" s="15"/>
      <c r="U94" s="368"/>
      <c r="W94" s="213">
        <f>Admin!B94</f>
        <v>44019</v>
      </c>
    </row>
    <row r="95" spans="1:23" ht="12.75" thickTop="1" x14ac:dyDescent="0.2">
      <c r="A95" s="12"/>
      <c r="B95" s="14"/>
      <c r="C95" s="14"/>
      <c r="D95" s="14"/>
      <c r="E95" s="14"/>
      <c r="F95" s="14"/>
      <c r="G95" s="14"/>
      <c r="H95" s="21" t="s">
        <v>60</v>
      </c>
      <c r="I95" s="14"/>
      <c r="J95" s="22"/>
      <c r="K95" s="14"/>
      <c r="L95" s="14"/>
      <c r="M95" s="14"/>
      <c r="N95" s="14"/>
      <c r="O95" s="14"/>
      <c r="P95" s="14"/>
      <c r="Q95" s="14"/>
      <c r="R95" s="14"/>
      <c r="S95" s="86"/>
      <c r="T95" s="15"/>
      <c r="U95" s="368"/>
      <c r="W95" s="213">
        <f>Admin!B95</f>
        <v>44020</v>
      </c>
    </row>
    <row r="96" spans="1:23" x14ac:dyDescent="0.2">
      <c r="A96" s="12"/>
      <c r="B96" s="14"/>
      <c r="C96" s="14"/>
      <c r="D96" s="14"/>
      <c r="E96" s="14"/>
      <c r="F96" s="14"/>
      <c r="G96" s="14"/>
      <c r="H96" s="165"/>
      <c r="I96" s="14"/>
      <c r="J96" s="22"/>
      <c r="K96" s="14"/>
      <c r="L96" s="14"/>
      <c r="M96" s="14"/>
      <c r="N96" s="14"/>
      <c r="O96" s="14"/>
      <c r="P96" s="14"/>
      <c r="Q96" s="14"/>
      <c r="R96" s="27"/>
      <c r="S96" s="86"/>
      <c r="T96" s="15"/>
      <c r="U96" s="368"/>
      <c r="W96" s="213">
        <f>Admin!B96</f>
        <v>44021</v>
      </c>
    </row>
    <row r="97" spans="1:23" x14ac:dyDescent="0.2">
      <c r="A97" s="12"/>
      <c r="B97" s="14"/>
      <c r="C97" s="14"/>
      <c r="D97" s="14"/>
      <c r="E97" s="14"/>
      <c r="F97" s="14"/>
      <c r="G97" s="14"/>
      <c r="H97" s="21" t="s">
        <v>61</v>
      </c>
      <c r="I97" s="14"/>
      <c r="J97" s="22"/>
      <c r="K97" s="14"/>
      <c r="L97" s="14"/>
      <c r="M97" s="14"/>
      <c r="N97" s="14"/>
      <c r="O97" s="14"/>
      <c r="P97" s="14"/>
      <c r="Q97" s="14"/>
      <c r="R97" s="28"/>
      <c r="S97" s="86"/>
      <c r="T97" s="15"/>
      <c r="U97" s="368"/>
      <c r="W97" s="213">
        <f>Admin!B97</f>
        <v>44022</v>
      </c>
    </row>
    <row r="98" spans="1:23" x14ac:dyDescent="0.2">
      <c r="A98" s="12"/>
      <c r="B98" s="14"/>
      <c r="C98" s="14"/>
      <c r="D98" s="14"/>
      <c r="E98" s="14"/>
      <c r="F98" s="14"/>
      <c r="G98" s="14"/>
      <c r="H98" s="164"/>
      <c r="I98" s="14"/>
      <c r="J98" s="22"/>
      <c r="K98" s="14"/>
      <c r="L98" s="14"/>
      <c r="M98" s="14"/>
      <c r="N98" s="14"/>
      <c r="O98" s="14"/>
      <c r="P98" s="14"/>
      <c r="Q98" s="14"/>
      <c r="R98" s="14"/>
      <c r="S98" s="14"/>
      <c r="T98" s="15"/>
      <c r="U98" s="368"/>
      <c r="W98" s="213">
        <f>Admin!B98</f>
        <v>44023</v>
      </c>
    </row>
    <row r="99" spans="1:23" ht="12" customHeight="1" x14ac:dyDescent="0.2">
      <c r="A99" s="12"/>
      <c r="B99" s="14"/>
      <c r="C99" s="14"/>
      <c r="D99" s="14"/>
      <c r="E99" s="14"/>
      <c r="F99" s="14"/>
      <c r="G99" s="14"/>
      <c r="H99" s="21" t="s">
        <v>62</v>
      </c>
      <c r="I99" s="14"/>
      <c r="J99" s="22"/>
      <c r="K99" s="14"/>
      <c r="L99" s="14"/>
      <c r="M99" s="14"/>
      <c r="N99" s="14"/>
      <c r="O99" s="14"/>
      <c r="P99" s="14"/>
      <c r="Q99" s="14"/>
      <c r="R99" s="14"/>
      <c r="S99" s="14"/>
      <c r="T99" s="65"/>
      <c r="U99" s="368"/>
      <c r="W99" s="213">
        <f>Admin!B99</f>
        <v>44024</v>
      </c>
    </row>
    <row r="100" spans="1:23" ht="15" customHeight="1" x14ac:dyDescent="0.2">
      <c r="A100" s="12"/>
      <c r="B100" s="14"/>
      <c r="C100" s="14"/>
      <c r="D100" s="14"/>
      <c r="E100" s="14"/>
      <c r="F100" s="14"/>
      <c r="G100" s="14"/>
      <c r="H100" s="166"/>
      <c r="I100" s="14"/>
      <c r="J100" s="22"/>
      <c r="K100" s="14"/>
      <c r="L100" s="14"/>
      <c r="M100" s="14"/>
      <c r="N100" s="14"/>
      <c r="O100" s="14"/>
      <c r="P100" s="14"/>
      <c r="Q100" s="14"/>
      <c r="R100" s="53"/>
      <c r="S100" s="54"/>
      <c r="T100" s="15"/>
      <c r="U100" s="368"/>
      <c r="W100" s="213">
        <f>Admin!B100</f>
        <v>44025</v>
      </c>
    </row>
    <row r="101" spans="1:23" ht="12.75" thickBot="1" x14ac:dyDescent="0.25">
      <c r="A101" s="12"/>
      <c r="B101" s="14"/>
      <c r="C101" s="14"/>
      <c r="D101" s="50"/>
      <c r="E101" s="14"/>
      <c r="F101" s="29" t="s">
        <v>31</v>
      </c>
      <c r="G101" s="53"/>
      <c r="H101" s="14"/>
      <c r="I101" s="14"/>
      <c r="J101" s="22"/>
      <c r="K101" s="14"/>
      <c r="L101" s="14"/>
      <c r="M101" s="14"/>
      <c r="N101" s="14"/>
      <c r="O101" s="14"/>
      <c r="P101" s="14"/>
      <c r="Q101" s="14"/>
      <c r="R101" s="14"/>
      <c r="S101" s="86"/>
      <c r="T101" s="15"/>
      <c r="U101" s="368"/>
      <c r="W101" s="213">
        <f>Admin!B101</f>
        <v>44026</v>
      </c>
    </row>
    <row r="102" spans="1:23" ht="13.5" thickTop="1" thickBot="1" x14ac:dyDescent="0.25">
      <c r="A102" s="12"/>
      <c r="B102" s="14" t="str">
        <f>B$24</f>
        <v>Starting date (existing = 06/04/20)</v>
      </c>
      <c r="C102" s="14"/>
      <c r="D102" s="144"/>
      <c r="E102" s="14"/>
      <c r="F102" s="85" t="str">
        <f>IF(D102=0," ",IF(D106="W",LOOKUP(D102,Admin!B:B,Admin!C:C),IF(D106="M",LOOKUP(D102,Admin!B:B,Admin!D:D),LOOKUP(D102,Admin!B:B,Admin!C:C))))</f>
        <v xml:space="preserve"> </v>
      </c>
      <c r="G102" s="55"/>
      <c r="H102" s="14"/>
      <c r="I102" s="14"/>
      <c r="J102" s="22"/>
      <c r="K102" s="14"/>
      <c r="L102" s="14"/>
      <c r="M102" s="14"/>
      <c r="N102" s="14"/>
      <c r="O102" s="14"/>
      <c r="P102" s="14"/>
      <c r="Q102" s="14"/>
      <c r="R102" s="17"/>
      <c r="S102" s="86"/>
      <c r="T102" s="15"/>
      <c r="U102" s="368"/>
      <c r="W102" s="213">
        <f>Admin!B102</f>
        <v>44027</v>
      </c>
    </row>
    <row r="103" spans="1:23" ht="6" customHeight="1" thickTop="1" thickBot="1" x14ac:dyDescent="0.25">
      <c r="A103" s="12"/>
      <c r="B103" s="14"/>
      <c r="C103" s="14"/>
      <c r="D103" s="50"/>
      <c r="E103" s="14"/>
      <c r="F103" s="85"/>
      <c r="G103" s="55"/>
      <c r="H103" s="14"/>
      <c r="I103" s="14"/>
      <c r="J103" s="22"/>
      <c r="K103" s="14"/>
      <c r="L103" s="14"/>
      <c r="M103" s="14"/>
      <c r="N103" s="14"/>
      <c r="O103" s="14"/>
      <c r="P103" s="14"/>
      <c r="Q103" s="14"/>
      <c r="R103" s="17"/>
      <c r="S103" s="86"/>
      <c r="T103" s="15"/>
      <c r="U103" s="368"/>
      <c r="W103" s="213">
        <f>Admin!B103</f>
        <v>44028</v>
      </c>
    </row>
    <row r="104" spans="1:23" ht="13.5" customHeight="1" thickTop="1" thickBot="1" x14ac:dyDescent="0.25">
      <c r="A104" s="12"/>
      <c r="B104" s="14" t="s">
        <v>29</v>
      </c>
      <c r="C104" s="14"/>
      <c r="D104" s="144"/>
      <c r="E104" s="14"/>
      <c r="F104" s="85" t="str">
        <f>IF(D102=0," ",IF(D104=0," ",IF(D106="W",LOOKUP(D104,Admin!B:B,Admin!C:C),IF(D106="M",LOOKUP(D104,Admin!B:B,Admin!D:D),LOOKUP(D104,Admin!B:B,Admin!C:C)))))</f>
        <v xml:space="preserve"> </v>
      </c>
      <c r="G104" s="55"/>
      <c r="H104" s="14"/>
      <c r="I104" s="14"/>
      <c r="J104" s="22"/>
      <c r="K104" s="14"/>
      <c r="L104" s="14"/>
      <c r="M104" s="14"/>
      <c r="N104" s="14"/>
      <c r="O104" s="14"/>
      <c r="P104" s="14"/>
      <c r="Q104" s="14"/>
      <c r="R104" s="53"/>
      <c r="S104" s="54"/>
      <c r="T104" s="15"/>
      <c r="U104" s="368"/>
      <c r="W104" s="213">
        <f>Admin!B104</f>
        <v>44029</v>
      </c>
    </row>
    <row r="105" spans="1:23" ht="13.5" thickTop="1" thickBot="1" x14ac:dyDescent="0.25">
      <c r="A105" s="12"/>
      <c r="B105" s="14"/>
      <c r="C105" s="14"/>
      <c r="D105" s="50"/>
      <c r="E105" s="14"/>
      <c r="F105" s="26"/>
      <c r="G105" s="26"/>
      <c r="H105" s="14"/>
      <c r="I105" s="14"/>
      <c r="J105" s="22"/>
      <c r="K105" s="14"/>
      <c r="L105" s="14"/>
      <c r="M105" s="14"/>
      <c r="N105" s="14"/>
      <c r="O105" s="14"/>
      <c r="P105" s="14"/>
      <c r="Q105" s="14"/>
      <c r="R105" s="17"/>
      <c r="S105" s="86"/>
      <c r="T105" s="15"/>
      <c r="U105" s="368"/>
      <c r="W105" s="213">
        <f>Admin!B105</f>
        <v>44030</v>
      </c>
    </row>
    <row r="106" spans="1:23" ht="13.5" thickTop="1" thickBot="1" x14ac:dyDescent="0.25">
      <c r="A106" s="12"/>
      <c r="B106" s="14" t="s">
        <v>21</v>
      </c>
      <c r="C106" s="14"/>
      <c r="D106" s="72"/>
      <c r="E106" s="21" t="s">
        <v>30</v>
      </c>
      <c r="F106" s="186" t="str">
        <f>IF(D108="D","Enter M for Director","Enter M or W for Employee")</f>
        <v>Enter M or W for Employee</v>
      </c>
      <c r="G106" s="14"/>
      <c r="H106" s="16"/>
      <c r="I106" s="16"/>
      <c r="J106" s="22"/>
      <c r="K106" s="14"/>
      <c r="L106" s="14"/>
      <c r="M106" s="14"/>
      <c r="N106" s="14"/>
      <c r="O106" s="14"/>
      <c r="P106" s="14"/>
      <c r="Q106" s="14"/>
      <c r="R106" s="17"/>
      <c r="S106" s="86"/>
      <c r="T106" s="15"/>
      <c r="U106" s="368"/>
      <c r="W106" s="213">
        <f>Admin!B106</f>
        <v>44031</v>
      </c>
    </row>
    <row r="107" spans="1:23" ht="12.75" thickTop="1" x14ac:dyDescent="0.2">
      <c r="A107" s="12"/>
      <c r="B107" s="14" t="s">
        <v>16</v>
      </c>
      <c r="C107" s="14"/>
      <c r="D107" s="150">
        <v>4</v>
      </c>
      <c r="E107" s="18"/>
      <c r="F107" s="56"/>
      <c r="G107" s="21"/>
      <c r="H107" s="14"/>
      <c r="I107" s="14"/>
      <c r="J107" s="22"/>
      <c r="K107" s="14"/>
      <c r="L107" s="14"/>
      <c r="M107" s="14"/>
      <c r="N107" s="14"/>
      <c r="O107" s="14"/>
      <c r="P107" s="14"/>
      <c r="Q107" s="14"/>
      <c r="R107" s="17"/>
      <c r="S107" s="86"/>
      <c r="T107" s="15"/>
      <c r="U107" s="368"/>
      <c r="W107" s="213">
        <f>Admin!B107</f>
        <v>44032</v>
      </c>
    </row>
    <row r="108" spans="1:23" x14ac:dyDescent="0.2">
      <c r="A108" s="12"/>
      <c r="B108" s="14" t="s">
        <v>75</v>
      </c>
      <c r="C108" s="14"/>
      <c r="D108" s="209"/>
      <c r="E108" s="14"/>
      <c r="F108" s="186" t="s">
        <v>76</v>
      </c>
      <c r="G108" s="21"/>
      <c r="H108" s="14"/>
      <c r="I108" s="14"/>
      <c r="J108" s="22"/>
      <c r="K108" s="14"/>
      <c r="L108" s="14"/>
      <c r="M108" s="14"/>
      <c r="N108" s="14"/>
      <c r="O108" s="14"/>
      <c r="P108" s="14"/>
      <c r="Q108" s="14"/>
      <c r="R108" s="17"/>
      <c r="S108" s="86"/>
      <c r="T108" s="15"/>
      <c r="U108" s="368"/>
      <c r="W108" s="213">
        <f>Admin!B108</f>
        <v>44033</v>
      </c>
    </row>
    <row r="109" spans="1:23" ht="12" customHeight="1" x14ac:dyDescent="0.2">
      <c r="A109" s="12"/>
      <c r="B109" s="14"/>
      <c r="C109" s="14"/>
      <c r="D109" s="14"/>
      <c r="E109" s="14"/>
      <c r="F109" s="214"/>
      <c r="G109" s="214"/>
      <c r="H109" s="214"/>
      <c r="I109" s="14"/>
      <c r="J109" s="22"/>
      <c r="K109" s="14"/>
      <c r="L109" s="14"/>
      <c r="M109" s="14"/>
      <c r="N109" s="14"/>
      <c r="O109" s="14"/>
      <c r="P109" s="14"/>
      <c r="Q109" s="14"/>
      <c r="R109" s="14"/>
      <c r="S109" s="29"/>
      <c r="T109" s="15"/>
      <c r="U109" s="368"/>
      <c r="W109" s="213">
        <f>Admin!B109</f>
        <v>44034</v>
      </c>
    </row>
    <row r="110" spans="1:23" ht="6" customHeight="1" x14ac:dyDescent="0.2">
      <c r="A110" s="12"/>
      <c r="B110" s="14"/>
      <c r="C110" s="14"/>
      <c r="D110" s="14"/>
      <c r="E110" s="14"/>
      <c r="F110" s="215"/>
      <c r="G110" s="215"/>
      <c r="H110" s="215"/>
      <c r="I110" s="14"/>
      <c r="J110" s="22"/>
      <c r="K110" s="14"/>
      <c r="L110" s="14"/>
      <c r="M110" s="14"/>
      <c r="N110" s="14"/>
      <c r="O110" s="14"/>
      <c r="P110" s="14"/>
      <c r="Q110" s="14"/>
      <c r="R110" s="14"/>
      <c r="S110" s="29"/>
      <c r="T110" s="15"/>
      <c r="U110" s="368"/>
      <c r="W110" s="213">
        <f>Admin!B110</f>
        <v>44035</v>
      </c>
    </row>
    <row r="111" spans="1:23" ht="12" customHeight="1" x14ac:dyDescent="0.2">
      <c r="A111" s="12"/>
      <c r="B111" s="14"/>
      <c r="C111" s="52"/>
      <c r="D111" s="216"/>
      <c r="E111" s="14"/>
      <c r="F111" s="215"/>
      <c r="G111" s="215"/>
      <c r="H111" s="215"/>
      <c r="I111" s="14"/>
      <c r="J111" s="22"/>
      <c r="K111" s="14"/>
      <c r="L111" s="14"/>
      <c r="M111" s="14"/>
      <c r="N111" s="14"/>
      <c r="O111" s="14"/>
      <c r="P111" s="14"/>
      <c r="Q111" s="14"/>
      <c r="R111" s="53"/>
      <c r="S111" s="54"/>
      <c r="T111" s="15"/>
      <c r="U111" s="368"/>
      <c r="W111" s="213">
        <f>Admin!B111</f>
        <v>44036</v>
      </c>
    </row>
    <row r="112" spans="1:23" x14ac:dyDescent="0.2">
      <c r="A112" s="12"/>
      <c r="B112" s="14"/>
      <c r="C112" s="14"/>
      <c r="D112" s="14"/>
      <c r="E112" s="14"/>
      <c r="F112" s="14"/>
      <c r="G112" s="14"/>
      <c r="H112" s="14"/>
      <c r="I112" s="14"/>
      <c r="J112" s="22"/>
      <c r="K112" s="14"/>
      <c r="L112" s="14"/>
      <c r="M112" s="14"/>
      <c r="N112" s="14"/>
      <c r="O112" s="14"/>
      <c r="P112" s="14"/>
      <c r="Q112" s="14"/>
      <c r="R112" s="27"/>
      <c r="S112" s="86"/>
      <c r="T112" s="15"/>
      <c r="U112" s="368"/>
      <c r="W112" s="213">
        <f>Admin!B112</f>
        <v>44037</v>
      </c>
    </row>
    <row r="113" spans="1:23" ht="13.5" customHeight="1" x14ac:dyDescent="0.2">
      <c r="A113" s="12"/>
      <c r="B113" s="14"/>
      <c r="C113" s="14"/>
      <c r="D113" s="14"/>
      <c r="E113" s="14"/>
      <c r="F113" s="14"/>
      <c r="G113" s="14"/>
      <c r="H113" s="14"/>
      <c r="I113" s="14"/>
      <c r="J113" s="22"/>
      <c r="K113" s="363"/>
      <c r="L113" s="363"/>
      <c r="M113" s="369"/>
      <c r="N113" s="369"/>
      <c r="O113" s="369"/>
      <c r="P113" s="369"/>
      <c r="Q113" s="369"/>
      <c r="R113" s="369"/>
      <c r="S113" s="369"/>
      <c r="T113" s="15"/>
      <c r="U113" s="368"/>
      <c r="W113" s="213">
        <f>Admin!B113</f>
        <v>44038</v>
      </c>
    </row>
    <row r="114" spans="1:23" ht="9" customHeight="1" thickBot="1" x14ac:dyDescent="0.25">
      <c r="A114" s="66"/>
      <c r="B114" s="19"/>
      <c r="C114" s="19"/>
      <c r="D114" s="19"/>
      <c r="E114" s="19"/>
      <c r="F114" s="19"/>
      <c r="G114" s="19"/>
      <c r="H114" s="19"/>
      <c r="I114" s="19"/>
      <c r="J114" s="23"/>
      <c r="K114" s="19"/>
      <c r="L114" s="19"/>
      <c r="M114" s="19"/>
      <c r="N114" s="19"/>
      <c r="O114" s="19"/>
      <c r="P114" s="162"/>
      <c r="Q114" s="19"/>
      <c r="R114" s="19"/>
      <c r="S114" s="19"/>
      <c r="T114" s="25"/>
      <c r="U114" s="368"/>
      <c r="W114" s="213">
        <f>Admin!B114</f>
        <v>44039</v>
      </c>
    </row>
    <row r="115" spans="1:23" ht="22.5" customHeight="1" thickBot="1" x14ac:dyDescent="0.25">
      <c r="A115" s="370"/>
      <c r="B115" s="370"/>
      <c r="C115" s="370"/>
      <c r="D115" s="370"/>
      <c r="E115" s="370"/>
      <c r="F115" s="370"/>
      <c r="G115" s="370"/>
      <c r="H115" s="370"/>
      <c r="I115" s="370"/>
      <c r="J115" s="370"/>
      <c r="K115" s="370"/>
      <c r="L115" s="370"/>
      <c r="M115" s="370"/>
      <c r="N115" s="370"/>
      <c r="O115" s="370"/>
      <c r="P115" s="370"/>
      <c r="Q115" s="370"/>
      <c r="R115" s="370"/>
      <c r="S115" s="370"/>
      <c r="T115" s="370"/>
      <c r="U115" s="368"/>
      <c r="W115" s="213">
        <f>Admin!B115</f>
        <v>44040</v>
      </c>
    </row>
    <row r="116" spans="1:23" ht="9" customHeight="1" thickBot="1" x14ac:dyDescent="0.25">
      <c r="A116" s="9"/>
      <c r="B116" s="10"/>
      <c r="C116" s="10"/>
      <c r="D116" s="10"/>
      <c r="E116" s="10"/>
      <c r="F116" s="10"/>
      <c r="G116" s="10"/>
      <c r="H116" s="10"/>
      <c r="I116" s="10"/>
      <c r="J116" s="64"/>
      <c r="K116" s="10"/>
      <c r="L116" s="10"/>
      <c r="M116" s="10"/>
      <c r="N116" s="10"/>
      <c r="O116" s="10"/>
      <c r="P116" s="160"/>
      <c r="Q116" s="10"/>
      <c r="R116" s="10"/>
      <c r="S116" s="10"/>
      <c r="T116" s="11"/>
      <c r="U116" s="368"/>
      <c r="W116" s="213">
        <f>Admin!B116</f>
        <v>44041</v>
      </c>
    </row>
    <row r="117" spans="1:23" ht="15" customHeight="1" thickTop="1" thickBot="1" x14ac:dyDescent="0.25">
      <c r="A117" s="12"/>
      <c r="B117" s="84" t="s">
        <v>38</v>
      </c>
      <c r="C117" s="52"/>
      <c r="D117" s="14"/>
      <c r="E117" s="14"/>
      <c r="F117" s="14"/>
      <c r="G117" s="14"/>
      <c r="H117" s="363" t="s">
        <v>58</v>
      </c>
      <c r="I117" s="14"/>
      <c r="J117" s="22"/>
      <c r="K117" s="84" t="s">
        <v>20</v>
      </c>
      <c r="L117" s="52"/>
      <c r="M117" s="71"/>
      <c r="N117" s="13"/>
      <c r="O117" s="376"/>
      <c r="P117" s="377"/>
      <c r="Q117" s="367"/>
      <c r="R117" s="53"/>
      <c r="S117" s="371"/>
      <c r="T117" s="15"/>
      <c r="U117" s="368"/>
      <c r="W117" s="213">
        <f>Admin!B117</f>
        <v>44042</v>
      </c>
    </row>
    <row r="118" spans="1:23" ht="6" customHeight="1" thickTop="1" thickBot="1" x14ac:dyDescent="0.25">
      <c r="A118" s="12"/>
      <c r="B118" s="52"/>
      <c r="C118" s="52"/>
      <c r="D118" s="14"/>
      <c r="E118" s="14"/>
      <c r="F118" s="14"/>
      <c r="G118" s="14"/>
      <c r="H118" s="363"/>
      <c r="I118" s="14"/>
      <c r="J118" s="22"/>
      <c r="K118" s="52"/>
      <c r="L118" s="52"/>
      <c r="M118" s="71"/>
      <c r="N118" s="13"/>
      <c r="O118" s="14"/>
      <c r="P118" s="161"/>
      <c r="Q118" s="368"/>
      <c r="R118" s="14"/>
      <c r="S118" s="372"/>
      <c r="T118" s="15"/>
      <c r="U118" s="368"/>
      <c r="W118" s="213">
        <f>Admin!B118</f>
        <v>44043</v>
      </c>
    </row>
    <row r="119" spans="1:23" ht="14.25" thickTop="1" thickBot="1" x14ac:dyDescent="0.25">
      <c r="A119" s="12"/>
      <c r="B119" s="14" t="s">
        <v>11</v>
      </c>
      <c r="C119" s="14"/>
      <c r="D119" s="373"/>
      <c r="E119" s="374"/>
      <c r="F119" s="375"/>
      <c r="G119" s="14"/>
      <c r="H119" s="21" t="s">
        <v>59</v>
      </c>
      <c r="I119" s="14"/>
      <c r="J119" s="51"/>
      <c r="K119" s="14" t="s">
        <v>17</v>
      </c>
      <c r="L119" s="14"/>
      <c r="M119" s="364"/>
      <c r="N119" s="365"/>
      <c r="O119" s="366"/>
      <c r="P119" s="161"/>
      <c r="Q119" s="151"/>
      <c r="R119" s="149"/>
      <c r="S119" s="152"/>
      <c r="T119" s="15"/>
      <c r="U119" s="368"/>
      <c r="W119" s="213">
        <f>Admin!B119</f>
        <v>44044</v>
      </c>
    </row>
    <row r="120" spans="1:23" ht="13.5" thickTop="1" thickBot="1" x14ac:dyDescent="0.25">
      <c r="A120" s="12"/>
      <c r="B120" s="14" t="s">
        <v>12</v>
      </c>
      <c r="C120" s="14"/>
      <c r="D120" s="373"/>
      <c r="E120" s="374"/>
      <c r="F120" s="375"/>
      <c r="G120" s="14"/>
      <c r="H120" s="164"/>
      <c r="I120" s="14"/>
      <c r="J120" s="22"/>
      <c r="K120" s="14"/>
      <c r="L120" s="14"/>
      <c r="M120" s="14"/>
      <c r="N120" s="14"/>
      <c r="O120" s="29"/>
      <c r="P120" s="167"/>
      <c r="Q120" s="29"/>
      <c r="R120" s="21"/>
      <c r="S120" s="29"/>
      <c r="T120" s="15"/>
      <c r="U120" s="368"/>
      <c r="W120" s="213">
        <f>Admin!B120</f>
        <v>44045</v>
      </c>
    </row>
    <row r="121" spans="1:23" ht="12.75" thickTop="1" x14ac:dyDescent="0.2">
      <c r="A121" s="12"/>
      <c r="B121" s="14"/>
      <c r="C121" s="14"/>
      <c r="D121" s="14"/>
      <c r="E121" s="14"/>
      <c r="F121" s="14"/>
      <c r="G121" s="14"/>
      <c r="H121" s="21" t="s">
        <v>60</v>
      </c>
      <c r="I121" s="14"/>
      <c r="J121" s="22"/>
      <c r="K121" s="14"/>
      <c r="L121" s="14"/>
      <c r="M121" s="14"/>
      <c r="N121" s="14"/>
      <c r="O121" s="14"/>
      <c r="P121" s="14"/>
      <c r="Q121" s="14"/>
      <c r="R121" s="14"/>
      <c r="S121" s="86"/>
      <c r="T121" s="15"/>
      <c r="U121" s="368"/>
      <c r="W121" s="213">
        <f>Admin!B121</f>
        <v>44046</v>
      </c>
    </row>
    <row r="122" spans="1:23" x14ac:dyDescent="0.2">
      <c r="A122" s="12"/>
      <c r="B122" s="14"/>
      <c r="C122" s="14"/>
      <c r="D122" s="14"/>
      <c r="E122" s="14"/>
      <c r="F122" s="14"/>
      <c r="G122" s="14"/>
      <c r="H122" s="165"/>
      <c r="I122" s="14"/>
      <c r="J122" s="22"/>
      <c r="K122" s="14"/>
      <c r="L122" s="14"/>
      <c r="M122" s="14"/>
      <c r="N122" s="14"/>
      <c r="O122" s="14"/>
      <c r="P122" s="14"/>
      <c r="Q122" s="14"/>
      <c r="R122" s="27"/>
      <c r="S122" s="86"/>
      <c r="T122" s="15"/>
      <c r="U122" s="368"/>
      <c r="W122" s="213">
        <f>Admin!B122</f>
        <v>44047</v>
      </c>
    </row>
    <row r="123" spans="1:23" x14ac:dyDescent="0.2">
      <c r="A123" s="12"/>
      <c r="B123" s="14"/>
      <c r="C123" s="14"/>
      <c r="D123" s="14"/>
      <c r="E123" s="14"/>
      <c r="F123" s="14"/>
      <c r="G123" s="14"/>
      <c r="H123" s="21" t="s">
        <v>61</v>
      </c>
      <c r="I123" s="14"/>
      <c r="J123" s="22"/>
      <c r="K123" s="14"/>
      <c r="L123" s="14"/>
      <c r="M123" s="14"/>
      <c r="N123" s="14"/>
      <c r="O123" s="14"/>
      <c r="P123" s="14"/>
      <c r="Q123" s="14"/>
      <c r="R123" s="28"/>
      <c r="S123" s="86"/>
      <c r="T123" s="15"/>
      <c r="U123" s="368"/>
      <c r="W123" s="213">
        <f>Admin!B123</f>
        <v>44048</v>
      </c>
    </row>
    <row r="124" spans="1:23" x14ac:dyDescent="0.2">
      <c r="A124" s="12"/>
      <c r="B124" s="14"/>
      <c r="C124" s="14"/>
      <c r="D124" s="14"/>
      <c r="E124" s="14"/>
      <c r="F124" s="14"/>
      <c r="G124" s="14"/>
      <c r="H124" s="164"/>
      <c r="I124" s="14"/>
      <c r="J124" s="22"/>
      <c r="K124" s="14"/>
      <c r="L124" s="14"/>
      <c r="M124" s="14"/>
      <c r="N124" s="14"/>
      <c r="O124" s="14"/>
      <c r="P124" s="14"/>
      <c r="Q124" s="14"/>
      <c r="R124" s="14"/>
      <c r="S124" s="14"/>
      <c r="T124" s="15"/>
      <c r="U124" s="368"/>
      <c r="W124" s="213">
        <f>Admin!B124</f>
        <v>44049</v>
      </c>
    </row>
    <row r="125" spans="1:23" ht="12" customHeight="1" x14ac:dyDescent="0.2">
      <c r="A125" s="12"/>
      <c r="B125" s="14"/>
      <c r="C125" s="14"/>
      <c r="D125" s="14"/>
      <c r="E125" s="14"/>
      <c r="F125" s="14"/>
      <c r="G125" s="14"/>
      <c r="H125" s="21" t="s">
        <v>62</v>
      </c>
      <c r="I125" s="14"/>
      <c r="J125" s="22"/>
      <c r="K125" s="14"/>
      <c r="L125" s="14"/>
      <c r="M125" s="14"/>
      <c r="N125" s="14"/>
      <c r="O125" s="14"/>
      <c r="P125" s="14"/>
      <c r="Q125" s="14"/>
      <c r="R125" s="14"/>
      <c r="S125" s="14"/>
      <c r="T125" s="65"/>
      <c r="U125" s="368"/>
      <c r="W125" s="213">
        <f>Admin!B125</f>
        <v>44050</v>
      </c>
    </row>
    <row r="126" spans="1:23" ht="14.25" customHeight="1" x14ac:dyDescent="0.2">
      <c r="A126" s="12"/>
      <c r="B126" s="14"/>
      <c r="C126" s="14"/>
      <c r="D126" s="14"/>
      <c r="E126" s="14"/>
      <c r="F126" s="14"/>
      <c r="G126" s="14"/>
      <c r="H126" s="166"/>
      <c r="I126" s="14"/>
      <c r="J126" s="22"/>
      <c r="K126" s="14"/>
      <c r="L126" s="14"/>
      <c r="M126" s="14"/>
      <c r="N126" s="14"/>
      <c r="O126" s="14"/>
      <c r="P126" s="14"/>
      <c r="Q126" s="14"/>
      <c r="R126" s="53"/>
      <c r="S126" s="54"/>
      <c r="T126" s="15"/>
      <c r="U126" s="368"/>
      <c r="W126" s="213">
        <f>Admin!B126</f>
        <v>44051</v>
      </c>
    </row>
    <row r="127" spans="1:23" ht="12.75" thickBot="1" x14ac:dyDescent="0.25">
      <c r="A127" s="12"/>
      <c r="B127" s="14"/>
      <c r="C127" s="14"/>
      <c r="D127" s="50"/>
      <c r="E127" s="14"/>
      <c r="F127" s="29" t="s">
        <v>31</v>
      </c>
      <c r="G127" s="53"/>
      <c r="H127" s="14"/>
      <c r="I127" s="14"/>
      <c r="J127" s="22"/>
      <c r="K127" s="14"/>
      <c r="L127" s="14"/>
      <c r="M127" s="14"/>
      <c r="N127" s="14"/>
      <c r="O127" s="14"/>
      <c r="P127" s="14"/>
      <c r="Q127" s="14"/>
      <c r="R127" s="14"/>
      <c r="S127" s="86"/>
      <c r="T127" s="15"/>
      <c r="U127" s="368"/>
      <c r="W127" s="213">
        <f>Admin!B127</f>
        <v>44052</v>
      </c>
    </row>
    <row r="128" spans="1:23" ht="13.5" thickTop="1" thickBot="1" x14ac:dyDescent="0.25">
      <c r="A128" s="12"/>
      <c r="B128" s="14" t="str">
        <f>B$24</f>
        <v>Starting date (existing = 06/04/20)</v>
      </c>
      <c r="C128" s="14"/>
      <c r="D128" s="144"/>
      <c r="E128" s="14"/>
      <c r="F128" s="85" t="str">
        <f>IF(D128=0," ",IF(D132="W",LOOKUP(D128,Admin!B:B,Admin!C:C),IF(D132="M",LOOKUP(D128,Admin!B:B,Admin!D:D),LOOKUP(D128,Admin!B:B,Admin!C:C))))</f>
        <v xml:space="preserve"> </v>
      </c>
      <c r="G128" s="55"/>
      <c r="H128" s="14"/>
      <c r="I128" s="14"/>
      <c r="J128" s="22"/>
      <c r="K128" s="14"/>
      <c r="L128" s="14"/>
      <c r="M128" s="14"/>
      <c r="N128" s="14"/>
      <c r="O128" s="14"/>
      <c r="P128" s="14"/>
      <c r="Q128" s="14"/>
      <c r="R128" s="17"/>
      <c r="S128" s="86"/>
      <c r="T128" s="15"/>
      <c r="U128" s="368"/>
      <c r="W128" s="213">
        <f>Admin!B128</f>
        <v>44053</v>
      </c>
    </row>
    <row r="129" spans="1:23" ht="6" customHeight="1" thickTop="1" thickBot="1" x14ac:dyDescent="0.25">
      <c r="A129" s="12"/>
      <c r="B129" s="14"/>
      <c r="C129" s="14"/>
      <c r="D129" s="50"/>
      <c r="E129" s="14"/>
      <c r="F129" s="85"/>
      <c r="G129" s="55"/>
      <c r="H129" s="14"/>
      <c r="I129" s="14"/>
      <c r="J129" s="22"/>
      <c r="K129" s="14"/>
      <c r="L129" s="14"/>
      <c r="M129" s="14"/>
      <c r="N129" s="14"/>
      <c r="O129" s="14"/>
      <c r="P129" s="14"/>
      <c r="Q129" s="14"/>
      <c r="R129" s="17"/>
      <c r="S129" s="86"/>
      <c r="T129" s="15"/>
      <c r="U129" s="368"/>
      <c r="W129" s="213">
        <f>Admin!B129</f>
        <v>44054</v>
      </c>
    </row>
    <row r="130" spans="1:23" ht="13.5" customHeight="1" thickTop="1" thickBot="1" x14ac:dyDescent="0.25">
      <c r="A130" s="12"/>
      <c r="B130" s="14" t="s">
        <v>29</v>
      </c>
      <c r="C130" s="14"/>
      <c r="D130" s="144"/>
      <c r="E130" s="14"/>
      <c r="F130" s="85" t="str">
        <f>IF(D128=0," ",IF(D130=0," ",IF(D132="W",LOOKUP(D130,Admin!B:B,Admin!C:C),IF(D132="M",LOOKUP(D130,Admin!B:B,Admin!D:D),LOOKUP(D130,Admin!B:B,Admin!C:C)))))</f>
        <v xml:space="preserve"> </v>
      </c>
      <c r="G130" s="55"/>
      <c r="H130" s="14"/>
      <c r="I130" s="14"/>
      <c r="J130" s="22"/>
      <c r="K130" s="14"/>
      <c r="L130" s="14"/>
      <c r="M130" s="14"/>
      <c r="N130" s="14"/>
      <c r="O130" s="14"/>
      <c r="P130" s="14"/>
      <c r="Q130" s="14"/>
      <c r="R130" s="53"/>
      <c r="S130" s="54"/>
      <c r="T130" s="15"/>
      <c r="U130" s="368"/>
      <c r="W130" s="213">
        <f>Admin!B130</f>
        <v>44055</v>
      </c>
    </row>
    <row r="131" spans="1:23" ht="13.5" thickTop="1" thickBot="1" x14ac:dyDescent="0.25">
      <c r="A131" s="12"/>
      <c r="B131" s="14"/>
      <c r="C131" s="14"/>
      <c r="D131" s="50"/>
      <c r="E131" s="14"/>
      <c r="F131" s="26"/>
      <c r="G131" s="26"/>
      <c r="H131" s="14"/>
      <c r="I131" s="14"/>
      <c r="J131" s="22"/>
      <c r="K131" s="14"/>
      <c r="L131" s="14"/>
      <c r="M131" s="14"/>
      <c r="N131" s="14"/>
      <c r="O131" s="14"/>
      <c r="P131" s="14"/>
      <c r="Q131" s="14"/>
      <c r="R131" s="17"/>
      <c r="S131" s="86"/>
      <c r="T131" s="15"/>
      <c r="U131" s="368"/>
      <c r="W131" s="213">
        <f>Admin!B131</f>
        <v>44056</v>
      </c>
    </row>
    <row r="132" spans="1:23" ht="13.5" thickTop="1" thickBot="1" x14ac:dyDescent="0.25">
      <c r="A132" s="12"/>
      <c r="B132" s="14" t="s">
        <v>21</v>
      </c>
      <c r="C132" s="14"/>
      <c r="D132" s="72"/>
      <c r="E132" s="21" t="s">
        <v>30</v>
      </c>
      <c r="F132" s="186" t="str">
        <f>IF(D134="D","Enter M for Director","Enter M or W for Employee")</f>
        <v>Enter M or W for Employee</v>
      </c>
      <c r="G132" s="14"/>
      <c r="H132" s="16"/>
      <c r="I132" s="16"/>
      <c r="J132" s="22"/>
      <c r="K132" s="14"/>
      <c r="L132" s="14"/>
      <c r="M132" s="14"/>
      <c r="N132" s="14"/>
      <c r="O132" s="14"/>
      <c r="P132" s="14"/>
      <c r="Q132" s="14"/>
      <c r="R132" s="17"/>
      <c r="S132" s="86"/>
      <c r="T132" s="15"/>
      <c r="U132" s="368"/>
      <c r="W132" s="213">
        <f>Admin!B132</f>
        <v>44057</v>
      </c>
    </row>
    <row r="133" spans="1:23" ht="12.75" thickTop="1" x14ac:dyDescent="0.2">
      <c r="A133" s="12"/>
      <c r="B133" s="14" t="s">
        <v>16</v>
      </c>
      <c r="C133" s="14"/>
      <c r="D133" s="150">
        <v>5</v>
      </c>
      <c r="E133" s="18"/>
      <c r="F133" s="56"/>
      <c r="G133" s="21"/>
      <c r="H133" s="14"/>
      <c r="I133" s="14"/>
      <c r="J133" s="22"/>
      <c r="K133" s="14"/>
      <c r="L133" s="14"/>
      <c r="M133" s="14"/>
      <c r="N133" s="14"/>
      <c r="O133" s="14"/>
      <c r="P133" s="14"/>
      <c r="Q133" s="14"/>
      <c r="R133" s="17"/>
      <c r="S133" s="86"/>
      <c r="T133" s="15"/>
      <c r="U133" s="368"/>
      <c r="W133" s="213">
        <f>Admin!B133</f>
        <v>44058</v>
      </c>
    </row>
    <row r="134" spans="1:23" x14ac:dyDescent="0.2">
      <c r="A134" s="12"/>
      <c r="B134" s="14" t="s">
        <v>75</v>
      </c>
      <c r="C134" s="14"/>
      <c r="D134" s="209"/>
      <c r="E134" s="14"/>
      <c r="F134" s="186" t="s">
        <v>76</v>
      </c>
      <c r="G134" s="21"/>
      <c r="H134" s="14"/>
      <c r="I134" s="14"/>
      <c r="J134" s="22"/>
      <c r="K134" s="14"/>
      <c r="L134" s="14"/>
      <c r="M134" s="14"/>
      <c r="N134" s="14"/>
      <c r="O134" s="14"/>
      <c r="P134" s="14"/>
      <c r="Q134" s="14"/>
      <c r="R134" s="17"/>
      <c r="S134" s="86"/>
      <c r="T134" s="15"/>
      <c r="U134" s="368"/>
      <c r="W134" s="213">
        <f>Admin!B134</f>
        <v>44059</v>
      </c>
    </row>
    <row r="135" spans="1:23" ht="12" customHeight="1" x14ac:dyDescent="0.2">
      <c r="A135" s="12"/>
      <c r="B135" s="14"/>
      <c r="C135" s="14"/>
      <c r="D135" s="14"/>
      <c r="E135" s="14"/>
      <c r="F135" s="214"/>
      <c r="G135" s="214"/>
      <c r="H135" s="214"/>
      <c r="I135" s="14"/>
      <c r="J135" s="22"/>
      <c r="K135" s="14"/>
      <c r="L135" s="14"/>
      <c r="M135" s="14"/>
      <c r="N135" s="14"/>
      <c r="O135" s="14"/>
      <c r="P135" s="14"/>
      <c r="Q135" s="14"/>
      <c r="R135" s="14"/>
      <c r="S135" s="29"/>
      <c r="T135" s="15"/>
      <c r="U135" s="368"/>
      <c r="W135" s="213">
        <f>Admin!B135</f>
        <v>44060</v>
      </c>
    </row>
    <row r="136" spans="1:23" ht="6" customHeight="1" x14ac:dyDescent="0.2">
      <c r="A136" s="12"/>
      <c r="B136" s="14"/>
      <c r="C136" s="14"/>
      <c r="D136" s="14"/>
      <c r="E136" s="14"/>
      <c r="F136" s="215"/>
      <c r="G136" s="215"/>
      <c r="H136" s="215"/>
      <c r="I136" s="14"/>
      <c r="J136" s="22"/>
      <c r="K136" s="14"/>
      <c r="L136" s="14"/>
      <c r="M136" s="14"/>
      <c r="N136" s="14"/>
      <c r="O136" s="14"/>
      <c r="P136" s="14"/>
      <c r="Q136" s="14"/>
      <c r="R136" s="14"/>
      <c r="S136" s="29"/>
      <c r="T136" s="15"/>
      <c r="U136" s="368"/>
      <c r="W136" s="213">
        <f>Admin!B136</f>
        <v>44061</v>
      </c>
    </row>
    <row r="137" spans="1:23" ht="12" customHeight="1" x14ac:dyDescent="0.2">
      <c r="A137" s="12"/>
      <c r="B137" s="14"/>
      <c r="C137" s="14"/>
      <c r="D137" s="14"/>
      <c r="E137" s="14"/>
      <c r="F137" s="14"/>
      <c r="G137" s="14"/>
      <c r="H137" s="14"/>
      <c r="I137" s="14"/>
      <c r="J137" s="22"/>
      <c r="K137" s="14"/>
      <c r="L137" s="14"/>
      <c r="M137" s="14"/>
      <c r="N137" s="14"/>
      <c r="O137" s="14"/>
      <c r="P137" s="14"/>
      <c r="Q137" s="14"/>
      <c r="R137" s="53"/>
      <c r="S137" s="54"/>
      <c r="T137" s="15"/>
      <c r="U137" s="368"/>
      <c r="W137" s="213">
        <f>Admin!B137</f>
        <v>44062</v>
      </c>
    </row>
    <row r="138" spans="1:23" x14ac:dyDescent="0.2">
      <c r="A138" s="12"/>
      <c r="B138" s="14"/>
      <c r="C138" s="14"/>
      <c r="D138" s="14"/>
      <c r="E138" s="14"/>
      <c r="F138" s="14"/>
      <c r="G138" s="14"/>
      <c r="H138" s="14"/>
      <c r="I138" s="14"/>
      <c r="J138" s="22"/>
      <c r="K138" s="14"/>
      <c r="L138" s="14"/>
      <c r="M138" s="14"/>
      <c r="N138" s="14"/>
      <c r="O138" s="14"/>
      <c r="P138" s="14"/>
      <c r="Q138" s="14"/>
      <c r="R138" s="27"/>
      <c r="S138" s="86"/>
      <c r="T138" s="15"/>
      <c r="U138" s="368"/>
      <c r="W138" s="213">
        <f>Admin!B138</f>
        <v>44063</v>
      </c>
    </row>
    <row r="139" spans="1:23" ht="13.5" customHeight="1" x14ac:dyDescent="0.2">
      <c r="A139" s="12"/>
      <c r="B139" s="14"/>
      <c r="C139" s="14"/>
      <c r="D139" s="14"/>
      <c r="E139" s="14"/>
      <c r="F139" s="14"/>
      <c r="G139" s="14"/>
      <c r="H139" s="14"/>
      <c r="I139" s="14"/>
      <c r="J139" s="22"/>
      <c r="K139" s="363"/>
      <c r="L139" s="363"/>
      <c r="M139" s="369"/>
      <c r="N139" s="369"/>
      <c r="O139" s="369"/>
      <c r="P139" s="369"/>
      <c r="Q139" s="369"/>
      <c r="R139" s="369"/>
      <c r="S139" s="369"/>
      <c r="T139" s="15"/>
      <c r="U139" s="368"/>
      <c r="W139" s="213">
        <f>Admin!B139</f>
        <v>44064</v>
      </c>
    </row>
    <row r="140" spans="1:23" ht="9" customHeight="1" thickBot="1" x14ac:dyDescent="0.25">
      <c r="A140" s="66"/>
      <c r="B140" s="19"/>
      <c r="C140" s="19"/>
      <c r="D140" s="19"/>
      <c r="E140" s="19"/>
      <c r="F140" s="19"/>
      <c r="G140" s="19"/>
      <c r="H140" s="19"/>
      <c r="I140" s="19"/>
      <c r="J140" s="23"/>
      <c r="K140" s="19"/>
      <c r="L140" s="19"/>
      <c r="M140" s="19"/>
      <c r="N140" s="19"/>
      <c r="O140" s="19"/>
      <c r="P140" s="162"/>
      <c r="Q140" s="19"/>
      <c r="R140" s="19"/>
      <c r="S140" s="19"/>
      <c r="T140" s="25"/>
      <c r="U140" s="368"/>
      <c r="W140" s="213">
        <f>Admin!B140</f>
        <v>44065</v>
      </c>
    </row>
    <row r="141" spans="1:23" ht="22.5" customHeight="1" thickBot="1" x14ac:dyDescent="0.25">
      <c r="A141" s="370"/>
      <c r="B141" s="370"/>
      <c r="C141" s="370"/>
      <c r="D141" s="370"/>
      <c r="E141" s="370"/>
      <c r="F141" s="370"/>
      <c r="G141" s="370"/>
      <c r="H141" s="370"/>
      <c r="I141" s="370"/>
      <c r="J141" s="370"/>
      <c r="K141" s="370"/>
      <c r="L141" s="370"/>
      <c r="M141" s="370"/>
      <c r="N141" s="370"/>
      <c r="O141" s="370"/>
      <c r="P141" s="370"/>
      <c r="Q141" s="370"/>
      <c r="R141" s="370"/>
      <c r="S141" s="370"/>
      <c r="T141" s="370"/>
      <c r="U141" s="368"/>
      <c r="W141" s="213">
        <f>Admin!B141</f>
        <v>44066</v>
      </c>
    </row>
    <row r="142" spans="1:23" ht="9" customHeight="1" thickBot="1" x14ac:dyDescent="0.25">
      <c r="A142" s="9"/>
      <c r="B142" s="10"/>
      <c r="C142" s="10"/>
      <c r="D142" s="10"/>
      <c r="E142" s="10"/>
      <c r="F142" s="10"/>
      <c r="G142" s="10"/>
      <c r="H142" s="10"/>
      <c r="I142" s="10"/>
      <c r="J142" s="64"/>
      <c r="K142" s="10"/>
      <c r="L142" s="10"/>
      <c r="M142" s="10"/>
      <c r="N142" s="10"/>
      <c r="O142" s="10"/>
      <c r="P142" s="160"/>
      <c r="Q142" s="10"/>
      <c r="R142" s="10"/>
      <c r="S142" s="10"/>
      <c r="T142" s="11"/>
      <c r="U142" s="368"/>
      <c r="W142" s="213">
        <f>Admin!B142</f>
        <v>44067</v>
      </c>
    </row>
    <row r="143" spans="1:23" ht="15" customHeight="1" thickTop="1" thickBot="1" x14ac:dyDescent="0.25">
      <c r="A143" s="12"/>
      <c r="B143" s="84" t="s">
        <v>39</v>
      </c>
      <c r="C143" s="52"/>
      <c r="D143" s="14"/>
      <c r="E143" s="14"/>
      <c r="F143" s="14"/>
      <c r="G143" s="14"/>
      <c r="H143" s="363" t="s">
        <v>58</v>
      </c>
      <c r="I143" s="14"/>
      <c r="J143" s="22"/>
      <c r="K143" s="84" t="s">
        <v>20</v>
      </c>
      <c r="L143" s="52"/>
      <c r="M143" s="71"/>
      <c r="N143" s="13"/>
      <c r="O143" s="376"/>
      <c r="P143" s="377"/>
      <c r="Q143" s="367"/>
      <c r="R143" s="53"/>
      <c r="S143" s="371"/>
      <c r="T143" s="15"/>
      <c r="U143" s="368"/>
      <c r="W143" s="213">
        <f>Admin!B143</f>
        <v>44068</v>
      </c>
    </row>
    <row r="144" spans="1:23" ht="6" customHeight="1" thickTop="1" thickBot="1" x14ac:dyDescent="0.25">
      <c r="A144" s="12"/>
      <c r="B144" s="52"/>
      <c r="C144" s="52"/>
      <c r="D144" s="14"/>
      <c r="E144" s="14"/>
      <c r="F144" s="14"/>
      <c r="G144" s="14"/>
      <c r="H144" s="363"/>
      <c r="I144" s="14"/>
      <c r="J144" s="22"/>
      <c r="K144" s="52"/>
      <c r="L144" s="52"/>
      <c r="M144" s="71"/>
      <c r="N144" s="13"/>
      <c r="O144" s="14"/>
      <c r="P144" s="161"/>
      <c r="Q144" s="368"/>
      <c r="R144" s="14"/>
      <c r="S144" s="372"/>
      <c r="T144" s="15"/>
      <c r="U144" s="368"/>
      <c r="W144" s="213">
        <f>Admin!B144</f>
        <v>44069</v>
      </c>
    </row>
    <row r="145" spans="1:23" ht="14.25" thickTop="1" thickBot="1" x14ac:dyDescent="0.25">
      <c r="A145" s="12"/>
      <c r="B145" s="14" t="s">
        <v>11</v>
      </c>
      <c r="C145" s="14"/>
      <c r="D145" s="373"/>
      <c r="E145" s="374"/>
      <c r="F145" s="375"/>
      <c r="G145" s="14"/>
      <c r="H145" s="21" t="s">
        <v>59</v>
      </c>
      <c r="I145" s="14"/>
      <c r="J145" s="51"/>
      <c r="K145" s="14" t="s">
        <v>17</v>
      </c>
      <c r="L145" s="14"/>
      <c r="M145" s="364"/>
      <c r="N145" s="365"/>
      <c r="O145" s="366"/>
      <c r="P145" s="161"/>
      <c r="Q145" s="151"/>
      <c r="R145" s="149"/>
      <c r="S145" s="152"/>
      <c r="T145" s="15"/>
      <c r="U145" s="368"/>
      <c r="W145" s="213">
        <f>Admin!B145</f>
        <v>44070</v>
      </c>
    </row>
    <row r="146" spans="1:23" ht="13.5" thickTop="1" thickBot="1" x14ac:dyDescent="0.25">
      <c r="A146" s="12"/>
      <c r="B146" s="14" t="s">
        <v>12</v>
      </c>
      <c r="C146" s="14"/>
      <c r="D146" s="373"/>
      <c r="E146" s="374"/>
      <c r="F146" s="375"/>
      <c r="G146" s="14"/>
      <c r="H146" s="164"/>
      <c r="I146" s="14"/>
      <c r="J146" s="22"/>
      <c r="K146" s="14"/>
      <c r="L146" s="14"/>
      <c r="M146" s="14"/>
      <c r="N146" s="14"/>
      <c r="O146" s="29"/>
      <c r="P146" s="167"/>
      <c r="Q146" s="29"/>
      <c r="R146" s="21"/>
      <c r="S146" s="29"/>
      <c r="T146" s="15"/>
      <c r="U146" s="368"/>
      <c r="W146" s="213">
        <f>Admin!B146</f>
        <v>44071</v>
      </c>
    </row>
    <row r="147" spans="1:23" ht="12.75" thickTop="1" x14ac:dyDescent="0.2">
      <c r="A147" s="12"/>
      <c r="B147" s="14"/>
      <c r="C147" s="14"/>
      <c r="D147" s="14"/>
      <c r="E147" s="14"/>
      <c r="F147" s="14"/>
      <c r="G147" s="14"/>
      <c r="H147" s="21" t="s">
        <v>60</v>
      </c>
      <c r="I147" s="14"/>
      <c r="J147" s="22"/>
      <c r="K147" s="14"/>
      <c r="L147" s="14"/>
      <c r="M147" s="14"/>
      <c r="N147" s="14"/>
      <c r="O147" s="14"/>
      <c r="P147" s="14"/>
      <c r="Q147" s="14"/>
      <c r="R147" s="14"/>
      <c r="S147" s="86"/>
      <c r="T147" s="15"/>
      <c r="U147" s="368"/>
      <c r="W147" s="213">
        <f>Admin!B147</f>
        <v>44072</v>
      </c>
    </row>
    <row r="148" spans="1:23" x14ac:dyDescent="0.2">
      <c r="A148" s="12"/>
      <c r="B148" s="14"/>
      <c r="C148" s="14"/>
      <c r="D148" s="14"/>
      <c r="E148" s="14"/>
      <c r="F148" s="14"/>
      <c r="G148" s="14"/>
      <c r="H148" s="165"/>
      <c r="I148" s="14"/>
      <c r="J148" s="22"/>
      <c r="K148" s="14"/>
      <c r="L148" s="14"/>
      <c r="M148" s="14"/>
      <c r="N148" s="14"/>
      <c r="O148" s="14"/>
      <c r="P148" s="14"/>
      <c r="Q148" s="14"/>
      <c r="R148" s="27"/>
      <c r="S148" s="86"/>
      <c r="T148" s="15"/>
      <c r="U148" s="368"/>
      <c r="W148" s="213">
        <f>Admin!B148</f>
        <v>44073</v>
      </c>
    </row>
    <row r="149" spans="1:23" x14ac:dyDescent="0.2">
      <c r="A149" s="12"/>
      <c r="B149" s="14"/>
      <c r="C149" s="14"/>
      <c r="D149" s="14"/>
      <c r="E149" s="14"/>
      <c r="F149" s="14"/>
      <c r="G149" s="14"/>
      <c r="H149" s="21" t="s">
        <v>61</v>
      </c>
      <c r="I149" s="14"/>
      <c r="J149" s="22"/>
      <c r="K149" s="14"/>
      <c r="L149" s="14"/>
      <c r="M149" s="14"/>
      <c r="N149" s="14"/>
      <c r="O149" s="14"/>
      <c r="P149" s="14"/>
      <c r="Q149" s="14"/>
      <c r="R149" s="28"/>
      <c r="S149" s="86"/>
      <c r="T149" s="15"/>
      <c r="U149" s="368"/>
      <c r="W149" s="213">
        <f>Admin!B149</f>
        <v>44074</v>
      </c>
    </row>
    <row r="150" spans="1:23" x14ac:dyDescent="0.2">
      <c r="A150" s="12"/>
      <c r="B150" s="14"/>
      <c r="C150" s="14"/>
      <c r="D150" s="14"/>
      <c r="E150" s="14"/>
      <c r="F150" s="14"/>
      <c r="G150" s="14"/>
      <c r="H150" s="164"/>
      <c r="I150" s="14"/>
      <c r="J150" s="22"/>
      <c r="K150" s="14"/>
      <c r="L150" s="14"/>
      <c r="M150" s="14"/>
      <c r="N150" s="14"/>
      <c r="O150" s="14"/>
      <c r="P150" s="14"/>
      <c r="Q150" s="14"/>
      <c r="R150" s="14"/>
      <c r="S150" s="14"/>
      <c r="T150" s="15"/>
      <c r="U150" s="368"/>
      <c r="W150" s="213">
        <f>Admin!B150</f>
        <v>44075</v>
      </c>
    </row>
    <row r="151" spans="1:23" ht="12" customHeight="1" x14ac:dyDescent="0.2">
      <c r="A151" s="12"/>
      <c r="B151" s="14"/>
      <c r="C151" s="14"/>
      <c r="D151" s="14"/>
      <c r="E151" s="14"/>
      <c r="F151" s="14"/>
      <c r="G151" s="14"/>
      <c r="H151" s="21" t="s">
        <v>62</v>
      </c>
      <c r="I151" s="14"/>
      <c r="J151" s="22"/>
      <c r="K151" s="14"/>
      <c r="L151" s="14"/>
      <c r="M151" s="14"/>
      <c r="N151" s="14"/>
      <c r="O151" s="14"/>
      <c r="P151" s="14"/>
      <c r="Q151" s="14"/>
      <c r="R151" s="14"/>
      <c r="S151" s="14"/>
      <c r="T151" s="65"/>
      <c r="U151" s="368"/>
      <c r="W151" s="213">
        <f>Admin!B151</f>
        <v>44076</v>
      </c>
    </row>
    <row r="152" spans="1:23" ht="15" customHeight="1" x14ac:dyDescent="0.2">
      <c r="A152" s="12"/>
      <c r="B152" s="14"/>
      <c r="C152" s="14"/>
      <c r="D152" s="14"/>
      <c r="E152" s="14"/>
      <c r="F152" s="14"/>
      <c r="G152" s="14"/>
      <c r="H152" s="166"/>
      <c r="I152" s="14"/>
      <c r="J152" s="22"/>
      <c r="K152" s="14"/>
      <c r="L152" s="14"/>
      <c r="M152" s="14"/>
      <c r="N152" s="14"/>
      <c r="O152" s="14"/>
      <c r="P152" s="14"/>
      <c r="Q152" s="14"/>
      <c r="R152" s="53"/>
      <c r="S152" s="54"/>
      <c r="T152" s="15"/>
      <c r="U152" s="368"/>
      <c r="W152" s="213">
        <f>Admin!B152</f>
        <v>44077</v>
      </c>
    </row>
    <row r="153" spans="1:23" ht="12.75" thickBot="1" x14ac:dyDescent="0.25">
      <c r="A153" s="12"/>
      <c r="B153" s="14"/>
      <c r="C153" s="14"/>
      <c r="D153" s="50"/>
      <c r="E153" s="14"/>
      <c r="F153" s="29" t="s">
        <v>31</v>
      </c>
      <c r="G153" s="53"/>
      <c r="H153" s="14"/>
      <c r="I153" s="14"/>
      <c r="J153" s="22"/>
      <c r="K153" s="14"/>
      <c r="L153" s="14"/>
      <c r="M153" s="14"/>
      <c r="N153" s="14"/>
      <c r="O153" s="14"/>
      <c r="P153" s="14"/>
      <c r="Q153" s="14"/>
      <c r="R153" s="14"/>
      <c r="S153" s="86"/>
      <c r="T153" s="15"/>
      <c r="U153" s="368"/>
      <c r="W153" s="213">
        <f>Admin!B153</f>
        <v>44078</v>
      </c>
    </row>
    <row r="154" spans="1:23" ht="13.5" thickTop="1" thickBot="1" x14ac:dyDescent="0.25">
      <c r="A154" s="12"/>
      <c r="B154" s="14" t="str">
        <f>B$24</f>
        <v>Starting date (existing = 06/04/20)</v>
      </c>
      <c r="C154" s="14"/>
      <c r="D154" s="144"/>
      <c r="E154" s="14"/>
      <c r="F154" s="85" t="str">
        <f>IF(D154=0," ",IF(D158="W",LOOKUP(D154,Admin!B:B,Admin!C:C),IF(D158="M",LOOKUP(D154,Admin!B:B,Admin!D:D),LOOKUP(D154,Admin!B:B,Admin!C:C))))</f>
        <v xml:space="preserve"> </v>
      </c>
      <c r="G154" s="55"/>
      <c r="H154" s="14"/>
      <c r="I154" s="14"/>
      <c r="J154" s="22"/>
      <c r="K154" s="14"/>
      <c r="L154" s="14"/>
      <c r="M154" s="14"/>
      <c r="N154" s="14"/>
      <c r="O154" s="14"/>
      <c r="P154" s="14"/>
      <c r="Q154" s="14"/>
      <c r="R154" s="17"/>
      <c r="S154" s="86"/>
      <c r="T154" s="15"/>
      <c r="U154" s="368"/>
      <c r="W154" s="213">
        <f>Admin!B154</f>
        <v>44079</v>
      </c>
    </row>
    <row r="155" spans="1:23" ht="6" customHeight="1" thickTop="1" thickBot="1" x14ac:dyDescent="0.25">
      <c r="A155" s="12"/>
      <c r="B155" s="14"/>
      <c r="C155" s="14"/>
      <c r="D155" s="50"/>
      <c r="E155" s="14"/>
      <c r="F155" s="85"/>
      <c r="G155" s="55"/>
      <c r="H155" s="14"/>
      <c r="I155" s="14"/>
      <c r="J155" s="22"/>
      <c r="K155" s="14"/>
      <c r="L155" s="14"/>
      <c r="M155" s="14"/>
      <c r="N155" s="14"/>
      <c r="O155" s="14"/>
      <c r="P155" s="14"/>
      <c r="Q155" s="14"/>
      <c r="R155" s="17"/>
      <c r="S155" s="86"/>
      <c r="T155" s="15"/>
      <c r="U155" s="368"/>
      <c r="W155" s="213">
        <f>Admin!B155</f>
        <v>44080</v>
      </c>
    </row>
    <row r="156" spans="1:23" ht="13.5" customHeight="1" thickTop="1" thickBot="1" x14ac:dyDescent="0.25">
      <c r="A156" s="12"/>
      <c r="B156" s="14" t="s">
        <v>29</v>
      </c>
      <c r="C156" s="14"/>
      <c r="D156" s="144"/>
      <c r="E156" s="14"/>
      <c r="F156" s="85" t="str">
        <f>IF(D154=0," ",IF(D156=0," ",IF(D158="W",LOOKUP(D156,Admin!B:B,Admin!C:C),IF(D158="M",LOOKUP(D156,Admin!B:B,Admin!D:D),LOOKUP(D156,Admin!B:B,Admin!C:C)))))</f>
        <v xml:space="preserve"> </v>
      </c>
      <c r="G156" s="55"/>
      <c r="H156" s="14"/>
      <c r="I156" s="14"/>
      <c r="J156" s="22"/>
      <c r="K156" s="14"/>
      <c r="L156" s="14"/>
      <c r="M156" s="14"/>
      <c r="N156" s="14"/>
      <c r="O156" s="14"/>
      <c r="P156" s="14"/>
      <c r="Q156" s="14"/>
      <c r="R156" s="53"/>
      <c r="S156" s="54"/>
      <c r="T156" s="15"/>
      <c r="U156" s="368"/>
      <c r="W156" s="213">
        <f>Admin!B156</f>
        <v>44081</v>
      </c>
    </row>
    <row r="157" spans="1:23" ht="13.5" thickTop="1" thickBot="1" x14ac:dyDescent="0.25">
      <c r="A157" s="12"/>
      <c r="B157" s="14"/>
      <c r="C157" s="14"/>
      <c r="D157" s="50"/>
      <c r="E157" s="14"/>
      <c r="F157" s="26"/>
      <c r="G157" s="26"/>
      <c r="H157" s="14"/>
      <c r="I157" s="14"/>
      <c r="J157" s="22"/>
      <c r="K157" s="14"/>
      <c r="L157" s="14"/>
      <c r="M157" s="14"/>
      <c r="N157" s="14"/>
      <c r="O157" s="14"/>
      <c r="P157" s="14"/>
      <c r="Q157" s="14"/>
      <c r="R157" s="17"/>
      <c r="S157" s="86"/>
      <c r="T157" s="15"/>
      <c r="U157" s="368"/>
      <c r="W157" s="213">
        <f>Admin!B157</f>
        <v>44082</v>
      </c>
    </row>
    <row r="158" spans="1:23" ht="13.5" thickTop="1" thickBot="1" x14ac:dyDescent="0.25">
      <c r="A158" s="12"/>
      <c r="B158" s="14" t="s">
        <v>21</v>
      </c>
      <c r="C158" s="14"/>
      <c r="D158" s="72"/>
      <c r="E158" s="21" t="s">
        <v>30</v>
      </c>
      <c r="F158" s="186" t="str">
        <f>IF(D160="D","Enter M for Director","Enter M or W for Employee")</f>
        <v>Enter M or W for Employee</v>
      </c>
      <c r="G158" s="14"/>
      <c r="H158" s="16"/>
      <c r="I158" s="16"/>
      <c r="J158" s="22"/>
      <c r="K158" s="14"/>
      <c r="L158" s="14"/>
      <c r="M158" s="14"/>
      <c r="N158" s="14"/>
      <c r="O158" s="14"/>
      <c r="P158" s="14"/>
      <c r="Q158" s="14"/>
      <c r="R158" s="17"/>
      <c r="S158" s="86"/>
      <c r="T158" s="15"/>
      <c r="U158" s="368"/>
      <c r="W158" s="213">
        <f>Admin!B158</f>
        <v>44083</v>
      </c>
    </row>
    <row r="159" spans="1:23" ht="12.75" thickTop="1" x14ac:dyDescent="0.2">
      <c r="A159" s="12"/>
      <c r="B159" s="14" t="s">
        <v>16</v>
      </c>
      <c r="C159" s="14"/>
      <c r="D159" s="150">
        <v>6</v>
      </c>
      <c r="E159" s="18"/>
      <c r="F159" s="56"/>
      <c r="G159" s="21"/>
      <c r="H159" s="14"/>
      <c r="I159" s="14"/>
      <c r="J159" s="22"/>
      <c r="K159" s="14"/>
      <c r="L159" s="14"/>
      <c r="M159" s="14"/>
      <c r="N159" s="14"/>
      <c r="O159" s="14"/>
      <c r="P159" s="14"/>
      <c r="Q159" s="14"/>
      <c r="R159" s="17"/>
      <c r="S159" s="86"/>
      <c r="T159" s="15"/>
      <c r="U159" s="368"/>
      <c r="W159" s="213">
        <f>Admin!B159</f>
        <v>44084</v>
      </c>
    </row>
    <row r="160" spans="1:23" x14ac:dyDescent="0.2">
      <c r="A160" s="12"/>
      <c r="B160" s="14" t="s">
        <v>75</v>
      </c>
      <c r="C160" s="14"/>
      <c r="D160" s="209"/>
      <c r="E160" s="14"/>
      <c r="F160" s="186" t="s">
        <v>76</v>
      </c>
      <c r="G160" s="21"/>
      <c r="H160" s="14"/>
      <c r="I160" s="14"/>
      <c r="J160" s="22"/>
      <c r="K160" s="14"/>
      <c r="L160" s="14"/>
      <c r="M160" s="14"/>
      <c r="N160" s="14"/>
      <c r="O160" s="14"/>
      <c r="P160" s="14"/>
      <c r="Q160" s="14"/>
      <c r="R160" s="17"/>
      <c r="S160" s="86"/>
      <c r="T160" s="15"/>
      <c r="U160" s="368"/>
      <c r="W160" s="213">
        <f>Admin!B160</f>
        <v>44085</v>
      </c>
    </row>
    <row r="161" spans="1:23" ht="12" customHeight="1" x14ac:dyDescent="0.2">
      <c r="A161" s="12"/>
      <c r="B161" s="14"/>
      <c r="C161" s="14"/>
      <c r="D161" s="14"/>
      <c r="E161" s="14"/>
      <c r="F161" s="214"/>
      <c r="G161" s="214"/>
      <c r="H161" s="214"/>
      <c r="I161" s="14"/>
      <c r="J161" s="22"/>
      <c r="K161" s="14"/>
      <c r="L161" s="14"/>
      <c r="M161" s="14"/>
      <c r="N161" s="14"/>
      <c r="O161" s="14"/>
      <c r="P161" s="14"/>
      <c r="Q161" s="14"/>
      <c r="R161" s="14"/>
      <c r="S161" s="29"/>
      <c r="T161" s="15"/>
      <c r="U161" s="368"/>
      <c r="W161" s="213">
        <f>Admin!B161</f>
        <v>44086</v>
      </c>
    </row>
    <row r="162" spans="1:23" ht="6" customHeight="1" x14ac:dyDescent="0.2">
      <c r="A162" s="12"/>
      <c r="B162" s="14"/>
      <c r="C162" s="14"/>
      <c r="D162" s="14"/>
      <c r="E162" s="14"/>
      <c r="F162" s="215"/>
      <c r="G162" s="215"/>
      <c r="H162" s="215"/>
      <c r="I162" s="14"/>
      <c r="J162" s="22"/>
      <c r="K162" s="14"/>
      <c r="L162" s="14"/>
      <c r="M162" s="14"/>
      <c r="N162" s="14"/>
      <c r="O162" s="14"/>
      <c r="P162" s="14"/>
      <c r="Q162" s="14"/>
      <c r="R162" s="14"/>
      <c r="S162" s="29"/>
      <c r="T162" s="15"/>
      <c r="U162" s="368"/>
      <c r="W162" s="213">
        <f>Admin!B162</f>
        <v>44087</v>
      </c>
    </row>
    <row r="163" spans="1:23" ht="12" customHeight="1" x14ac:dyDescent="0.2">
      <c r="A163" s="12"/>
      <c r="B163" s="14"/>
      <c r="C163" s="14"/>
      <c r="D163" s="14"/>
      <c r="E163" s="14"/>
      <c r="F163" s="14"/>
      <c r="G163" s="14"/>
      <c r="H163" s="14"/>
      <c r="I163" s="14"/>
      <c r="J163" s="22"/>
      <c r="K163" s="14"/>
      <c r="L163" s="14"/>
      <c r="M163" s="14"/>
      <c r="N163" s="14"/>
      <c r="O163" s="14"/>
      <c r="P163" s="14"/>
      <c r="Q163" s="14"/>
      <c r="R163" s="53"/>
      <c r="S163" s="54"/>
      <c r="T163" s="15"/>
      <c r="U163" s="368"/>
      <c r="W163" s="213">
        <f>Admin!B163</f>
        <v>44088</v>
      </c>
    </row>
    <row r="164" spans="1:23" x14ac:dyDescent="0.2">
      <c r="A164" s="12"/>
      <c r="B164" s="14"/>
      <c r="C164" s="14"/>
      <c r="D164" s="14"/>
      <c r="E164" s="14"/>
      <c r="F164" s="14"/>
      <c r="G164" s="14"/>
      <c r="H164" s="14"/>
      <c r="I164" s="14"/>
      <c r="J164" s="22"/>
      <c r="K164" s="14"/>
      <c r="L164" s="14"/>
      <c r="M164" s="14"/>
      <c r="N164" s="14"/>
      <c r="O164" s="14"/>
      <c r="P164" s="14"/>
      <c r="Q164" s="14"/>
      <c r="R164" s="27"/>
      <c r="S164" s="86"/>
      <c r="T164" s="15"/>
      <c r="U164" s="368"/>
      <c r="W164" s="213">
        <f>Admin!B164</f>
        <v>44089</v>
      </c>
    </row>
    <row r="165" spans="1:23" ht="14.25" customHeight="1" x14ac:dyDescent="0.2">
      <c r="A165" s="12"/>
      <c r="B165" s="14"/>
      <c r="C165" s="14"/>
      <c r="D165" s="14"/>
      <c r="E165" s="14"/>
      <c r="F165" s="14"/>
      <c r="G165" s="14"/>
      <c r="H165" s="14"/>
      <c r="I165" s="14"/>
      <c r="J165" s="22"/>
      <c r="K165" s="363"/>
      <c r="L165" s="363"/>
      <c r="M165" s="369"/>
      <c r="N165" s="369"/>
      <c r="O165" s="369"/>
      <c r="P165" s="369"/>
      <c r="Q165" s="369"/>
      <c r="R165" s="369"/>
      <c r="S165" s="369"/>
      <c r="T165" s="15"/>
      <c r="U165" s="368"/>
      <c r="W165" s="213">
        <f>Admin!B165</f>
        <v>44090</v>
      </c>
    </row>
    <row r="166" spans="1:23" ht="9" customHeight="1" thickBot="1" x14ac:dyDescent="0.25">
      <c r="A166" s="66"/>
      <c r="B166" s="19"/>
      <c r="C166" s="19"/>
      <c r="D166" s="19"/>
      <c r="E166" s="19"/>
      <c r="F166" s="19"/>
      <c r="G166" s="19"/>
      <c r="H166" s="19"/>
      <c r="I166" s="19"/>
      <c r="J166" s="23"/>
      <c r="K166" s="19"/>
      <c r="L166" s="19"/>
      <c r="M166" s="19"/>
      <c r="N166" s="19"/>
      <c r="O166" s="19"/>
      <c r="P166" s="162"/>
      <c r="Q166" s="19"/>
      <c r="R166" s="19"/>
      <c r="S166" s="19"/>
      <c r="T166" s="25"/>
      <c r="U166" s="368"/>
      <c r="W166" s="213">
        <f>Admin!B166</f>
        <v>44091</v>
      </c>
    </row>
    <row r="167" spans="1:23" ht="22.5" customHeight="1" thickBot="1" x14ac:dyDescent="0.25">
      <c r="A167" s="370"/>
      <c r="B167" s="370"/>
      <c r="C167" s="370"/>
      <c r="D167" s="370"/>
      <c r="E167" s="370"/>
      <c r="F167" s="370"/>
      <c r="G167" s="370"/>
      <c r="H167" s="370"/>
      <c r="I167" s="370"/>
      <c r="J167" s="370"/>
      <c r="K167" s="370"/>
      <c r="L167" s="370"/>
      <c r="M167" s="370"/>
      <c r="N167" s="370"/>
      <c r="O167" s="370"/>
      <c r="P167" s="370"/>
      <c r="Q167" s="370"/>
      <c r="R167" s="370"/>
      <c r="S167" s="370"/>
      <c r="T167" s="370"/>
      <c r="U167" s="368"/>
      <c r="W167" s="213">
        <f>Admin!B167</f>
        <v>44092</v>
      </c>
    </row>
    <row r="168" spans="1:23" ht="8.25" customHeight="1" thickBot="1" x14ac:dyDescent="0.25">
      <c r="A168" s="9"/>
      <c r="B168" s="10"/>
      <c r="C168" s="10"/>
      <c r="D168" s="10"/>
      <c r="E168" s="10"/>
      <c r="F168" s="10"/>
      <c r="G168" s="10"/>
      <c r="H168" s="10"/>
      <c r="I168" s="10"/>
      <c r="J168" s="64"/>
      <c r="K168" s="10"/>
      <c r="L168" s="10"/>
      <c r="M168" s="10"/>
      <c r="N168" s="10"/>
      <c r="O168" s="10"/>
      <c r="P168" s="160"/>
      <c r="Q168" s="10"/>
      <c r="R168" s="10"/>
      <c r="S168" s="10"/>
      <c r="T168" s="11"/>
      <c r="U168" s="368"/>
      <c r="W168" s="213">
        <f>Admin!B168</f>
        <v>44093</v>
      </c>
    </row>
    <row r="169" spans="1:23" ht="15" customHeight="1" thickTop="1" thickBot="1" x14ac:dyDescent="0.25">
      <c r="A169" s="12"/>
      <c r="B169" s="84" t="s">
        <v>40</v>
      </c>
      <c r="C169" s="52"/>
      <c r="D169" s="14"/>
      <c r="E169" s="14"/>
      <c r="F169" s="14"/>
      <c r="G169" s="14"/>
      <c r="H169" s="363" t="s">
        <v>58</v>
      </c>
      <c r="I169" s="14"/>
      <c r="J169" s="22"/>
      <c r="K169" s="84" t="s">
        <v>20</v>
      </c>
      <c r="L169" s="52"/>
      <c r="M169" s="71"/>
      <c r="N169" s="13"/>
      <c r="O169" s="376"/>
      <c r="P169" s="377"/>
      <c r="Q169" s="367"/>
      <c r="R169" s="53"/>
      <c r="S169" s="371"/>
      <c r="T169" s="15"/>
      <c r="U169" s="368"/>
      <c r="W169" s="213">
        <f>Admin!B169</f>
        <v>44094</v>
      </c>
    </row>
    <row r="170" spans="1:23" ht="6" customHeight="1" thickTop="1" thickBot="1" x14ac:dyDescent="0.25">
      <c r="A170" s="12"/>
      <c r="B170" s="52"/>
      <c r="C170" s="52"/>
      <c r="D170" s="14"/>
      <c r="E170" s="14"/>
      <c r="F170" s="14"/>
      <c r="G170" s="14"/>
      <c r="H170" s="363"/>
      <c r="I170" s="14"/>
      <c r="J170" s="22"/>
      <c r="K170" s="52"/>
      <c r="L170" s="52"/>
      <c r="M170" s="71"/>
      <c r="N170" s="13"/>
      <c r="O170" s="14"/>
      <c r="P170" s="161"/>
      <c r="Q170" s="368"/>
      <c r="R170" s="14"/>
      <c r="S170" s="372"/>
      <c r="T170" s="15"/>
      <c r="U170" s="368"/>
      <c r="W170" s="213">
        <f>Admin!B170</f>
        <v>44095</v>
      </c>
    </row>
    <row r="171" spans="1:23" ht="14.25" thickTop="1" thickBot="1" x14ac:dyDescent="0.25">
      <c r="A171" s="12"/>
      <c r="B171" s="14" t="s">
        <v>11</v>
      </c>
      <c r="C171" s="14"/>
      <c r="D171" s="373"/>
      <c r="E171" s="374"/>
      <c r="F171" s="375"/>
      <c r="G171" s="14"/>
      <c r="H171" s="21" t="s">
        <v>59</v>
      </c>
      <c r="I171" s="14"/>
      <c r="J171" s="51"/>
      <c r="K171" s="14" t="s">
        <v>17</v>
      </c>
      <c r="L171" s="14"/>
      <c r="M171" s="364"/>
      <c r="N171" s="365"/>
      <c r="O171" s="366"/>
      <c r="P171" s="161"/>
      <c r="Q171" s="151"/>
      <c r="R171" s="149"/>
      <c r="S171" s="152"/>
      <c r="T171" s="15"/>
      <c r="U171" s="368"/>
      <c r="W171" s="213">
        <f>Admin!B171</f>
        <v>44096</v>
      </c>
    </row>
    <row r="172" spans="1:23" ht="13.5" thickTop="1" thickBot="1" x14ac:dyDescent="0.25">
      <c r="A172" s="12"/>
      <c r="B172" s="14" t="s">
        <v>12</v>
      </c>
      <c r="C172" s="14"/>
      <c r="D172" s="373"/>
      <c r="E172" s="374"/>
      <c r="F172" s="375"/>
      <c r="G172" s="14"/>
      <c r="H172" s="164"/>
      <c r="I172" s="14"/>
      <c r="J172" s="22"/>
      <c r="K172" s="14"/>
      <c r="L172" s="14"/>
      <c r="M172" s="14"/>
      <c r="N172" s="14"/>
      <c r="O172" s="29"/>
      <c r="P172" s="167"/>
      <c r="Q172" s="29"/>
      <c r="R172" s="21"/>
      <c r="S172" s="29"/>
      <c r="T172" s="15"/>
      <c r="U172" s="368"/>
      <c r="W172" s="213">
        <f>Admin!B172</f>
        <v>44097</v>
      </c>
    </row>
    <row r="173" spans="1:23" ht="12.75" thickTop="1" x14ac:dyDescent="0.2">
      <c r="A173" s="12"/>
      <c r="B173" s="14"/>
      <c r="C173" s="14"/>
      <c r="D173" s="14"/>
      <c r="E173" s="14"/>
      <c r="F173" s="14"/>
      <c r="G173" s="14"/>
      <c r="H173" s="21" t="s">
        <v>60</v>
      </c>
      <c r="I173" s="14"/>
      <c r="J173" s="22"/>
      <c r="K173" s="14"/>
      <c r="L173" s="14"/>
      <c r="M173" s="14"/>
      <c r="N173" s="14"/>
      <c r="O173" s="14"/>
      <c r="P173" s="14"/>
      <c r="Q173" s="14"/>
      <c r="R173" s="14"/>
      <c r="S173" s="86"/>
      <c r="T173" s="15"/>
      <c r="U173" s="368"/>
      <c r="W173" s="213">
        <f>Admin!B173</f>
        <v>44098</v>
      </c>
    </row>
    <row r="174" spans="1:23" x14ac:dyDescent="0.2">
      <c r="A174" s="12"/>
      <c r="B174" s="14"/>
      <c r="C174" s="14"/>
      <c r="D174" s="14"/>
      <c r="E174" s="14"/>
      <c r="F174" s="14"/>
      <c r="G174" s="14"/>
      <c r="H174" s="165"/>
      <c r="I174" s="14"/>
      <c r="J174" s="22"/>
      <c r="K174" s="14"/>
      <c r="L174" s="14"/>
      <c r="M174" s="14"/>
      <c r="N174" s="14"/>
      <c r="O174" s="14"/>
      <c r="P174" s="14"/>
      <c r="Q174" s="14"/>
      <c r="R174" s="27"/>
      <c r="S174" s="86"/>
      <c r="T174" s="15"/>
      <c r="U174" s="368"/>
      <c r="W174" s="213">
        <f>Admin!B174</f>
        <v>44099</v>
      </c>
    </row>
    <row r="175" spans="1:23" x14ac:dyDescent="0.2">
      <c r="A175" s="12"/>
      <c r="B175" s="14"/>
      <c r="C175" s="14"/>
      <c r="D175" s="14"/>
      <c r="E175" s="14"/>
      <c r="F175" s="14"/>
      <c r="G175" s="14"/>
      <c r="H175" s="21" t="s">
        <v>61</v>
      </c>
      <c r="I175" s="14"/>
      <c r="J175" s="22"/>
      <c r="K175" s="14"/>
      <c r="L175" s="14"/>
      <c r="M175" s="14"/>
      <c r="N175" s="14"/>
      <c r="O175" s="14"/>
      <c r="P175" s="14"/>
      <c r="Q175" s="14"/>
      <c r="R175" s="28"/>
      <c r="S175" s="86"/>
      <c r="T175" s="15"/>
      <c r="U175" s="368"/>
      <c r="W175" s="213">
        <f>Admin!B175</f>
        <v>44100</v>
      </c>
    </row>
    <row r="176" spans="1:23" x14ac:dyDescent="0.2">
      <c r="A176" s="12"/>
      <c r="B176" s="14"/>
      <c r="C176" s="14"/>
      <c r="D176" s="14"/>
      <c r="E176" s="14"/>
      <c r="F176" s="14"/>
      <c r="G176" s="14"/>
      <c r="H176" s="164"/>
      <c r="I176" s="14"/>
      <c r="J176" s="22"/>
      <c r="K176" s="14"/>
      <c r="L176" s="14"/>
      <c r="M176" s="14"/>
      <c r="N176" s="14"/>
      <c r="O176" s="14"/>
      <c r="P176" s="14"/>
      <c r="Q176" s="14"/>
      <c r="R176" s="14"/>
      <c r="S176" s="14"/>
      <c r="T176" s="15"/>
      <c r="U176" s="368"/>
      <c r="W176" s="213">
        <f>Admin!B176</f>
        <v>44101</v>
      </c>
    </row>
    <row r="177" spans="1:23" ht="12" customHeight="1" x14ac:dyDescent="0.2">
      <c r="A177" s="12"/>
      <c r="B177" s="14"/>
      <c r="C177" s="14"/>
      <c r="D177" s="14"/>
      <c r="E177" s="14"/>
      <c r="F177" s="14"/>
      <c r="G177" s="14"/>
      <c r="H177" s="21" t="s">
        <v>62</v>
      </c>
      <c r="I177" s="14"/>
      <c r="J177" s="22"/>
      <c r="K177" s="14"/>
      <c r="L177" s="14"/>
      <c r="M177" s="14"/>
      <c r="N177" s="14"/>
      <c r="O177" s="14"/>
      <c r="P177" s="14"/>
      <c r="Q177" s="14"/>
      <c r="R177" s="14"/>
      <c r="S177" s="14"/>
      <c r="T177" s="65"/>
      <c r="U177" s="368"/>
      <c r="W177" s="213">
        <f>Admin!B177</f>
        <v>44102</v>
      </c>
    </row>
    <row r="178" spans="1:23" ht="15" customHeight="1" x14ac:dyDescent="0.2">
      <c r="A178" s="12"/>
      <c r="B178" s="14"/>
      <c r="C178" s="14"/>
      <c r="D178" s="14"/>
      <c r="E178" s="14"/>
      <c r="F178" s="14"/>
      <c r="G178" s="14"/>
      <c r="H178" s="166"/>
      <c r="I178" s="14"/>
      <c r="J178" s="22"/>
      <c r="K178" s="14"/>
      <c r="L178" s="14"/>
      <c r="M178" s="14"/>
      <c r="N178" s="14"/>
      <c r="O178" s="14"/>
      <c r="P178" s="14"/>
      <c r="Q178" s="14"/>
      <c r="R178" s="53"/>
      <c r="S178" s="54"/>
      <c r="T178" s="15"/>
      <c r="U178" s="368"/>
      <c r="W178" s="213">
        <f>Admin!B178</f>
        <v>44103</v>
      </c>
    </row>
    <row r="179" spans="1:23" ht="12.75" thickBot="1" x14ac:dyDescent="0.25">
      <c r="A179" s="12"/>
      <c r="B179" s="14"/>
      <c r="C179" s="14"/>
      <c r="D179" s="50"/>
      <c r="E179" s="14"/>
      <c r="F179" s="29" t="s">
        <v>31</v>
      </c>
      <c r="G179" s="53"/>
      <c r="H179" s="14"/>
      <c r="I179" s="14"/>
      <c r="J179" s="22"/>
      <c r="K179" s="14"/>
      <c r="L179" s="14"/>
      <c r="M179" s="14"/>
      <c r="N179" s="14"/>
      <c r="O179" s="14"/>
      <c r="P179" s="14"/>
      <c r="Q179" s="14"/>
      <c r="R179" s="14"/>
      <c r="S179" s="86"/>
      <c r="T179" s="15"/>
      <c r="U179" s="368"/>
      <c r="W179" s="213">
        <f>Admin!B179</f>
        <v>44104</v>
      </c>
    </row>
    <row r="180" spans="1:23" ht="13.5" thickTop="1" thickBot="1" x14ac:dyDescent="0.25">
      <c r="A180" s="12"/>
      <c r="B180" s="14" t="str">
        <f>B$24</f>
        <v>Starting date (existing = 06/04/20)</v>
      </c>
      <c r="C180" s="14"/>
      <c r="D180" s="144"/>
      <c r="E180" s="14"/>
      <c r="F180" s="85" t="str">
        <f>IF(D180=0," ",IF(D184="W",LOOKUP(D180,Admin!B:B,Admin!C:C),IF(D184="M",LOOKUP(D180,Admin!B:B,Admin!D:D),LOOKUP(D180,Admin!B:B,Admin!C:C))))</f>
        <v xml:space="preserve"> </v>
      </c>
      <c r="G180" s="55"/>
      <c r="H180" s="14"/>
      <c r="I180" s="14"/>
      <c r="J180" s="22"/>
      <c r="K180" s="14"/>
      <c r="L180" s="14"/>
      <c r="M180" s="14"/>
      <c r="N180" s="14"/>
      <c r="O180" s="14"/>
      <c r="P180" s="14"/>
      <c r="Q180" s="14"/>
      <c r="R180" s="17"/>
      <c r="S180" s="86"/>
      <c r="T180" s="15"/>
      <c r="U180" s="368"/>
      <c r="W180" s="213">
        <f>Admin!B180</f>
        <v>44105</v>
      </c>
    </row>
    <row r="181" spans="1:23" ht="6" customHeight="1" thickTop="1" thickBot="1" x14ac:dyDescent="0.25">
      <c r="A181" s="12"/>
      <c r="B181" s="14"/>
      <c r="C181" s="14"/>
      <c r="D181" s="50"/>
      <c r="E181" s="14"/>
      <c r="F181" s="85"/>
      <c r="G181" s="55"/>
      <c r="H181" s="14"/>
      <c r="I181" s="14"/>
      <c r="J181" s="22"/>
      <c r="K181" s="14"/>
      <c r="L181" s="14"/>
      <c r="M181" s="14"/>
      <c r="N181" s="14"/>
      <c r="O181" s="14"/>
      <c r="P181" s="14"/>
      <c r="Q181" s="14"/>
      <c r="R181" s="17"/>
      <c r="S181" s="86"/>
      <c r="T181" s="15"/>
      <c r="U181" s="368"/>
      <c r="W181" s="213">
        <f>Admin!B181</f>
        <v>44106</v>
      </c>
    </row>
    <row r="182" spans="1:23" ht="14.25" customHeight="1" thickTop="1" thickBot="1" x14ac:dyDescent="0.25">
      <c r="A182" s="12"/>
      <c r="B182" s="14" t="s">
        <v>29</v>
      </c>
      <c r="C182" s="14"/>
      <c r="D182" s="144"/>
      <c r="E182" s="14"/>
      <c r="F182" s="85" t="str">
        <f>IF(D180=0," ",IF(D182=0," ",IF(D184="W",LOOKUP(D182,Admin!B:B,Admin!C:C),IF(D184="M",LOOKUP(D182,Admin!B:B,Admin!D:D),LOOKUP(D182,Admin!B:B,Admin!C:C)))))</f>
        <v xml:space="preserve"> </v>
      </c>
      <c r="G182" s="55"/>
      <c r="H182" s="14"/>
      <c r="I182" s="14"/>
      <c r="J182" s="22"/>
      <c r="K182" s="14"/>
      <c r="L182" s="14"/>
      <c r="M182" s="14"/>
      <c r="N182" s="14"/>
      <c r="O182" s="14"/>
      <c r="P182" s="14"/>
      <c r="Q182" s="14"/>
      <c r="R182" s="53"/>
      <c r="S182" s="54"/>
      <c r="T182" s="15"/>
      <c r="U182" s="368"/>
      <c r="W182" s="213">
        <f>Admin!B182</f>
        <v>44107</v>
      </c>
    </row>
    <row r="183" spans="1:23" ht="13.5" thickTop="1" thickBot="1" x14ac:dyDescent="0.25">
      <c r="A183" s="12"/>
      <c r="B183" s="14"/>
      <c r="C183" s="14"/>
      <c r="D183" s="50"/>
      <c r="E183" s="14"/>
      <c r="F183" s="26"/>
      <c r="G183" s="26"/>
      <c r="H183" s="14"/>
      <c r="I183" s="14"/>
      <c r="J183" s="22"/>
      <c r="K183" s="14"/>
      <c r="L183" s="14"/>
      <c r="M183" s="14"/>
      <c r="N183" s="14"/>
      <c r="O183" s="14"/>
      <c r="P183" s="14"/>
      <c r="Q183" s="14"/>
      <c r="R183" s="17"/>
      <c r="S183" s="86"/>
      <c r="T183" s="15"/>
      <c r="U183" s="368"/>
      <c r="W183" s="213">
        <f>Admin!B183</f>
        <v>44108</v>
      </c>
    </row>
    <row r="184" spans="1:23" ht="13.5" thickTop="1" thickBot="1" x14ac:dyDescent="0.25">
      <c r="A184" s="12"/>
      <c r="B184" s="14" t="s">
        <v>21</v>
      </c>
      <c r="C184" s="14"/>
      <c r="D184" s="72"/>
      <c r="E184" s="21" t="s">
        <v>30</v>
      </c>
      <c r="F184" s="186" t="str">
        <f>IF(D186="D","Enter M for Director","Enter M or W for Employee")</f>
        <v>Enter M or W for Employee</v>
      </c>
      <c r="G184" s="14"/>
      <c r="H184" s="16"/>
      <c r="I184" s="16"/>
      <c r="J184" s="22"/>
      <c r="K184" s="14"/>
      <c r="L184" s="14"/>
      <c r="M184" s="14"/>
      <c r="N184" s="14"/>
      <c r="O184" s="14"/>
      <c r="P184" s="14"/>
      <c r="Q184" s="14"/>
      <c r="R184" s="17"/>
      <c r="S184" s="86"/>
      <c r="T184" s="15"/>
      <c r="U184" s="368"/>
      <c r="W184" s="213">
        <f>Admin!B184</f>
        <v>44109</v>
      </c>
    </row>
    <row r="185" spans="1:23" ht="12.75" thickTop="1" x14ac:dyDescent="0.2">
      <c r="A185" s="12"/>
      <c r="B185" s="14" t="s">
        <v>16</v>
      </c>
      <c r="C185" s="14"/>
      <c r="D185" s="150">
        <v>7</v>
      </c>
      <c r="E185" s="18"/>
      <c r="F185" s="56"/>
      <c r="G185" s="21"/>
      <c r="H185" s="14"/>
      <c r="I185" s="14"/>
      <c r="J185" s="22"/>
      <c r="K185" s="14"/>
      <c r="L185" s="14"/>
      <c r="M185" s="14"/>
      <c r="N185" s="14"/>
      <c r="O185" s="14"/>
      <c r="P185" s="14"/>
      <c r="Q185" s="14"/>
      <c r="R185" s="17"/>
      <c r="S185" s="86"/>
      <c r="T185" s="15"/>
      <c r="U185" s="368"/>
      <c r="W185" s="213">
        <f>Admin!B185</f>
        <v>44110</v>
      </c>
    </row>
    <row r="186" spans="1:23" x14ac:dyDescent="0.2">
      <c r="A186" s="12"/>
      <c r="B186" s="14" t="s">
        <v>75</v>
      </c>
      <c r="C186" s="14"/>
      <c r="D186" s="209"/>
      <c r="E186" s="14"/>
      <c r="F186" s="186" t="s">
        <v>76</v>
      </c>
      <c r="G186" s="21"/>
      <c r="H186" s="14"/>
      <c r="I186" s="14"/>
      <c r="J186" s="22"/>
      <c r="K186" s="14"/>
      <c r="L186" s="14"/>
      <c r="M186" s="14"/>
      <c r="N186" s="14"/>
      <c r="O186" s="14"/>
      <c r="P186" s="14"/>
      <c r="Q186" s="14"/>
      <c r="R186" s="17"/>
      <c r="S186" s="86"/>
      <c r="T186" s="15"/>
      <c r="U186" s="368"/>
      <c r="W186" s="213">
        <f>Admin!B186</f>
        <v>44111</v>
      </c>
    </row>
    <row r="187" spans="1:23" ht="12" customHeight="1" x14ac:dyDescent="0.2">
      <c r="A187" s="12"/>
      <c r="B187" s="14"/>
      <c r="C187" s="14"/>
      <c r="D187" s="14"/>
      <c r="E187" s="14"/>
      <c r="F187" s="214"/>
      <c r="G187" s="214"/>
      <c r="H187" s="214"/>
      <c r="I187" s="14"/>
      <c r="J187" s="22"/>
      <c r="K187" s="14"/>
      <c r="L187" s="14"/>
      <c r="M187" s="14"/>
      <c r="N187" s="14"/>
      <c r="O187" s="14"/>
      <c r="P187" s="14"/>
      <c r="Q187" s="14"/>
      <c r="R187" s="14"/>
      <c r="S187" s="29"/>
      <c r="T187" s="15"/>
      <c r="U187" s="368"/>
      <c r="W187" s="213">
        <f>Admin!B187</f>
        <v>44112</v>
      </c>
    </row>
    <row r="188" spans="1:23" ht="6" customHeight="1" x14ac:dyDescent="0.2">
      <c r="A188" s="12"/>
      <c r="B188" s="14"/>
      <c r="C188" s="14"/>
      <c r="D188" s="14"/>
      <c r="E188" s="14"/>
      <c r="F188" s="215"/>
      <c r="G188" s="215"/>
      <c r="H188" s="215"/>
      <c r="I188" s="14"/>
      <c r="J188" s="22"/>
      <c r="K188" s="14"/>
      <c r="L188" s="14"/>
      <c r="M188" s="14"/>
      <c r="N188" s="14"/>
      <c r="O188" s="14"/>
      <c r="P188" s="14"/>
      <c r="Q188" s="14"/>
      <c r="R188" s="14"/>
      <c r="S188" s="29"/>
      <c r="T188" s="15"/>
      <c r="U188" s="368"/>
      <c r="W188" s="213">
        <f>Admin!B188</f>
        <v>44113</v>
      </c>
    </row>
    <row r="189" spans="1:23" ht="12" customHeight="1" x14ac:dyDescent="0.2">
      <c r="A189" s="12"/>
      <c r="B189" s="14"/>
      <c r="C189" s="14"/>
      <c r="D189" s="14"/>
      <c r="E189" s="14"/>
      <c r="F189" s="14"/>
      <c r="G189" s="14"/>
      <c r="H189" s="14"/>
      <c r="I189" s="14"/>
      <c r="J189" s="22"/>
      <c r="K189" s="14"/>
      <c r="L189" s="14"/>
      <c r="M189" s="14"/>
      <c r="N189" s="14"/>
      <c r="O189" s="14"/>
      <c r="P189" s="14"/>
      <c r="Q189" s="14"/>
      <c r="R189" s="53"/>
      <c r="S189" s="54"/>
      <c r="T189" s="15"/>
      <c r="U189" s="368"/>
      <c r="W189" s="213">
        <f>Admin!B189</f>
        <v>44114</v>
      </c>
    </row>
    <row r="190" spans="1:23" x14ac:dyDescent="0.2">
      <c r="A190" s="12"/>
      <c r="B190" s="14"/>
      <c r="C190" s="14"/>
      <c r="D190" s="14"/>
      <c r="E190" s="14"/>
      <c r="F190" s="14"/>
      <c r="G190" s="14"/>
      <c r="H190" s="14"/>
      <c r="I190" s="14"/>
      <c r="J190" s="22"/>
      <c r="K190" s="14"/>
      <c r="L190" s="14"/>
      <c r="M190" s="14"/>
      <c r="N190" s="14"/>
      <c r="O190" s="14"/>
      <c r="P190" s="14"/>
      <c r="Q190" s="14"/>
      <c r="R190" s="27"/>
      <c r="S190" s="86"/>
      <c r="T190" s="15"/>
      <c r="U190" s="368"/>
      <c r="W190" s="213">
        <f>Admin!B190</f>
        <v>44115</v>
      </c>
    </row>
    <row r="191" spans="1:23" ht="14.25" customHeight="1" x14ac:dyDescent="0.2">
      <c r="A191" s="12"/>
      <c r="B191" s="14"/>
      <c r="C191" s="14"/>
      <c r="D191" s="14"/>
      <c r="E191" s="14"/>
      <c r="F191" s="14"/>
      <c r="G191" s="14"/>
      <c r="H191" s="14"/>
      <c r="I191" s="14"/>
      <c r="J191" s="22"/>
      <c r="K191" s="363"/>
      <c r="L191" s="363"/>
      <c r="M191" s="369"/>
      <c r="N191" s="369"/>
      <c r="O191" s="369"/>
      <c r="P191" s="369"/>
      <c r="Q191" s="369"/>
      <c r="R191" s="369"/>
      <c r="S191" s="369"/>
      <c r="T191" s="15"/>
      <c r="U191" s="368"/>
      <c r="W191" s="213">
        <f>Admin!B191</f>
        <v>44116</v>
      </c>
    </row>
    <row r="192" spans="1:23" ht="9" customHeight="1" thickBot="1" x14ac:dyDescent="0.25">
      <c r="A192" s="66"/>
      <c r="B192" s="19"/>
      <c r="C192" s="19"/>
      <c r="D192" s="19"/>
      <c r="E192" s="19"/>
      <c r="F192" s="19"/>
      <c r="G192" s="19"/>
      <c r="H192" s="19"/>
      <c r="I192" s="19"/>
      <c r="J192" s="23"/>
      <c r="K192" s="19"/>
      <c r="L192" s="19"/>
      <c r="M192" s="19"/>
      <c r="N192" s="19"/>
      <c r="O192" s="19"/>
      <c r="P192" s="162"/>
      <c r="Q192" s="19"/>
      <c r="R192" s="19"/>
      <c r="S192" s="19"/>
      <c r="T192" s="25"/>
      <c r="U192" s="368"/>
      <c r="W192" s="213">
        <f>Admin!B192</f>
        <v>44117</v>
      </c>
    </row>
    <row r="193" spans="1:23" ht="22.5" customHeight="1" thickBot="1" x14ac:dyDescent="0.25">
      <c r="A193" s="370"/>
      <c r="B193" s="370"/>
      <c r="C193" s="370"/>
      <c r="D193" s="370"/>
      <c r="E193" s="370"/>
      <c r="F193" s="370"/>
      <c r="G193" s="370"/>
      <c r="H193" s="370"/>
      <c r="I193" s="370"/>
      <c r="J193" s="370"/>
      <c r="K193" s="370"/>
      <c r="L193" s="370"/>
      <c r="M193" s="370"/>
      <c r="N193" s="370"/>
      <c r="O193" s="370"/>
      <c r="P193" s="370"/>
      <c r="Q193" s="370"/>
      <c r="R193" s="370"/>
      <c r="S193" s="370"/>
      <c r="T193" s="370"/>
      <c r="U193" s="368"/>
      <c r="W193" s="213">
        <f>Admin!B193</f>
        <v>44118</v>
      </c>
    </row>
    <row r="194" spans="1:23" ht="9" customHeight="1" thickBot="1" x14ac:dyDescent="0.25">
      <c r="A194" s="9"/>
      <c r="B194" s="10"/>
      <c r="C194" s="10"/>
      <c r="D194" s="10"/>
      <c r="E194" s="10"/>
      <c r="F194" s="10"/>
      <c r="G194" s="10"/>
      <c r="H194" s="10"/>
      <c r="I194" s="10"/>
      <c r="J194" s="64"/>
      <c r="K194" s="10"/>
      <c r="L194" s="10"/>
      <c r="M194" s="10"/>
      <c r="N194" s="10"/>
      <c r="O194" s="10"/>
      <c r="P194" s="160"/>
      <c r="Q194" s="10"/>
      <c r="R194" s="10"/>
      <c r="S194" s="10"/>
      <c r="T194" s="11"/>
      <c r="U194" s="368"/>
      <c r="W194" s="213">
        <f>Admin!B194</f>
        <v>44119</v>
      </c>
    </row>
    <row r="195" spans="1:23" ht="15" customHeight="1" thickTop="1" thickBot="1" x14ac:dyDescent="0.25">
      <c r="A195" s="12"/>
      <c r="B195" s="84" t="s">
        <v>41</v>
      </c>
      <c r="C195" s="52"/>
      <c r="D195" s="14"/>
      <c r="E195" s="14"/>
      <c r="F195" s="14"/>
      <c r="G195" s="14"/>
      <c r="H195" s="363" t="s">
        <v>58</v>
      </c>
      <c r="I195" s="14"/>
      <c r="J195" s="22"/>
      <c r="K195" s="84" t="s">
        <v>20</v>
      </c>
      <c r="L195" s="52"/>
      <c r="M195" s="71"/>
      <c r="N195" s="13"/>
      <c r="O195" s="376"/>
      <c r="P195" s="377"/>
      <c r="Q195" s="367"/>
      <c r="R195" s="53"/>
      <c r="S195" s="371"/>
      <c r="T195" s="15"/>
      <c r="U195" s="368"/>
      <c r="W195" s="213">
        <f>Admin!B195</f>
        <v>44120</v>
      </c>
    </row>
    <row r="196" spans="1:23" ht="6" customHeight="1" thickTop="1" thickBot="1" x14ac:dyDescent="0.25">
      <c r="A196" s="12"/>
      <c r="B196" s="52"/>
      <c r="C196" s="52"/>
      <c r="D196" s="14"/>
      <c r="E196" s="14"/>
      <c r="F196" s="14"/>
      <c r="G196" s="14"/>
      <c r="H196" s="363"/>
      <c r="I196" s="14"/>
      <c r="J196" s="22"/>
      <c r="K196" s="52"/>
      <c r="L196" s="52"/>
      <c r="M196" s="71"/>
      <c r="N196" s="13"/>
      <c r="O196" s="14"/>
      <c r="P196" s="161"/>
      <c r="Q196" s="368"/>
      <c r="R196" s="14"/>
      <c r="S196" s="372"/>
      <c r="T196" s="15"/>
      <c r="U196" s="368"/>
      <c r="W196" s="213">
        <f>Admin!B196</f>
        <v>44121</v>
      </c>
    </row>
    <row r="197" spans="1:23" ht="14.25" thickTop="1" thickBot="1" x14ac:dyDescent="0.25">
      <c r="A197" s="12"/>
      <c r="B197" s="14" t="s">
        <v>11</v>
      </c>
      <c r="C197" s="14"/>
      <c r="D197" s="373"/>
      <c r="E197" s="374"/>
      <c r="F197" s="375"/>
      <c r="G197" s="14"/>
      <c r="H197" s="21" t="s">
        <v>59</v>
      </c>
      <c r="I197" s="14"/>
      <c r="J197" s="51"/>
      <c r="K197" s="14" t="s">
        <v>17</v>
      </c>
      <c r="L197" s="14"/>
      <c r="M197" s="364"/>
      <c r="N197" s="365"/>
      <c r="O197" s="366"/>
      <c r="P197" s="161"/>
      <c r="Q197" s="151"/>
      <c r="R197" s="149"/>
      <c r="S197" s="152"/>
      <c r="T197" s="15"/>
      <c r="U197" s="368"/>
      <c r="W197" s="213">
        <f>Admin!B197</f>
        <v>44122</v>
      </c>
    </row>
    <row r="198" spans="1:23" ht="13.5" thickTop="1" thickBot="1" x14ac:dyDescent="0.25">
      <c r="A198" s="12"/>
      <c r="B198" s="14" t="s">
        <v>12</v>
      </c>
      <c r="C198" s="14"/>
      <c r="D198" s="373"/>
      <c r="E198" s="374"/>
      <c r="F198" s="375"/>
      <c r="G198" s="14"/>
      <c r="H198" s="164"/>
      <c r="I198" s="14"/>
      <c r="J198" s="22"/>
      <c r="K198" s="14"/>
      <c r="L198" s="14"/>
      <c r="M198" s="14"/>
      <c r="N198" s="14"/>
      <c r="O198" s="29"/>
      <c r="P198" s="167"/>
      <c r="Q198" s="29"/>
      <c r="R198" s="21"/>
      <c r="S198" s="29"/>
      <c r="T198" s="15"/>
      <c r="U198" s="368"/>
      <c r="W198" s="213">
        <f>Admin!B198</f>
        <v>44123</v>
      </c>
    </row>
    <row r="199" spans="1:23" ht="12.75" thickTop="1" x14ac:dyDescent="0.2">
      <c r="A199" s="12"/>
      <c r="B199" s="14"/>
      <c r="C199" s="14"/>
      <c r="D199" s="14"/>
      <c r="E199" s="14"/>
      <c r="F199" s="14"/>
      <c r="G199" s="14"/>
      <c r="H199" s="21" t="s">
        <v>60</v>
      </c>
      <c r="I199" s="14"/>
      <c r="J199" s="22"/>
      <c r="K199" s="14"/>
      <c r="L199" s="14"/>
      <c r="M199" s="14"/>
      <c r="N199" s="14"/>
      <c r="O199" s="14"/>
      <c r="P199" s="14"/>
      <c r="Q199" s="14"/>
      <c r="R199" s="14"/>
      <c r="S199" s="86"/>
      <c r="T199" s="15"/>
      <c r="U199" s="368"/>
      <c r="W199" s="213">
        <f>Admin!B199</f>
        <v>44124</v>
      </c>
    </row>
    <row r="200" spans="1:23" x14ac:dyDescent="0.2">
      <c r="A200" s="12"/>
      <c r="B200" s="14"/>
      <c r="C200" s="14"/>
      <c r="D200" s="14"/>
      <c r="E200" s="14"/>
      <c r="F200" s="14"/>
      <c r="G200" s="14"/>
      <c r="H200" s="165"/>
      <c r="I200" s="14"/>
      <c r="J200" s="22"/>
      <c r="K200" s="14"/>
      <c r="L200" s="14"/>
      <c r="M200" s="14"/>
      <c r="N200" s="14"/>
      <c r="O200" s="14"/>
      <c r="P200" s="14"/>
      <c r="Q200" s="14"/>
      <c r="R200" s="27"/>
      <c r="S200" s="86"/>
      <c r="T200" s="15"/>
      <c r="U200" s="368"/>
      <c r="W200" s="213">
        <f>Admin!B200</f>
        <v>44125</v>
      </c>
    </row>
    <row r="201" spans="1:23" x14ac:dyDescent="0.2">
      <c r="A201" s="12"/>
      <c r="B201" s="14"/>
      <c r="C201" s="14"/>
      <c r="D201" s="14"/>
      <c r="E201" s="14"/>
      <c r="F201" s="14"/>
      <c r="G201" s="14"/>
      <c r="H201" s="21" t="s">
        <v>61</v>
      </c>
      <c r="I201" s="14"/>
      <c r="J201" s="22"/>
      <c r="K201" s="14"/>
      <c r="L201" s="14"/>
      <c r="M201" s="14"/>
      <c r="N201" s="14"/>
      <c r="O201" s="14"/>
      <c r="P201" s="14"/>
      <c r="Q201" s="14"/>
      <c r="R201" s="28"/>
      <c r="S201" s="86"/>
      <c r="T201" s="15"/>
      <c r="U201" s="368"/>
      <c r="W201" s="213">
        <f>Admin!B201</f>
        <v>44126</v>
      </c>
    </row>
    <row r="202" spans="1:23" x14ac:dyDescent="0.2">
      <c r="A202" s="12"/>
      <c r="B202" s="14"/>
      <c r="C202" s="14"/>
      <c r="D202" s="14"/>
      <c r="E202" s="14"/>
      <c r="F202" s="14"/>
      <c r="G202" s="14"/>
      <c r="H202" s="164"/>
      <c r="I202" s="14"/>
      <c r="J202" s="22"/>
      <c r="K202" s="14"/>
      <c r="L202" s="14"/>
      <c r="M202" s="14"/>
      <c r="N202" s="14"/>
      <c r="O202" s="14"/>
      <c r="P202" s="14"/>
      <c r="Q202" s="14"/>
      <c r="R202" s="14"/>
      <c r="S202" s="14"/>
      <c r="T202" s="15"/>
      <c r="U202" s="368"/>
      <c r="W202" s="213">
        <f>Admin!B202</f>
        <v>44127</v>
      </c>
    </row>
    <row r="203" spans="1:23" ht="12" customHeight="1" x14ac:dyDescent="0.2">
      <c r="A203" s="12"/>
      <c r="B203" s="14"/>
      <c r="C203" s="14"/>
      <c r="D203" s="14"/>
      <c r="E203" s="14"/>
      <c r="F203" s="14"/>
      <c r="G203" s="14"/>
      <c r="H203" s="21" t="s">
        <v>62</v>
      </c>
      <c r="I203" s="14"/>
      <c r="J203" s="22"/>
      <c r="K203" s="14"/>
      <c r="L203" s="14"/>
      <c r="M203" s="14"/>
      <c r="N203" s="14"/>
      <c r="O203" s="14"/>
      <c r="P203" s="14"/>
      <c r="Q203" s="14"/>
      <c r="R203" s="14"/>
      <c r="S203" s="14"/>
      <c r="T203" s="65"/>
      <c r="U203" s="368"/>
      <c r="W203" s="213">
        <f>Admin!B203</f>
        <v>44128</v>
      </c>
    </row>
    <row r="204" spans="1:23" ht="15" customHeight="1" x14ac:dyDescent="0.2">
      <c r="A204" s="12"/>
      <c r="B204" s="14"/>
      <c r="C204" s="14"/>
      <c r="D204" s="14"/>
      <c r="E204" s="14"/>
      <c r="F204" s="14"/>
      <c r="G204" s="14"/>
      <c r="H204" s="166"/>
      <c r="I204" s="14"/>
      <c r="J204" s="22"/>
      <c r="K204" s="14"/>
      <c r="L204" s="14"/>
      <c r="M204" s="14"/>
      <c r="N204" s="14"/>
      <c r="O204" s="14"/>
      <c r="P204" s="14"/>
      <c r="Q204" s="14"/>
      <c r="R204" s="53"/>
      <c r="S204" s="54"/>
      <c r="T204" s="15"/>
      <c r="U204" s="368"/>
      <c r="W204" s="213">
        <f>Admin!B204</f>
        <v>44129</v>
      </c>
    </row>
    <row r="205" spans="1:23" ht="12.75" thickBot="1" x14ac:dyDescent="0.25">
      <c r="A205" s="12"/>
      <c r="B205" s="14"/>
      <c r="C205" s="14"/>
      <c r="D205" s="50"/>
      <c r="E205" s="14"/>
      <c r="F205" s="29" t="s">
        <v>31</v>
      </c>
      <c r="G205" s="53"/>
      <c r="H205" s="14"/>
      <c r="I205" s="14"/>
      <c r="J205" s="22"/>
      <c r="K205" s="14"/>
      <c r="L205" s="14"/>
      <c r="M205" s="14"/>
      <c r="N205" s="14"/>
      <c r="O205" s="14"/>
      <c r="P205" s="14"/>
      <c r="Q205" s="14"/>
      <c r="R205" s="14"/>
      <c r="S205" s="86"/>
      <c r="T205" s="15"/>
      <c r="U205" s="368"/>
      <c r="W205" s="213">
        <f>Admin!B205</f>
        <v>44130</v>
      </c>
    </row>
    <row r="206" spans="1:23" ht="13.5" thickTop="1" thickBot="1" x14ac:dyDescent="0.25">
      <c r="A206" s="12"/>
      <c r="B206" s="14" t="str">
        <f>B$24</f>
        <v>Starting date (existing = 06/04/20)</v>
      </c>
      <c r="C206" s="14"/>
      <c r="D206" s="144"/>
      <c r="E206" s="14"/>
      <c r="F206" s="85" t="str">
        <f>IF(D206=0," ",IF(D210="W",LOOKUP(D206,Admin!B:B,Admin!C:C),IF(D210="M",LOOKUP(D206,Admin!B:B,Admin!D:D),LOOKUP(D206,Admin!B:B,Admin!C:C))))</f>
        <v xml:space="preserve"> </v>
      </c>
      <c r="G206" s="55"/>
      <c r="H206" s="14"/>
      <c r="I206" s="14"/>
      <c r="J206" s="22"/>
      <c r="K206" s="14"/>
      <c r="L206" s="14"/>
      <c r="M206" s="14"/>
      <c r="N206" s="14"/>
      <c r="O206" s="14"/>
      <c r="P206" s="14"/>
      <c r="Q206" s="14"/>
      <c r="R206" s="17"/>
      <c r="S206" s="86"/>
      <c r="T206" s="15"/>
      <c r="U206" s="368"/>
      <c r="W206" s="213">
        <f>Admin!B206</f>
        <v>44131</v>
      </c>
    </row>
    <row r="207" spans="1:23" ht="6" customHeight="1" thickTop="1" thickBot="1" x14ac:dyDescent="0.25">
      <c r="A207" s="12"/>
      <c r="B207" s="14"/>
      <c r="C207" s="14"/>
      <c r="D207" s="50"/>
      <c r="E207" s="14"/>
      <c r="F207" s="85"/>
      <c r="G207" s="55"/>
      <c r="H207" s="14"/>
      <c r="I207" s="14"/>
      <c r="J207" s="22"/>
      <c r="K207" s="14"/>
      <c r="L207" s="14"/>
      <c r="M207" s="14"/>
      <c r="N207" s="14"/>
      <c r="O207" s="14"/>
      <c r="P207" s="14"/>
      <c r="Q207" s="14"/>
      <c r="R207" s="17"/>
      <c r="S207" s="86"/>
      <c r="T207" s="15"/>
      <c r="U207" s="368"/>
      <c r="W207" s="213">
        <f>Admin!B207</f>
        <v>44132</v>
      </c>
    </row>
    <row r="208" spans="1:23" ht="12.75" customHeight="1" thickTop="1" thickBot="1" x14ac:dyDescent="0.25">
      <c r="A208" s="12"/>
      <c r="B208" s="14" t="s">
        <v>29</v>
      </c>
      <c r="C208" s="14"/>
      <c r="D208" s="144"/>
      <c r="E208" s="14"/>
      <c r="F208" s="85" t="str">
        <f>IF(D206=0," ",IF(D208=0," ",IF(D210="W",LOOKUP(D208,Admin!B:B,Admin!C:C),IF(D210="M",LOOKUP(D208,Admin!B:B,Admin!D:D),LOOKUP(D208,Admin!B:B,Admin!C:C)))))</f>
        <v xml:space="preserve"> </v>
      </c>
      <c r="G208" s="55"/>
      <c r="H208" s="14"/>
      <c r="I208" s="14"/>
      <c r="J208" s="22"/>
      <c r="K208" s="14"/>
      <c r="L208" s="14"/>
      <c r="M208" s="14"/>
      <c r="N208" s="14"/>
      <c r="O208" s="14"/>
      <c r="P208" s="14"/>
      <c r="Q208" s="14"/>
      <c r="R208" s="53"/>
      <c r="S208" s="54"/>
      <c r="T208" s="15"/>
      <c r="U208" s="368"/>
      <c r="W208" s="213">
        <f>Admin!B208</f>
        <v>44133</v>
      </c>
    </row>
    <row r="209" spans="1:23" ht="13.5" thickTop="1" thickBot="1" x14ac:dyDescent="0.25">
      <c r="A209" s="12"/>
      <c r="B209" s="14"/>
      <c r="C209" s="14"/>
      <c r="D209" s="50"/>
      <c r="E209" s="14"/>
      <c r="F209" s="26"/>
      <c r="G209" s="26"/>
      <c r="H209" s="14"/>
      <c r="I209" s="14"/>
      <c r="J209" s="22"/>
      <c r="K209" s="14"/>
      <c r="L209" s="14"/>
      <c r="M209" s="14"/>
      <c r="N209" s="14"/>
      <c r="O209" s="14"/>
      <c r="P209" s="14"/>
      <c r="Q209" s="14"/>
      <c r="R209" s="17"/>
      <c r="S209" s="86"/>
      <c r="T209" s="15"/>
      <c r="U209" s="368"/>
      <c r="W209" s="213">
        <f>Admin!B209</f>
        <v>44134</v>
      </c>
    </row>
    <row r="210" spans="1:23" ht="13.5" thickTop="1" thickBot="1" x14ac:dyDescent="0.25">
      <c r="A210" s="12"/>
      <c r="B210" s="14" t="s">
        <v>21</v>
      </c>
      <c r="C210" s="14"/>
      <c r="D210" s="72"/>
      <c r="E210" s="21" t="s">
        <v>30</v>
      </c>
      <c r="F210" s="186" t="str">
        <f>IF(D212="D","Enter M for Director","Enter M or W for Employee")</f>
        <v>Enter M or W for Employee</v>
      </c>
      <c r="G210" s="14"/>
      <c r="H210" s="16"/>
      <c r="I210" s="16"/>
      <c r="J210" s="22"/>
      <c r="K210" s="14"/>
      <c r="L210" s="14"/>
      <c r="M210" s="14"/>
      <c r="N210" s="14"/>
      <c r="O210" s="14"/>
      <c r="P210" s="14"/>
      <c r="Q210" s="14"/>
      <c r="R210" s="17"/>
      <c r="S210" s="86"/>
      <c r="T210" s="15"/>
      <c r="U210" s="368"/>
      <c r="W210" s="213">
        <f>Admin!B210</f>
        <v>44135</v>
      </c>
    </row>
    <row r="211" spans="1:23" ht="12.75" thickTop="1" x14ac:dyDescent="0.2">
      <c r="A211" s="12"/>
      <c r="B211" s="14" t="s">
        <v>16</v>
      </c>
      <c r="C211" s="14"/>
      <c r="D211" s="150">
        <v>8</v>
      </c>
      <c r="E211" s="18"/>
      <c r="F211" s="56"/>
      <c r="G211" s="21"/>
      <c r="H211" s="14"/>
      <c r="I211" s="14"/>
      <c r="J211" s="22"/>
      <c r="K211" s="14"/>
      <c r="L211" s="14"/>
      <c r="M211" s="14"/>
      <c r="N211" s="14"/>
      <c r="O211" s="14"/>
      <c r="P211" s="14"/>
      <c r="Q211" s="14"/>
      <c r="R211" s="17"/>
      <c r="S211" s="86"/>
      <c r="T211" s="15"/>
      <c r="U211" s="368"/>
      <c r="W211" s="213">
        <f>Admin!B211</f>
        <v>44136</v>
      </c>
    </row>
    <row r="212" spans="1:23" x14ac:dyDescent="0.2">
      <c r="A212" s="12"/>
      <c r="B212" s="14" t="s">
        <v>75</v>
      </c>
      <c r="C212" s="14"/>
      <c r="D212" s="209"/>
      <c r="E212" s="14"/>
      <c r="F212" s="186" t="s">
        <v>76</v>
      </c>
      <c r="G212" s="21"/>
      <c r="H212" s="14"/>
      <c r="I212" s="14"/>
      <c r="J212" s="22"/>
      <c r="K212" s="14"/>
      <c r="L212" s="14"/>
      <c r="M212" s="14"/>
      <c r="N212" s="14"/>
      <c r="O212" s="14"/>
      <c r="P212" s="14"/>
      <c r="Q212" s="14"/>
      <c r="R212" s="17"/>
      <c r="S212" s="86"/>
      <c r="T212" s="15"/>
      <c r="U212" s="368"/>
      <c r="W212" s="213">
        <f>Admin!B212</f>
        <v>44137</v>
      </c>
    </row>
    <row r="213" spans="1:23" ht="12" customHeight="1" x14ac:dyDescent="0.2">
      <c r="A213" s="12"/>
      <c r="B213" s="14"/>
      <c r="C213" s="14"/>
      <c r="D213" s="14"/>
      <c r="E213" s="14"/>
      <c r="F213" s="214"/>
      <c r="G213" s="214"/>
      <c r="H213" s="214"/>
      <c r="I213" s="14"/>
      <c r="J213" s="22"/>
      <c r="K213" s="14"/>
      <c r="L213" s="14"/>
      <c r="M213" s="14"/>
      <c r="N213" s="14"/>
      <c r="O213" s="14"/>
      <c r="P213" s="14"/>
      <c r="Q213" s="14"/>
      <c r="R213" s="14"/>
      <c r="S213" s="29"/>
      <c r="T213" s="15"/>
      <c r="U213" s="368"/>
      <c r="W213" s="213">
        <f>Admin!B213</f>
        <v>44138</v>
      </c>
    </row>
    <row r="214" spans="1:23" ht="6" customHeight="1" x14ac:dyDescent="0.2">
      <c r="A214" s="12"/>
      <c r="B214" s="14"/>
      <c r="C214" s="14"/>
      <c r="D214" s="14"/>
      <c r="E214" s="14"/>
      <c r="F214" s="215"/>
      <c r="G214" s="215"/>
      <c r="H214" s="215"/>
      <c r="I214" s="14"/>
      <c r="J214" s="22"/>
      <c r="K214" s="14"/>
      <c r="L214" s="14"/>
      <c r="M214" s="14"/>
      <c r="N214" s="14"/>
      <c r="O214" s="14"/>
      <c r="P214" s="14"/>
      <c r="Q214" s="14"/>
      <c r="R214" s="14"/>
      <c r="S214" s="29"/>
      <c r="T214" s="15"/>
      <c r="U214" s="368"/>
      <c r="W214" s="213">
        <f>Admin!B214</f>
        <v>44139</v>
      </c>
    </row>
    <row r="215" spans="1:23" ht="12" customHeight="1" x14ac:dyDescent="0.2">
      <c r="A215" s="12"/>
      <c r="B215" s="14"/>
      <c r="C215" s="14"/>
      <c r="D215" s="14"/>
      <c r="E215" s="14"/>
      <c r="F215" s="14"/>
      <c r="G215" s="14"/>
      <c r="H215" s="14"/>
      <c r="I215" s="14"/>
      <c r="J215" s="22"/>
      <c r="K215" s="14"/>
      <c r="L215" s="14"/>
      <c r="M215" s="14"/>
      <c r="N215" s="14"/>
      <c r="O215" s="14"/>
      <c r="P215" s="14"/>
      <c r="Q215" s="14"/>
      <c r="R215" s="53"/>
      <c r="S215" s="54"/>
      <c r="T215" s="15"/>
      <c r="U215" s="368"/>
      <c r="W215" s="213">
        <f>Admin!B215</f>
        <v>44140</v>
      </c>
    </row>
    <row r="216" spans="1:23" x14ac:dyDescent="0.2">
      <c r="A216" s="12"/>
      <c r="B216" s="14"/>
      <c r="C216" s="14"/>
      <c r="D216" s="14"/>
      <c r="E216" s="14"/>
      <c r="F216" s="14"/>
      <c r="G216" s="14"/>
      <c r="H216" s="14"/>
      <c r="I216" s="14"/>
      <c r="J216" s="22"/>
      <c r="K216" s="14"/>
      <c r="L216" s="14"/>
      <c r="M216" s="14"/>
      <c r="N216" s="14"/>
      <c r="O216" s="14"/>
      <c r="P216" s="14"/>
      <c r="Q216" s="14"/>
      <c r="R216" s="27"/>
      <c r="S216" s="86"/>
      <c r="T216" s="15"/>
      <c r="U216" s="368"/>
      <c r="W216" s="213">
        <f>Admin!B216</f>
        <v>44141</v>
      </c>
    </row>
    <row r="217" spans="1:23" ht="14.25" customHeight="1" x14ac:dyDescent="0.2">
      <c r="A217" s="12"/>
      <c r="B217" s="14"/>
      <c r="C217" s="14"/>
      <c r="D217" s="14"/>
      <c r="E217" s="14"/>
      <c r="F217" s="14"/>
      <c r="G217" s="14"/>
      <c r="H217" s="14"/>
      <c r="I217" s="14"/>
      <c r="J217" s="22"/>
      <c r="K217" s="363"/>
      <c r="L217" s="363"/>
      <c r="M217" s="369"/>
      <c r="N217" s="369"/>
      <c r="O217" s="369"/>
      <c r="P217" s="369"/>
      <c r="Q217" s="369"/>
      <c r="R217" s="369"/>
      <c r="S217" s="369"/>
      <c r="T217" s="15"/>
      <c r="U217" s="368"/>
      <c r="W217" s="213">
        <f>Admin!B217</f>
        <v>44142</v>
      </c>
    </row>
    <row r="218" spans="1:23" ht="9" customHeight="1" thickBot="1" x14ac:dyDescent="0.25">
      <c r="A218" s="66"/>
      <c r="B218" s="19"/>
      <c r="C218" s="19"/>
      <c r="D218" s="19"/>
      <c r="E218" s="19"/>
      <c r="F218" s="19"/>
      <c r="G218" s="19"/>
      <c r="H218" s="19"/>
      <c r="I218" s="19"/>
      <c r="J218" s="23"/>
      <c r="K218" s="19"/>
      <c r="L218" s="19"/>
      <c r="M218" s="19"/>
      <c r="N218" s="19"/>
      <c r="O218" s="19"/>
      <c r="P218" s="162"/>
      <c r="Q218" s="19"/>
      <c r="R218" s="19"/>
      <c r="S218" s="19"/>
      <c r="T218" s="25"/>
      <c r="U218" s="368"/>
      <c r="W218" s="213">
        <f>Admin!B218</f>
        <v>44143</v>
      </c>
    </row>
    <row r="219" spans="1:23" ht="22.5" customHeight="1" thickBot="1" x14ac:dyDescent="0.25">
      <c r="A219" s="370"/>
      <c r="B219" s="370"/>
      <c r="C219" s="370"/>
      <c r="D219" s="370"/>
      <c r="E219" s="370"/>
      <c r="F219" s="370"/>
      <c r="G219" s="370"/>
      <c r="H219" s="370"/>
      <c r="I219" s="370"/>
      <c r="J219" s="370"/>
      <c r="K219" s="370"/>
      <c r="L219" s="370"/>
      <c r="M219" s="370"/>
      <c r="N219" s="370"/>
      <c r="O219" s="370"/>
      <c r="P219" s="370"/>
      <c r="Q219" s="370"/>
      <c r="R219" s="370"/>
      <c r="S219" s="370"/>
      <c r="T219" s="370"/>
      <c r="U219" s="368"/>
      <c r="W219" s="213">
        <f>Admin!B219</f>
        <v>44144</v>
      </c>
    </row>
    <row r="220" spans="1:23" ht="9" customHeight="1" thickBot="1" x14ac:dyDescent="0.25">
      <c r="A220" s="9"/>
      <c r="B220" s="10"/>
      <c r="C220" s="10"/>
      <c r="D220" s="10"/>
      <c r="E220" s="10"/>
      <c r="F220" s="10"/>
      <c r="G220" s="10"/>
      <c r="H220" s="10"/>
      <c r="I220" s="10"/>
      <c r="J220" s="64"/>
      <c r="K220" s="10"/>
      <c r="L220" s="10"/>
      <c r="M220" s="10"/>
      <c r="N220" s="10"/>
      <c r="O220" s="10"/>
      <c r="P220" s="160"/>
      <c r="Q220" s="10"/>
      <c r="R220" s="10"/>
      <c r="S220" s="10"/>
      <c r="T220" s="11"/>
      <c r="U220" s="368"/>
      <c r="W220" s="213">
        <f>Admin!B220</f>
        <v>44145</v>
      </c>
    </row>
    <row r="221" spans="1:23" ht="15" customHeight="1" thickTop="1" thickBot="1" x14ac:dyDescent="0.25">
      <c r="A221" s="12"/>
      <c r="B221" s="84" t="s">
        <v>42</v>
      </c>
      <c r="C221" s="52"/>
      <c r="D221" s="14"/>
      <c r="E221" s="14"/>
      <c r="F221" s="14"/>
      <c r="G221" s="14"/>
      <c r="H221" s="363" t="s">
        <v>58</v>
      </c>
      <c r="I221" s="14"/>
      <c r="J221" s="22"/>
      <c r="K221" s="84" t="s">
        <v>20</v>
      </c>
      <c r="L221" s="52"/>
      <c r="M221" s="71"/>
      <c r="N221" s="13"/>
      <c r="O221" s="376"/>
      <c r="P221" s="377"/>
      <c r="Q221" s="367"/>
      <c r="R221" s="53"/>
      <c r="S221" s="371"/>
      <c r="T221" s="15"/>
      <c r="U221" s="368"/>
      <c r="W221" s="213">
        <f>Admin!B221</f>
        <v>44146</v>
      </c>
    </row>
    <row r="222" spans="1:23" ht="6" customHeight="1" thickTop="1" thickBot="1" x14ac:dyDescent="0.25">
      <c r="A222" s="12"/>
      <c r="B222" s="52"/>
      <c r="C222" s="52"/>
      <c r="D222" s="14"/>
      <c r="E222" s="14"/>
      <c r="F222" s="14"/>
      <c r="G222" s="14"/>
      <c r="H222" s="363"/>
      <c r="I222" s="14"/>
      <c r="J222" s="22"/>
      <c r="K222" s="52"/>
      <c r="L222" s="52"/>
      <c r="M222" s="71"/>
      <c r="N222" s="13"/>
      <c r="O222" s="14"/>
      <c r="P222" s="161"/>
      <c r="Q222" s="368"/>
      <c r="R222" s="14"/>
      <c r="S222" s="372"/>
      <c r="T222" s="15"/>
      <c r="U222" s="368"/>
      <c r="W222" s="213">
        <f>Admin!B222</f>
        <v>44147</v>
      </c>
    </row>
    <row r="223" spans="1:23" ht="14.25" thickTop="1" thickBot="1" x14ac:dyDescent="0.25">
      <c r="A223" s="12"/>
      <c r="B223" s="14" t="s">
        <v>11</v>
      </c>
      <c r="C223" s="14"/>
      <c r="D223" s="373"/>
      <c r="E223" s="374"/>
      <c r="F223" s="375"/>
      <c r="G223" s="14"/>
      <c r="H223" s="21" t="s">
        <v>59</v>
      </c>
      <c r="I223" s="14"/>
      <c r="J223" s="51"/>
      <c r="K223" s="14" t="s">
        <v>17</v>
      </c>
      <c r="L223" s="14"/>
      <c r="M223" s="364"/>
      <c r="N223" s="365"/>
      <c r="O223" s="366"/>
      <c r="P223" s="161"/>
      <c r="Q223" s="151"/>
      <c r="R223" s="149"/>
      <c r="S223" s="152"/>
      <c r="T223" s="15"/>
      <c r="U223" s="368"/>
      <c r="W223" s="213">
        <f>Admin!B223</f>
        <v>44148</v>
      </c>
    </row>
    <row r="224" spans="1:23" ht="13.5" thickTop="1" thickBot="1" x14ac:dyDescent="0.25">
      <c r="A224" s="12"/>
      <c r="B224" s="14" t="s">
        <v>12</v>
      </c>
      <c r="C224" s="14"/>
      <c r="D224" s="373"/>
      <c r="E224" s="374"/>
      <c r="F224" s="375"/>
      <c r="G224" s="14"/>
      <c r="H224" s="164"/>
      <c r="I224" s="14"/>
      <c r="J224" s="22"/>
      <c r="K224" s="14"/>
      <c r="L224" s="14"/>
      <c r="M224" s="14"/>
      <c r="N224" s="14"/>
      <c r="O224" s="29"/>
      <c r="P224" s="167"/>
      <c r="Q224" s="29"/>
      <c r="R224" s="21"/>
      <c r="S224" s="29"/>
      <c r="T224" s="15"/>
      <c r="U224" s="368"/>
      <c r="W224" s="213">
        <f>Admin!B224</f>
        <v>44149</v>
      </c>
    </row>
    <row r="225" spans="1:23" ht="12.75" thickTop="1" x14ac:dyDescent="0.2">
      <c r="A225" s="12"/>
      <c r="B225" s="14"/>
      <c r="C225" s="14"/>
      <c r="D225" s="14"/>
      <c r="E225" s="14"/>
      <c r="F225" s="14"/>
      <c r="G225" s="14"/>
      <c r="H225" s="21" t="s">
        <v>60</v>
      </c>
      <c r="I225" s="14"/>
      <c r="J225" s="22"/>
      <c r="K225" s="14"/>
      <c r="L225" s="14"/>
      <c r="M225" s="14"/>
      <c r="N225" s="14"/>
      <c r="O225" s="14"/>
      <c r="P225" s="14"/>
      <c r="Q225" s="14"/>
      <c r="R225" s="14"/>
      <c r="S225" s="86"/>
      <c r="T225" s="15"/>
      <c r="U225" s="368"/>
      <c r="W225" s="213">
        <f>Admin!B225</f>
        <v>44150</v>
      </c>
    </row>
    <row r="226" spans="1:23" x14ac:dyDescent="0.2">
      <c r="A226" s="12"/>
      <c r="B226" s="14"/>
      <c r="C226" s="14"/>
      <c r="D226" s="14"/>
      <c r="E226" s="14"/>
      <c r="F226" s="14"/>
      <c r="G226" s="14"/>
      <c r="H226" s="165"/>
      <c r="I226" s="14"/>
      <c r="J226" s="22"/>
      <c r="K226" s="14"/>
      <c r="L226" s="14"/>
      <c r="M226" s="14"/>
      <c r="N226" s="14"/>
      <c r="O226" s="14"/>
      <c r="P226" s="14"/>
      <c r="Q226" s="14"/>
      <c r="R226" s="27"/>
      <c r="S226" s="86"/>
      <c r="T226" s="15"/>
      <c r="U226" s="368"/>
      <c r="W226" s="213">
        <f>Admin!B226</f>
        <v>44151</v>
      </c>
    </row>
    <row r="227" spans="1:23" x14ac:dyDescent="0.2">
      <c r="A227" s="12"/>
      <c r="B227" s="14"/>
      <c r="C227" s="14"/>
      <c r="D227" s="14"/>
      <c r="E227" s="14"/>
      <c r="F227" s="14"/>
      <c r="G227" s="14"/>
      <c r="H227" s="21" t="s">
        <v>61</v>
      </c>
      <c r="I227" s="14"/>
      <c r="J227" s="22"/>
      <c r="K227" s="14"/>
      <c r="L227" s="14"/>
      <c r="M227" s="14"/>
      <c r="N227" s="14"/>
      <c r="O227" s="14"/>
      <c r="P227" s="14"/>
      <c r="Q227" s="14"/>
      <c r="R227" s="28"/>
      <c r="S227" s="86"/>
      <c r="T227" s="15"/>
      <c r="U227" s="368"/>
      <c r="W227" s="213">
        <f>Admin!B227</f>
        <v>44152</v>
      </c>
    </row>
    <row r="228" spans="1:23" x14ac:dyDescent="0.2">
      <c r="A228" s="12"/>
      <c r="B228" s="14"/>
      <c r="C228" s="14"/>
      <c r="D228" s="14"/>
      <c r="E228" s="14"/>
      <c r="F228" s="14"/>
      <c r="G228" s="14"/>
      <c r="H228" s="164"/>
      <c r="I228" s="14"/>
      <c r="J228" s="22"/>
      <c r="K228" s="14"/>
      <c r="L228" s="14"/>
      <c r="M228" s="14"/>
      <c r="N228" s="14"/>
      <c r="O228" s="14"/>
      <c r="P228" s="14"/>
      <c r="Q228" s="14"/>
      <c r="R228" s="14"/>
      <c r="S228" s="14"/>
      <c r="T228" s="15"/>
      <c r="U228" s="368"/>
      <c r="W228" s="213">
        <f>Admin!B228</f>
        <v>44153</v>
      </c>
    </row>
    <row r="229" spans="1:23" ht="12" customHeight="1" x14ac:dyDescent="0.2">
      <c r="A229" s="12"/>
      <c r="B229" s="14"/>
      <c r="C229" s="14"/>
      <c r="D229" s="14"/>
      <c r="E229" s="14"/>
      <c r="F229" s="14"/>
      <c r="G229" s="14"/>
      <c r="H229" s="21" t="s">
        <v>62</v>
      </c>
      <c r="I229" s="14"/>
      <c r="J229" s="22"/>
      <c r="K229" s="14"/>
      <c r="L229" s="14"/>
      <c r="M229" s="14"/>
      <c r="N229" s="14"/>
      <c r="O229" s="14"/>
      <c r="P229" s="14"/>
      <c r="Q229" s="14"/>
      <c r="R229" s="14"/>
      <c r="S229" s="14"/>
      <c r="T229" s="65"/>
      <c r="U229" s="368"/>
      <c r="W229" s="213">
        <f>Admin!B229</f>
        <v>44154</v>
      </c>
    </row>
    <row r="230" spans="1:23" ht="15" customHeight="1" x14ac:dyDescent="0.2">
      <c r="A230" s="12"/>
      <c r="B230" s="14"/>
      <c r="C230" s="14"/>
      <c r="D230" s="14"/>
      <c r="E230" s="14"/>
      <c r="F230" s="14"/>
      <c r="G230" s="14"/>
      <c r="H230" s="166"/>
      <c r="I230" s="14"/>
      <c r="J230" s="22"/>
      <c r="K230" s="14"/>
      <c r="L230" s="14"/>
      <c r="M230" s="14"/>
      <c r="N230" s="14"/>
      <c r="O230" s="14"/>
      <c r="P230" s="14"/>
      <c r="Q230" s="14"/>
      <c r="R230" s="53"/>
      <c r="S230" s="54"/>
      <c r="T230" s="15"/>
      <c r="U230" s="368"/>
      <c r="W230" s="213">
        <f>Admin!B230</f>
        <v>44155</v>
      </c>
    </row>
    <row r="231" spans="1:23" ht="12.75" thickBot="1" x14ac:dyDescent="0.25">
      <c r="A231" s="12"/>
      <c r="B231" s="14"/>
      <c r="C231" s="14"/>
      <c r="D231" s="50"/>
      <c r="E231" s="14"/>
      <c r="F231" s="29" t="s">
        <v>31</v>
      </c>
      <c r="G231" s="53"/>
      <c r="H231" s="14"/>
      <c r="I231" s="14"/>
      <c r="J231" s="22"/>
      <c r="K231" s="14"/>
      <c r="L231" s="14"/>
      <c r="M231" s="14"/>
      <c r="N231" s="14"/>
      <c r="O231" s="14"/>
      <c r="P231" s="14"/>
      <c r="Q231" s="14"/>
      <c r="R231" s="14"/>
      <c r="S231" s="86"/>
      <c r="T231" s="15"/>
      <c r="U231" s="368"/>
      <c r="W231" s="213">
        <f>Admin!B231</f>
        <v>44156</v>
      </c>
    </row>
    <row r="232" spans="1:23" ht="13.5" thickTop="1" thickBot="1" x14ac:dyDescent="0.25">
      <c r="A232" s="12"/>
      <c r="B232" s="14" t="str">
        <f>B$24</f>
        <v>Starting date (existing = 06/04/20)</v>
      </c>
      <c r="C232" s="14"/>
      <c r="D232" s="144"/>
      <c r="E232" s="14"/>
      <c r="F232" s="85" t="str">
        <f>IF(D232=0," ",IF(D236="W",LOOKUP(D232,Admin!B:B,Admin!C:C),IF(D236="M",LOOKUP(D232,Admin!B:B,Admin!D:D),LOOKUP(D232,Admin!B:B,Admin!C:C))))</f>
        <v xml:space="preserve"> </v>
      </c>
      <c r="G232" s="55"/>
      <c r="H232" s="14"/>
      <c r="I232" s="14"/>
      <c r="J232" s="22"/>
      <c r="K232" s="14"/>
      <c r="L232" s="14"/>
      <c r="M232" s="14"/>
      <c r="N232" s="14"/>
      <c r="O232" s="14"/>
      <c r="P232" s="14"/>
      <c r="Q232" s="14"/>
      <c r="R232" s="17"/>
      <c r="S232" s="86"/>
      <c r="T232" s="15"/>
      <c r="U232" s="368"/>
      <c r="W232" s="213">
        <f>Admin!B232</f>
        <v>44157</v>
      </c>
    </row>
    <row r="233" spans="1:23" ht="6" customHeight="1" thickTop="1" thickBot="1" x14ac:dyDescent="0.25">
      <c r="A233" s="12"/>
      <c r="B233" s="14"/>
      <c r="C233" s="14"/>
      <c r="D233" s="50"/>
      <c r="E233" s="14"/>
      <c r="F233" s="85"/>
      <c r="G233" s="55"/>
      <c r="H233" s="14"/>
      <c r="I233" s="14"/>
      <c r="J233" s="22"/>
      <c r="K233" s="14"/>
      <c r="L233" s="14"/>
      <c r="M233" s="14"/>
      <c r="N233" s="14"/>
      <c r="O233" s="14"/>
      <c r="P233" s="14"/>
      <c r="Q233" s="14"/>
      <c r="R233" s="17"/>
      <c r="S233" s="86"/>
      <c r="T233" s="15"/>
      <c r="U233" s="368"/>
      <c r="W233" s="213">
        <f>Admin!B233</f>
        <v>44158</v>
      </c>
    </row>
    <row r="234" spans="1:23" ht="13.5" customHeight="1" thickTop="1" thickBot="1" x14ac:dyDescent="0.25">
      <c r="A234" s="12"/>
      <c r="B234" s="14" t="s">
        <v>29</v>
      </c>
      <c r="C234" s="14"/>
      <c r="D234" s="144"/>
      <c r="E234" s="14"/>
      <c r="F234" s="85" t="str">
        <f>IF(D232=0," ",IF(D234=0," ",IF(D236="W",LOOKUP(D234,Admin!B:B,Admin!C:C),IF(D236="M",LOOKUP(D234,Admin!B:B,Admin!D:D),LOOKUP(D234,Admin!B:B,Admin!C:C)))))</f>
        <v xml:space="preserve"> </v>
      </c>
      <c r="G234" s="55"/>
      <c r="H234" s="14"/>
      <c r="I234" s="14"/>
      <c r="J234" s="22"/>
      <c r="K234" s="14"/>
      <c r="L234" s="14"/>
      <c r="M234" s="14"/>
      <c r="N234" s="14"/>
      <c r="O234" s="14"/>
      <c r="P234" s="14"/>
      <c r="Q234" s="14"/>
      <c r="R234" s="53"/>
      <c r="S234" s="54"/>
      <c r="T234" s="15"/>
      <c r="U234" s="368"/>
      <c r="W234" s="213">
        <f>Admin!B234</f>
        <v>44159</v>
      </c>
    </row>
    <row r="235" spans="1:23" ht="13.5" thickTop="1" thickBot="1" x14ac:dyDescent="0.25">
      <c r="A235" s="12"/>
      <c r="B235" s="14"/>
      <c r="C235" s="14"/>
      <c r="D235" s="50"/>
      <c r="E235" s="14"/>
      <c r="F235" s="26"/>
      <c r="G235" s="26"/>
      <c r="H235" s="14"/>
      <c r="I235" s="14"/>
      <c r="J235" s="22"/>
      <c r="K235" s="14"/>
      <c r="L235" s="14"/>
      <c r="M235" s="14"/>
      <c r="N235" s="14"/>
      <c r="O235" s="14"/>
      <c r="P235" s="14"/>
      <c r="Q235" s="14"/>
      <c r="R235" s="17"/>
      <c r="S235" s="86"/>
      <c r="T235" s="15"/>
      <c r="U235" s="368"/>
      <c r="W235" s="213">
        <f>Admin!B235</f>
        <v>44160</v>
      </c>
    </row>
    <row r="236" spans="1:23" ht="13.5" thickTop="1" thickBot="1" x14ac:dyDescent="0.25">
      <c r="A236" s="12"/>
      <c r="B236" s="14" t="s">
        <v>21</v>
      </c>
      <c r="C236" s="14"/>
      <c r="D236" s="72"/>
      <c r="E236" s="21" t="s">
        <v>30</v>
      </c>
      <c r="F236" s="186" t="str">
        <f>IF(D238="D","Enter M for Director","Enter M or W for Employee")</f>
        <v>Enter M or W for Employee</v>
      </c>
      <c r="G236" s="14"/>
      <c r="H236" s="16"/>
      <c r="I236" s="16"/>
      <c r="J236" s="22"/>
      <c r="K236" s="14"/>
      <c r="L236" s="14"/>
      <c r="M236" s="14"/>
      <c r="N236" s="14"/>
      <c r="O236" s="14"/>
      <c r="P236" s="14"/>
      <c r="Q236" s="14"/>
      <c r="R236" s="17"/>
      <c r="S236" s="86"/>
      <c r="T236" s="15"/>
      <c r="U236" s="368"/>
      <c r="W236" s="213">
        <f>Admin!B236</f>
        <v>44161</v>
      </c>
    </row>
    <row r="237" spans="1:23" ht="12.75" thickTop="1" x14ac:dyDescent="0.2">
      <c r="A237" s="12"/>
      <c r="B237" s="14" t="s">
        <v>16</v>
      </c>
      <c r="C237" s="14"/>
      <c r="D237" s="150">
        <v>9</v>
      </c>
      <c r="E237" s="18"/>
      <c r="F237" s="56"/>
      <c r="G237" s="21"/>
      <c r="H237" s="14"/>
      <c r="I237" s="14"/>
      <c r="J237" s="22"/>
      <c r="K237" s="14"/>
      <c r="L237" s="14"/>
      <c r="M237" s="14"/>
      <c r="N237" s="14"/>
      <c r="O237" s="14"/>
      <c r="P237" s="14"/>
      <c r="Q237" s="14"/>
      <c r="R237" s="17"/>
      <c r="S237" s="86"/>
      <c r="T237" s="15"/>
      <c r="U237" s="368"/>
      <c r="W237" s="213">
        <f>Admin!B237</f>
        <v>44162</v>
      </c>
    </row>
    <row r="238" spans="1:23" x14ac:dyDescent="0.2">
      <c r="A238" s="12"/>
      <c r="B238" s="14" t="s">
        <v>75</v>
      </c>
      <c r="C238" s="14"/>
      <c r="D238" s="209"/>
      <c r="E238" s="14"/>
      <c r="F238" s="186" t="s">
        <v>76</v>
      </c>
      <c r="G238" s="21"/>
      <c r="H238" s="14"/>
      <c r="I238" s="14"/>
      <c r="J238" s="22"/>
      <c r="K238" s="14"/>
      <c r="L238" s="14"/>
      <c r="M238" s="14"/>
      <c r="N238" s="14"/>
      <c r="O238" s="14"/>
      <c r="P238" s="14"/>
      <c r="Q238" s="14"/>
      <c r="R238" s="17"/>
      <c r="S238" s="86"/>
      <c r="T238" s="15"/>
      <c r="U238" s="368"/>
      <c r="W238" s="213">
        <f>Admin!B238</f>
        <v>44163</v>
      </c>
    </row>
    <row r="239" spans="1:23" ht="12" customHeight="1" x14ac:dyDescent="0.2">
      <c r="A239" s="12"/>
      <c r="B239" s="14"/>
      <c r="C239" s="14"/>
      <c r="D239" s="14"/>
      <c r="E239" s="14"/>
      <c r="F239" s="214"/>
      <c r="G239" s="214"/>
      <c r="H239" s="214"/>
      <c r="I239" s="14"/>
      <c r="J239" s="22"/>
      <c r="K239" s="14"/>
      <c r="L239" s="14"/>
      <c r="M239" s="14"/>
      <c r="N239" s="14"/>
      <c r="O239" s="14"/>
      <c r="P239" s="14"/>
      <c r="Q239" s="14"/>
      <c r="R239" s="14"/>
      <c r="S239" s="29"/>
      <c r="T239" s="15"/>
      <c r="U239" s="368"/>
      <c r="W239" s="213">
        <f>Admin!B239</f>
        <v>44164</v>
      </c>
    </row>
    <row r="240" spans="1:23" ht="6" customHeight="1" x14ac:dyDescent="0.2">
      <c r="A240" s="12"/>
      <c r="B240" s="14"/>
      <c r="C240" s="14"/>
      <c r="D240" s="14"/>
      <c r="E240" s="14"/>
      <c r="F240" s="215"/>
      <c r="G240" s="215"/>
      <c r="H240" s="215"/>
      <c r="I240" s="14"/>
      <c r="J240" s="22"/>
      <c r="K240" s="14"/>
      <c r="L240" s="14"/>
      <c r="M240" s="14"/>
      <c r="N240" s="14"/>
      <c r="O240" s="14"/>
      <c r="P240" s="14"/>
      <c r="Q240" s="14"/>
      <c r="R240" s="14"/>
      <c r="S240" s="29"/>
      <c r="T240" s="15"/>
      <c r="U240" s="368"/>
      <c r="W240" s="213">
        <f>Admin!B240</f>
        <v>44165</v>
      </c>
    </row>
    <row r="241" spans="1:23" ht="12" customHeight="1" x14ac:dyDescent="0.2">
      <c r="A241" s="12"/>
      <c r="B241" s="14"/>
      <c r="C241" s="14"/>
      <c r="D241" s="14"/>
      <c r="E241" s="14"/>
      <c r="F241" s="14"/>
      <c r="G241" s="14"/>
      <c r="H241" s="14"/>
      <c r="I241" s="14"/>
      <c r="J241" s="22"/>
      <c r="K241" s="14"/>
      <c r="L241" s="14"/>
      <c r="M241" s="14"/>
      <c r="N241" s="14"/>
      <c r="O241" s="14"/>
      <c r="P241" s="14"/>
      <c r="Q241" s="14"/>
      <c r="R241" s="53"/>
      <c r="S241" s="54"/>
      <c r="T241" s="15"/>
      <c r="U241" s="368"/>
      <c r="W241" s="213">
        <f>Admin!B241</f>
        <v>44166</v>
      </c>
    </row>
    <row r="242" spans="1:23" x14ac:dyDescent="0.2">
      <c r="A242" s="12"/>
      <c r="B242" s="14"/>
      <c r="C242" s="14"/>
      <c r="D242" s="14"/>
      <c r="E242" s="14"/>
      <c r="F242" s="14"/>
      <c r="G242" s="14"/>
      <c r="H242" s="14"/>
      <c r="I242" s="14"/>
      <c r="J242" s="22"/>
      <c r="K242" s="14"/>
      <c r="L242" s="14"/>
      <c r="M242" s="14"/>
      <c r="N242" s="14"/>
      <c r="O242" s="14"/>
      <c r="P242" s="14"/>
      <c r="Q242" s="14"/>
      <c r="R242" s="27"/>
      <c r="S242" s="86"/>
      <c r="T242" s="15"/>
      <c r="U242" s="368"/>
      <c r="W242" s="213">
        <f>Admin!B242</f>
        <v>44167</v>
      </c>
    </row>
    <row r="243" spans="1:23" ht="13.5" customHeight="1" x14ac:dyDescent="0.2">
      <c r="A243" s="12"/>
      <c r="B243" s="14"/>
      <c r="C243" s="14"/>
      <c r="D243" s="14"/>
      <c r="E243" s="14"/>
      <c r="F243" s="14"/>
      <c r="G243" s="14"/>
      <c r="H243" s="14"/>
      <c r="I243" s="14"/>
      <c r="J243" s="22"/>
      <c r="K243" s="363"/>
      <c r="L243" s="363"/>
      <c r="M243" s="369"/>
      <c r="N243" s="369"/>
      <c r="O243" s="369"/>
      <c r="P243" s="369"/>
      <c r="Q243" s="369"/>
      <c r="R243" s="369"/>
      <c r="S243" s="369"/>
      <c r="T243" s="15"/>
      <c r="U243" s="368"/>
      <c r="W243" s="213">
        <f>Admin!B243</f>
        <v>44168</v>
      </c>
    </row>
    <row r="244" spans="1:23" ht="9" customHeight="1" thickBot="1" x14ac:dyDescent="0.25">
      <c r="A244" s="66"/>
      <c r="B244" s="19"/>
      <c r="C244" s="19"/>
      <c r="D244" s="19"/>
      <c r="E244" s="19"/>
      <c r="F244" s="19"/>
      <c r="G244" s="19"/>
      <c r="H244" s="19"/>
      <c r="I244" s="19"/>
      <c r="J244" s="23"/>
      <c r="K244" s="19"/>
      <c r="L244" s="19"/>
      <c r="M244" s="19"/>
      <c r="N244" s="19"/>
      <c r="O244" s="19"/>
      <c r="P244" s="162"/>
      <c r="Q244" s="19"/>
      <c r="R244" s="19"/>
      <c r="S244" s="19"/>
      <c r="T244" s="25"/>
      <c r="U244" s="368"/>
      <c r="W244" s="213">
        <f>Admin!B244</f>
        <v>44169</v>
      </c>
    </row>
    <row r="245" spans="1:23" ht="22.5" customHeight="1" thickBot="1" x14ac:dyDescent="0.25">
      <c r="A245" s="370"/>
      <c r="B245" s="370"/>
      <c r="C245" s="370"/>
      <c r="D245" s="379"/>
      <c r="E245" s="379"/>
      <c r="F245" s="379"/>
      <c r="G245" s="379"/>
      <c r="H245" s="379"/>
      <c r="I245" s="370"/>
      <c r="J245" s="370"/>
      <c r="K245" s="370"/>
      <c r="L245" s="370"/>
      <c r="M245" s="370"/>
      <c r="N245" s="370"/>
      <c r="O245" s="370"/>
      <c r="P245" s="370"/>
      <c r="Q245" s="370"/>
      <c r="R245" s="370"/>
      <c r="S245" s="370"/>
      <c r="T245" s="370"/>
      <c r="U245" s="368"/>
      <c r="W245" s="213">
        <f>Admin!B245</f>
        <v>44170</v>
      </c>
    </row>
    <row r="246" spans="1:23" ht="9" customHeight="1" thickBot="1" x14ac:dyDescent="0.25">
      <c r="A246" s="9"/>
      <c r="B246" s="10"/>
      <c r="C246" s="10"/>
      <c r="D246" s="10"/>
      <c r="E246" s="10"/>
      <c r="F246" s="10"/>
      <c r="G246" s="10"/>
      <c r="H246" s="10"/>
      <c r="I246" s="10"/>
      <c r="J246" s="64"/>
      <c r="K246" s="10"/>
      <c r="L246" s="10"/>
      <c r="M246" s="10"/>
      <c r="N246" s="10"/>
      <c r="O246" s="10"/>
      <c r="P246" s="160"/>
      <c r="Q246" s="10"/>
      <c r="R246" s="10"/>
      <c r="S246" s="10"/>
      <c r="T246" s="11"/>
      <c r="U246" s="368"/>
      <c r="W246" s="213">
        <f>Admin!B246</f>
        <v>44171</v>
      </c>
    </row>
    <row r="247" spans="1:23" ht="15" customHeight="1" thickTop="1" thickBot="1" x14ac:dyDescent="0.25">
      <c r="A247" s="12"/>
      <c r="B247" s="84" t="s">
        <v>43</v>
      </c>
      <c r="C247" s="52"/>
      <c r="D247" s="14"/>
      <c r="E247" s="14"/>
      <c r="F247" s="14"/>
      <c r="G247" s="14"/>
      <c r="H247" s="363" t="s">
        <v>58</v>
      </c>
      <c r="I247" s="14"/>
      <c r="J247" s="22"/>
      <c r="K247" s="84" t="s">
        <v>20</v>
      </c>
      <c r="L247" s="52"/>
      <c r="M247" s="71"/>
      <c r="N247" s="13"/>
      <c r="O247" s="376"/>
      <c r="P247" s="377"/>
      <c r="Q247" s="367"/>
      <c r="R247" s="53"/>
      <c r="S247" s="371"/>
      <c r="T247" s="15"/>
      <c r="U247" s="368"/>
      <c r="W247" s="213">
        <f>Admin!B247</f>
        <v>44172</v>
      </c>
    </row>
    <row r="248" spans="1:23" ht="6" customHeight="1" thickTop="1" thickBot="1" x14ac:dyDescent="0.25">
      <c r="A248" s="12"/>
      <c r="B248" s="52"/>
      <c r="C248" s="52"/>
      <c r="D248" s="14"/>
      <c r="E248" s="14"/>
      <c r="F248" s="14"/>
      <c r="G248" s="14"/>
      <c r="H248" s="363"/>
      <c r="I248" s="14"/>
      <c r="J248" s="22"/>
      <c r="K248" s="52"/>
      <c r="L248" s="52"/>
      <c r="M248" s="71"/>
      <c r="N248" s="13"/>
      <c r="O248" s="14"/>
      <c r="P248" s="161"/>
      <c r="Q248" s="368"/>
      <c r="R248" s="14"/>
      <c r="S248" s="372"/>
      <c r="T248" s="15"/>
      <c r="U248" s="368"/>
      <c r="W248" s="213">
        <f>Admin!B248</f>
        <v>44173</v>
      </c>
    </row>
    <row r="249" spans="1:23" ht="14.25" thickTop="1" thickBot="1" x14ac:dyDescent="0.25">
      <c r="A249" s="12"/>
      <c r="B249" s="14" t="s">
        <v>11</v>
      </c>
      <c r="C249" s="14"/>
      <c r="D249" s="373"/>
      <c r="E249" s="374"/>
      <c r="F249" s="375"/>
      <c r="G249" s="14"/>
      <c r="H249" s="21" t="s">
        <v>59</v>
      </c>
      <c r="I249" s="14"/>
      <c r="J249" s="51"/>
      <c r="K249" s="14" t="s">
        <v>17</v>
      </c>
      <c r="L249" s="14"/>
      <c r="M249" s="364"/>
      <c r="N249" s="365"/>
      <c r="O249" s="366"/>
      <c r="P249" s="161"/>
      <c r="Q249" s="151"/>
      <c r="R249" s="149"/>
      <c r="S249" s="152"/>
      <c r="T249" s="15"/>
      <c r="U249" s="368"/>
      <c r="W249" s="213">
        <f>Admin!B249</f>
        <v>44174</v>
      </c>
    </row>
    <row r="250" spans="1:23" ht="13.5" thickTop="1" thickBot="1" x14ac:dyDescent="0.25">
      <c r="A250" s="12"/>
      <c r="B250" s="14" t="s">
        <v>12</v>
      </c>
      <c r="C250" s="14"/>
      <c r="D250" s="373"/>
      <c r="E250" s="374"/>
      <c r="F250" s="375"/>
      <c r="G250" s="14"/>
      <c r="H250" s="164"/>
      <c r="I250" s="14"/>
      <c r="J250" s="22"/>
      <c r="K250" s="14"/>
      <c r="L250" s="14"/>
      <c r="M250" s="14"/>
      <c r="N250" s="14"/>
      <c r="O250" s="29"/>
      <c r="P250" s="167"/>
      <c r="Q250" s="29"/>
      <c r="R250" s="21"/>
      <c r="S250" s="29"/>
      <c r="T250" s="15"/>
      <c r="U250" s="368"/>
      <c r="W250" s="213">
        <f>Admin!B250</f>
        <v>44175</v>
      </c>
    </row>
    <row r="251" spans="1:23" ht="12.75" thickTop="1" x14ac:dyDescent="0.2">
      <c r="A251" s="12"/>
      <c r="B251" s="14"/>
      <c r="C251" s="14"/>
      <c r="D251" s="14"/>
      <c r="E251" s="14"/>
      <c r="F251" s="14"/>
      <c r="G251" s="14"/>
      <c r="H251" s="21" t="s">
        <v>60</v>
      </c>
      <c r="I251" s="14"/>
      <c r="J251" s="22"/>
      <c r="K251" s="14"/>
      <c r="L251" s="14"/>
      <c r="M251" s="14"/>
      <c r="N251" s="14"/>
      <c r="O251" s="14"/>
      <c r="P251" s="14"/>
      <c r="Q251" s="14"/>
      <c r="R251" s="14"/>
      <c r="S251" s="86"/>
      <c r="T251" s="15"/>
      <c r="U251" s="368"/>
      <c r="W251" s="213">
        <f>Admin!B251</f>
        <v>44176</v>
      </c>
    </row>
    <row r="252" spans="1:23" x14ac:dyDescent="0.2">
      <c r="A252" s="12"/>
      <c r="B252" s="14"/>
      <c r="C252" s="14"/>
      <c r="D252" s="14"/>
      <c r="E252" s="14"/>
      <c r="F252" s="14"/>
      <c r="G252" s="14"/>
      <c r="H252" s="165"/>
      <c r="I252" s="14"/>
      <c r="J252" s="22"/>
      <c r="K252" s="14"/>
      <c r="L252" s="14"/>
      <c r="M252" s="14"/>
      <c r="N252" s="14"/>
      <c r="O252" s="14"/>
      <c r="P252" s="14"/>
      <c r="Q252" s="14"/>
      <c r="R252" s="27"/>
      <c r="S252" s="86"/>
      <c r="T252" s="15"/>
      <c r="U252" s="368"/>
      <c r="W252" s="213">
        <f>Admin!B252</f>
        <v>44177</v>
      </c>
    </row>
    <row r="253" spans="1:23" x14ac:dyDescent="0.2">
      <c r="A253" s="12"/>
      <c r="B253" s="14"/>
      <c r="C253" s="14"/>
      <c r="D253" s="14"/>
      <c r="E253" s="14"/>
      <c r="F253" s="14"/>
      <c r="G253" s="14"/>
      <c r="H253" s="21" t="s">
        <v>61</v>
      </c>
      <c r="I253" s="14"/>
      <c r="J253" s="22"/>
      <c r="K253" s="14"/>
      <c r="L253" s="14"/>
      <c r="M253" s="14"/>
      <c r="N253" s="14"/>
      <c r="O253" s="14"/>
      <c r="P253" s="14"/>
      <c r="Q253" s="14"/>
      <c r="R253" s="28"/>
      <c r="S253" s="86"/>
      <c r="T253" s="15"/>
      <c r="U253" s="368"/>
      <c r="W253" s="213">
        <f>Admin!B253</f>
        <v>44178</v>
      </c>
    </row>
    <row r="254" spans="1:23" x14ac:dyDescent="0.2">
      <c r="A254" s="12"/>
      <c r="B254" s="14"/>
      <c r="C254" s="14"/>
      <c r="D254" s="14"/>
      <c r="E254" s="14"/>
      <c r="F254" s="14"/>
      <c r="G254" s="14"/>
      <c r="H254" s="164"/>
      <c r="I254" s="14"/>
      <c r="J254" s="22"/>
      <c r="K254" s="14"/>
      <c r="L254" s="14"/>
      <c r="M254" s="14"/>
      <c r="N254" s="14"/>
      <c r="O254" s="14"/>
      <c r="P254" s="14"/>
      <c r="Q254" s="14"/>
      <c r="R254" s="14"/>
      <c r="S254" s="14"/>
      <c r="T254" s="15"/>
      <c r="U254" s="368"/>
      <c r="W254" s="213">
        <f>Admin!B254</f>
        <v>44179</v>
      </c>
    </row>
    <row r="255" spans="1:23" ht="12" customHeight="1" x14ac:dyDescent="0.2">
      <c r="A255" s="12"/>
      <c r="B255" s="14"/>
      <c r="C255" s="14"/>
      <c r="D255" s="14"/>
      <c r="E255" s="14"/>
      <c r="F255" s="14"/>
      <c r="G255" s="14"/>
      <c r="H255" s="21" t="s">
        <v>62</v>
      </c>
      <c r="I255" s="14"/>
      <c r="J255" s="22"/>
      <c r="K255" s="14"/>
      <c r="L255" s="14"/>
      <c r="M255" s="14"/>
      <c r="N255" s="14"/>
      <c r="O255" s="14"/>
      <c r="P255" s="14"/>
      <c r="Q255" s="14"/>
      <c r="R255" s="14"/>
      <c r="S255" s="14"/>
      <c r="T255" s="65"/>
      <c r="U255" s="368"/>
      <c r="W255" s="213">
        <f>Admin!B255</f>
        <v>44180</v>
      </c>
    </row>
    <row r="256" spans="1:23" ht="15" customHeight="1" x14ac:dyDescent="0.2">
      <c r="A256" s="12"/>
      <c r="B256" s="14"/>
      <c r="C256" s="14"/>
      <c r="D256" s="14"/>
      <c r="E256" s="14"/>
      <c r="F256" s="14"/>
      <c r="G256" s="14"/>
      <c r="H256" s="166"/>
      <c r="I256" s="14"/>
      <c r="J256" s="22"/>
      <c r="K256" s="14"/>
      <c r="L256" s="14"/>
      <c r="M256" s="14"/>
      <c r="N256" s="14"/>
      <c r="O256" s="14"/>
      <c r="P256" s="14"/>
      <c r="Q256" s="14"/>
      <c r="R256" s="53"/>
      <c r="S256" s="54"/>
      <c r="T256" s="15"/>
      <c r="U256" s="368"/>
      <c r="W256" s="213">
        <f>Admin!B256</f>
        <v>44181</v>
      </c>
    </row>
    <row r="257" spans="1:23" ht="12.75" thickBot="1" x14ac:dyDescent="0.25">
      <c r="A257" s="12"/>
      <c r="B257" s="14"/>
      <c r="C257" s="14"/>
      <c r="D257" s="50"/>
      <c r="E257" s="14"/>
      <c r="F257" s="29" t="s">
        <v>31</v>
      </c>
      <c r="G257" s="53"/>
      <c r="H257" s="14"/>
      <c r="I257" s="14"/>
      <c r="J257" s="22"/>
      <c r="K257" s="14"/>
      <c r="L257" s="14"/>
      <c r="M257" s="14"/>
      <c r="N257" s="14"/>
      <c r="O257" s="14"/>
      <c r="P257" s="14"/>
      <c r="Q257" s="14"/>
      <c r="R257" s="14"/>
      <c r="S257" s="86"/>
      <c r="T257" s="15"/>
      <c r="U257" s="368"/>
      <c r="W257" s="213">
        <f>Admin!B257</f>
        <v>44182</v>
      </c>
    </row>
    <row r="258" spans="1:23" ht="13.5" thickTop="1" thickBot="1" x14ac:dyDescent="0.25">
      <c r="A258" s="12"/>
      <c r="B258" s="14" t="str">
        <f>B$24</f>
        <v>Starting date (existing = 06/04/20)</v>
      </c>
      <c r="C258" s="14"/>
      <c r="D258" s="144"/>
      <c r="E258" s="14"/>
      <c r="F258" s="85" t="str">
        <f>IF(D258=0," ",IF(D262="W",LOOKUP(D258,Admin!B:B,Admin!C:C),IF(D262="M",LOOKUP(D258,Admin!B:B,Admin!D:D),LOOKUP(D258,Admin!B:B,Admin!C:C))))</f>
        <v xml:space="preserve"> </v>
      </c>
      <c r="G258" s="55"/>
      <c r="H258" s="14"/>
      <c r="I258" s="14"/>
      <c r="J258" s="22"/>
      <c r="K258" s="14"/>
      <c r="L258" s="14"/>
      <c r="M258" s="14"/>
      <c r="N258" s="14"/>
      <c r="O258" s="14"/>
      <c r="P258" s="14"/>
      <c r="Q258" s="14"/>
      <c r="R258" s="17"/>
      <c r="S258" s="86"/>
      <c r="T258" s="15"/>
      <c r="U258" s="368"/>
      <c r="W258" s="213">
        <f>Admin!B258</f>
        <v>44183</v>
      </c>
    </row>
    <row r="259" spans="1:23" ht="6" customHeight="1" thickTop="1" thickBot="1" x14ac:dyDescent="0.25">
      <c r="A259" s="12"/>
      <c r="B259" s="14"/>
      <c r="C259" s="14"/>
      <c r="D259" s="50"/>
      <c r="E259" s="14"/>
      <c r="F259" s="85"/>
      <c r="G259" s="55"/>
      <c r="H259" s="14"/>
      <c r="I259" s="14"/>
      <c r="J259" s="22" t="s">
        <v>140</v>
      </c>
      <c r="K259" s="14"/>
      <c r="L259" s="14"/>
      <c r="M259" s="14"/>
      <c r="N259" s="14"/>
      <c r="O259" s="14"/>
      <c r="P259" s="14"/>
      <c r="Q259" s="14"/>
      <c r="R259" s="17"/>
      <c r="S259" s="86"/>
      <c r="T259" s="15"/>
      <c r="U259" s="368"/>
      <c r="W259" s="213">
        <f>Admin!B259</f>
        <v>44184</v>
      </c>
    </row>
    <row r="260" spans="1:23" ht="13.5" customHeight="1" thickTop="1" thickBot="1" x14ac:dyDescent="0.25">
      <c r="A260" s="12"/>
      <c r="B260" s="14" t="s">
        <v>29</v>
      </c>
      <c r="C260" s="14"/>
      <c r="D260" s="144"/>
      <c r="E260" s="14"/>
      <c r="F260" s="85" t="str">
        <f>IF(D258=0," ",IF(D260=0," ",IF(D262="W",LOOKUP(D260,Admin!B:B,Admin!C:C),IF(D262="M",LOOKUP(D260,Admin!B:B,Admin!D:D),LOOKUP(D260,Admin!B:B,Admin!C:C)))))</f>
        <v xml:space="preserve"> </v>
      </c>
      <c r="G260" s="55"/>
      <c r="H260" s="14"/>
      <c r="I260" s="14"/>
      <c r="J260" s="22"/>
      <c r="K260" s="14"/>
      <c r="L260" s="14"/>
      <c r="M260" s="14"/>
      <c r="N260" s="14"/>
      <c r="O260" s="14"/>
      <c r="P260" s="14"/>
      <c r="Q260" s="14"/>
      <c r="R260" s="53"/>
      <c r="S260" s="54"/>
      <c r="T260" s="15"/>
      <c r="U260" s="368"/>
      <c r="W260" s="213">
        <f>Admin!B260</f>
        <v>44185</v>
      </c>
    </row>
    <row r="261" spans="1:23" ht="13.5" thickTop="1" thickBot="1" x14ac:dyDescent="0.25">
      <c r="A261" s="12"/>
      <c r="B261" s="14"/>
      <c r="C261" s="14"/>
      <c r="D261" s="50"/>
      <c r="E261" s="14"/>
      <c r="F261" s="26"/>
      <c r="G261" s="26"/>
      <c r="H261" s="14"/>
      <c r="I261" s="14"/>
      <c r="J261" s="22"/>
      <c r="K261" s="14"/>
      <c r="L261" s="14"/>
      <c r="M261" s="14"/>
      <c r="N261" s="14"/>
      <c r="O261" s="14"/>
      <c r="P261" s="14"/>
      <c r="Q261" s="14"/>
      <c r="R261" s="17"/>
      <c r="S261" s="86"/>
      <c r="T261" s="15"/>
      <c r="U261" s="368"/>
      <c r="W261" s="213">
        <f>Admin!B261</f>
        <v>44186</v>
      </c>
    </row>
    <row r="262" spans="1:23" ht="13.5" thickTop="1" thickBot="1" x14ac:dyDescent="0.25">
      <c r="A262" s="12"/>
      <c r="B262" s="14" t="s">
        <v>21</v>
      </c>
      <c r="C262" s="14"/>
      <c r="D262" s="72"/>
      <c r="E262" s="21" t="s">
        <v>30</v>
      </c>
      <c r="F262" s="186" t="str">
        <f>IF(D264="D","Enter M for Director","Enter M or W for Employee")</f>
        <v>Enter M or W for Employee</v>
      </c>
      <c r="G262" s="14"/>
      <c r="H262" s="16"/>
      <c r="I262" s="16"/>
      <c r="J262" s="22"/>
      <c r="K262" s="14"/>
      <c r="L262" s="14"/>
      <c r="M262" s="14"/>
      <c r="N262" s="14"/>
      <c r="O262" s="14"/>
      <c r="P262" s="14"/>
      <c r="Q262" s="14"/>
      <c r="R262" s="17"/>
      <c r="S262" s="86"/>
      <c r="T262" s="15"/>
      <c r="U262" s="368"/>
      <c r="W262" s="213">
        <f>Admin!B262</f>
        <v>44187</v>
      </c>
    </row>
    <row r="263" spans="1:23" ht="12.75" thickTop="1" x14ac:dyDescent="0.2">
      <c r="A263" s="12"/>
      <c r="B263" s="14" t="s">
        <v>16</v>
      </c>
      <c r="C263" s="14"/>
      <c r="D263" s="150">
        <v>10</v>
      </c>
      <c r="E263" s="18"/>
      <c r="F263" s="56"/>
      <c r="G263" s="21"/>
      <c r="H263" s="14"/>
      <c r="I263" s="14"/>
      <c r="J263" s="22"/>
      <c r="K263" s="14"/>
      <c r="L263" s="14"/>
      <c r="M263" s="14"/>
      <c r="N263" s="14"/>
      <c r="O263" s="14"/>
      <c r="P263" s="14"/>
      <c r="Q263" s="14"/>
      <c r="R263" s="17"/>
      <c r="S263" s="86"/>
      <c r="T263" s="15"/>
      <c r="U263" s="368"/>
      <c r="W263" s="213">
        <f>Admin!B263</f>
        <v>44188</v>
      </c>
    </row>
    <row r="264" spans="1:23" x14ac:dyDescent="0.2">
      <c r="A264" s="12"/>
      <c r="B264" s="14" t="s">
        <v>75</v>
      </c>
      <c r="C264" s="14"/>
      <c r="D264" s="209"/>
      <c r="E264" s="14"/>
      <c r="F264" s="186" t="s">
        <v>76</v>
      </c>
      <c r="G264" s="21"/>
      <c r="H264" s="14"/>
      <c r="I264" s="14"/>
      <c r="J264" s="22"/>
      <c r="K264" s="14"/>
      <c r="L264" s="14"/>
      <c r="M264" s="14"/>
      <c r="N264" s="14"/>
      <c r="O264" s="14"/>
      <c r="P264" s="14"/>
      <c r="Q264" s="14"/>
      <c r="R264" s="17"/>
      <c r="S264" s="86"/>
      <c r="T264" s="15"/>
      <c r="U264" s="368"/>
      <c r="W264" s="213">
        <f>Admin!B264</f>
        <v>44189</v>
      </c>
    </row>
    <row r="265" spans="1:23" ht="12" customHeight="1" x14ac:dyDescent="0.2">
      <c r="A265" s="12"/>
      <c r="B265" s="14"/>
      <c r="C265" s="14"/>
      <c r="D265" s="14"/>
      <c r="E265" s="14"/>
      <c r="F265" s="214"/>
      <c r="G265" s="214"/>
      <c r="H265" s="214"/>
      <c r="I265" s="14"/>
      <c r="J265" s="22"/>
      <c r="K265" s="14"/>
      <c r="L265" s="14"/>
      <c r="M265" s="14"/>
      <c r="N265" s="14"/>
      <c r="O265" s="14"/>
      <c r="P265" s="14"/>
      <c r="Q265" s="14"/>
      <c r="R265" s="14"/>
      <c r="S265" s="29"/>
      <c r="T265" s="15"/>
      <c r="U265" s="368"/>
      <c r="W265" s="213">
        <f>Admin!B265</f>
        <v>44190</v>
      </c>
    </row>
    <row r="266" spans="1:23" ht="6" customHeight="1" x14ac:dyDescent="0.2">
      <c r="A266" s="12"/>
      <c r="B266" s="14"/>
      <c r="C266" s="14"/>
      <c r="D266" s="14"/>
      <c r="E266" s="14"/>
      <c r="F266" s="215"/>
      <c r="G266" s="215"/>
      <c r="H266" s="215"/>
      <c r="I266" s="14"/>
      <c r="J266" s="22"/>
      <c r="K266" s="14"/>
      <c r="L266" s="14"/>
      <c r="M266" s="14"/>
      <c r="N266" s="14"/>
      <c r="O266" s="14"/>
      <c r="P266" s="14"/>
      <c r="Q266" s="14"/>
      <c r="R266" s="14"/>
      <c r="S266" s="29"/>
      <c r="T266" s="15"/>
      <c r="U266" s="368"/>
      <c r="W266" s="213">
        <f>Admin!B266</f>
        <v>44191</v>
      </c>
    </row>
    <row r="267" spans="1:23" ht="12" customHeight="1" x14ac:dyDescent="0.2">
      <c r="A267" s="12"/>
      <c r="B267" s="14"/>
      <c r="C267" s="14"/>
      <c r="D267" s="14"/>
      <c r="E267" s="14"/>
      <c r="F267" s="14"/>
      <c r="G267" s="14"/>
      <c r="H267" s="14"/>
      <c r="I267" s="14"/>
      <c r="J267" s="22"/>
      <c r="K267" s="14"/>
      <c r="L267" s="14"/>
      <c r="M267" s="14"/>
      <c r="N267" s="14"/>
      <c r="O267" s="14"/>
      <c r="P267" s="14"/>
      <c r="Q267" s="14"/>
      <c r="R267" s="53"/>
      <c r="S267" s="54"/>
      <c r="T267" s="15"/>
      <c r="U267" s="368"/>
      <c r="W267" s="213">
        <f>Admin!B267</f>
        <v>44192</v>
      </c>
    </row>
    <row r="268" spans="1:23" x14ac:dyDescent="0.2">
      <c r="A268" s="12"/>
      <c r="B268" s="14"/>
      <c r="C268" s="14"/>
      <c r="D268" s="14"/>
      <c r="E268" s="14"/>
      <c r="F268" s="14"/>
      <c r="G268" s="14"/>
      <c r="H268" s="14"/>
      <c r="I268" s="14"/>
      <c r="J268" s="22"/>
      <c r="K268" s="14"/>
      <c r="L268" s="14"/>
      <c r="M268" s="14"/>
      <c r="N268" s="14"/>
      <c r="O268" s="14"/>
      <c r="P268" s="14"/>
      <c r="Q268" s="14"/>
      <c r="R268" s="27"/>
      <c r="S268" s="86"/>
      <c r="T268" s="15"/>
      <c r="U268" s="368"/>
      <c r="W268" s="213">
        <f>Admin!B268</f>
        <v>44193</v>
      </c>
    </row>
    <row r="269" spans="1:23" ht="13.5" customHeight="1" x14ac:dyDescent="0.2">
      <c r="A269" s="12"/>
      <c r="B269" s="14"/>
      <c r="C269" s="14"/>
      <c r="D269" s="14"/>
      <c r="E269" s="14"/>
      <c r="F269" s="14"/>
      <c r="G269" s="14"/>
      <c r="H269" s="14"/>
      <c r="I269" s="14"/>
      <c r="J269" s="22"/>
      <c r="K269" s="363"/>
      <c r="L269" s="363"/>
      <c r="M269" s="369"/>
      <c r="N269" s="369"/>
      <c r="O269" s="369"/>
      <c r="P269" s="369"/>
      <c r="Q269" s="369"/>
      <c r="R269" s="369"/>
      <c r="S269" s="369"/>
      <c r="T269" s="15"/>
      <c r="U269" s="368"/>
      <c r="W269" s="213">
        <f>Admin!B269</f>
        <v>44194</v>
      </c>
    </row>
    <row r="270" spans="1:23" ht="9" customHeight="1" thickBot="1" x14ac:dyDescent="0.25">
      <c r="A270" s="66"/>
      <c r="B270" s="19"/>
      <c r="C270" s="19"/>
      <c r="D270" s="19"/>
      <c r="E270" s="19"/>
      <c r="F270" s="19"/>
      <c r="G270" s="19"/>
      <c r="H270" s="19"/>
      <c r="I270" s="19"/>
      <c r="J270" s="23"/>
      <c r="K270" s="19"/>
      <c r="L270" s="19"/>
      <c r="M270" s="19"/>
      <c r="N270" s="19"/>
      <c r="O270" s="19"/>
      <c r="P270" s="162"/>
      <c r="Q270" s="19"/>
      <c r="R270" s="19"/>
      <c r="S270" s="19"/>
      <c r="T270" s="25"/>
      <c r="U270" s="368"/>
      <c r="W270" s="213">
        <f>Admin!B270</f>
        <v>44195</v>
      </c>
    </row>
    <row r="271" spans="1:23" ht="22.5" customHeight="1" x14ac:dyDescent="0.2">
      <c r="A271" s="378"/>
      <c r="B271" s="378"/>
      <c r="C271" s="378"/>
      <c r="D271" s="378"/>
      <c r="E271" s="378"/>
      <c r="F271" s="378"/>
      <c r="G271" s="378"/>
      <c r="H271" s="378"/>
      <c r="I271" s="378"/>
      <c r="J271" s="378"/>
      <c r="K271" s="378"/>
      <c r="L271" s="378"/>
      <c r="M271" s="378"/>
      <c r="N271" s="378"/>
      <c r="O271" s="378"/>
      <c r="P271" s="378"/>
      <c r="Q271" s="378"/>
      <c r="R271" s="378"/>
      <c r="S271" s="378"/>
      <c r="T271" s="378"/>
      <c r="U271" s="368"/>
      <c r="W271" s="213">
        <f>Admin!B271</f>
        <v>44196</v>
      </c>
    </row>
    <row r="272" spans="1:23" x14ac:dyDescent="0.2">
      <c r="W272" s="213">
        <f>Admin!B272</f>
        <v>44197</v>
      </c>
    </row>
    <row r="273" spans="23:23" x14ac:dyDescent="0.2">
      <c r="W273" s="213">
        <f>Admin!B273</f>
        <v>44198</v>
      </c>
    </row>
    <row r="274" spans="23:23" x14ac:dyDescent="0.2">
      <c r="W274" s="213">
        <f>Admin!B274</f>
        <v>44199</v>
      </c>
    </row>
    <row r="275" spans="23:23" x14ac:dyDescent="0.2">
      <c r="W275" s="213">
        <f>Admin!B275</f>
        <v>44200</v>
      </c>
    </row>
    <row r="276" spans="23:23" x14ac:dyDescent="0.2">
      <c r="W276" s="213">
        <f>Admin!B276</f>
        <v>44201</v>
      </c>
    </row>
    <row r="277" spans="23:23" x14ac:dyDescent="0.2">
      <c r="W277" s="213">
        <f>Admin!B277</f>
        <v>44202</v>
      </c>
    </row>
    <row r="278" spans="23:23" x14ac:dyDescent="0.2">
      <c r="W278" s="213">
        <f>Admin!B278</f>
        <v>44203</v>
      </c>
    </row>
    <row r="279" spans="23:23" x14ac:dyDescent="0.2">
      <c r="W279" s="213">
        <f>Admin!B279</f>
        <v>44204</v>
      </c>
    </row>
    <row r="280" spans="23:23" x14ac:dyDescent="0.2">
      <c r="W280" s="213">
        <f>Admin!B280</f>
        <v>44205</v>
      </c>
    </row>
    <row r="281" spans="23:23" x14ac:dyDescent="0.2">
      <c r="W281" s="213">
        <f>Admin!B281</f>
        <v>44206</v>
      </c>
    </row>
    <row r="282" spans="23:23" x14ac:dyDescent="0.2">
      <c r="W282" s="213">
        <f>Admin!B282</f>
        <v>44207</v>
      </c>
    </row>
    <row r="283" spans="23:23" x14ac:dyDescent="0.2">
      <c r="W283" s="213">
        <f>Admin!B283</f>
        <v>44208</v>
      </c>
    </row>
    <row r="284" spans="23:23" x14ac:dyDescent="0.2">
      <c r="W284" s="213">
        <f>Admin!B284</f>
        <v>44209</v>
      </c>
    </row>
    <row r="285" spans="23:23" x14ac:dyDescent="0.2">
      <c r="W285" s="213">
        <f>Admin!B285</f>
        <v>44210</v>
      </c>
    </row>
    <row r="286" spans="23:23" x14ac:dyDescent="0.2">
      <c r="W286" s="213">
        <f>Admin!B286</f>
        <v>44211</v>
      </c>
    </row>
    <row r="287" spans="23:23" x14ac:dyDescent="0.2">
      <c r="W287" s="213">
        <f>Admin!B287</f>
        <v>44212</v>
      </c>
    </row>
    <row r="288" spans="23:23" x14ac:dyDescent="0.2">
      <c r="W288" s="213">
        <f>Admin!B288</f>
        <v>44213</v>
      </c>
    </row>
    <row r="289" spans="23:23" x14ac:dyDescent="0.2">
      <c r="W289" s="213">
        <f>Admin!B289</f>
        <v>44214</v>
      </c>
    </row>
    <row r="290" spans="23:23" x14ac:dyDescent="0.2">
      <c r="W290" s="213">
        <f>Admin!B290</f>
        <v>44215</v>
      </c>
    </row>
    <row r="291" spans="23:23" x14ac:dyDescent="0.2">
      <c r="W291" s="213">
        <f>Admin!B291</f>
        <v>44216</v>
      </c>
    </row>
    <row r="292" spans="23:23" x14ac:dyDescent="0.2">
      <c r="W292" s="213">
        <f>Admin!B292</f>
        <v>44217</v>
      </c>
    </row>
    <row r="293" spans="23:23" x14ac:dyDescent="0.2">
      <c r="W293" s="213">
        <f>Admin!B293</f>
        <v>44218</v>
      </c>
    </row>
    <row r="294" spans="23:23" x14ac:dyDescent="0.2">
      <c r="W294" s="213">
        <f>Admin!B294</f>
        <v>44219</v>
      </c>
    </row>
    <row r="295" spans="23:23" x14ac:dyDescent="0.2">
      <c r="W295" s="213">
        <f>Admin!B295</f>
        <v>44220</v>
      </c>
    </row>
    <row r="296" spans="23:23" x14ac:dyDescent="0.2">
      <c r="W296" s="213">
        <f>Admin!B296</f>
        <v>44221</v>
      </c>
    </row>
    <row r="297" spans="23:23" x14ac:dyDescent="0.2">
      <c r="W297" s="213">
        <f>Admin!B297</f>
        <v>44222</v>
      </c>
    </row>
    <row r="298" spans="23:23" x14ac:dyDescent="0.2">
      <c r="W298" s="213">
        <f>Admin!B298</f>
        <v>44223</v>
      </c>
    </row>
    <row r="299" spans="23:23" x14ac:dyDescent="0.2">
      <c r="W299" s="213">
        <f>Admin!B299</f>
        <v>44224</v>
      </c>
    </row>
    <row r="300" spans="23:23" x14ac:dyDescent="0.2">
      <c r="W300" s="213">
        <f>Admin!B300</f>
        <v>44225</v>
      </c>
    </row>
    <row r="301" spans="23:23" x14ac:dyDescent="0.2">
      <c r="W301" s="213">
        <f>Admin!B301</f>
        <v>44226</v>
      </c>
    </row>
    <row r="302" spans="23:23" x14ac:dyDescent="0.2">
      <c r="W302" s="213">
        <f>Admin!B302</f>
        <v>44227</v>
      </c>
    </row>
    <row r="303" spans="23:23" x14ac:dyDescent="0.2">
      <c r="W303" s="213">
        <f>Admin!B303</f>
        <v>44228</v>
      </c>
    </row>
    <row r="304" spans="23:23" x14ac:dyDescent="0.2">
      <c r="W304" s="213">
        <f>Admin!B304</f>
        <v>44229</v>
      </c>
    </row>
    <row r="305" spans="23:23" x14ac:dyDescent="0.2">
      <c r="W305" s="213">
        <f>Admin!B305</f>
        <v>44230</v>
      </c>
    </row>
    <row r="306" spans="23:23" x14ac:dyDescent="0.2">
      <c r="W306" s="213">
        <f>Admin!B306</f>
        <v>44231</v>
      </c>
    </row>
    <row r="307" spans="23:23" x14ac:dyDescent="0.2">
      <c r="W307" s="213">
        <f>Admin!B307</f>
        <v>44232</v>
      </c>
    </row>
    <row r="308" spans="23:23" x14ac:dyDescent="0.2">
      <c r="W308" s="213">
        <f>Admin!B308</f>
        <v>44233</v>
      </c>
    </row>
    <row r="309" spans="23:23" x14ac:dyDescent="0.2">
      <c r="W309" s="213">
        <f>Admin!B309</f>
        <v>44234</v>
      </c>
    </row>
    <row r="310" spans="23:23" x14ac:dyDescent="0.2">
      <c r="W310" s="213">
        <f>Admin!B310</f>
        <v>44235</v>
      </c>
    </row>
    <row r="311" spans="23:23" x14ac:dyDescent="0.2">
      <c r="W311" s="213">
        <f>Admin!B311</f>
        <v>44236</v>
      </c>
    </row>
    <row r="312" spans="23:23" x14ac:dyDescent="0.2">
      <c r="W312" s="213">
        <f>Admin!B312</f>
        <v>44237</v>
      </c>
    </row>
    <row r="313" spans="23:23" x14ac:dyDescent="0.2">
      <c r="W313" s="213">
        <f>Admin!B313</f>
        <v>44238</v>
      </c>
    </row>
    <row r="314" spans="23:23" x14ac:dyDescent="0.2">
      <c r="W314" s="213">
        <f>Admin!B314</f>
        <v>44239</v>
      </c>
    </row>
    <row r="315" spans="23:23" x14ac:dyDescent="0.2">
      <c r="W315" s="213">
        <f>Admin!B315</f>
        <v>44240</v>
      </c>
    </row>
    <row r="316" spans="23:23" x14ac:dyDescent="0.2">
      <c r="W316" s="213">
        <f>Admin!B316</f>
        <v>44241</v>
      </c>
    </row>
    <row r="317" spans="23:23" x14ac:dyDescent="0.2">
      <c r="W317" s="213">
        <f>Admin!B317</f>
        <v>44242</v>
      </c>
    </row>
    <row r="318" spans="23:23" x14ac:dyDescent="0.2">
      <c r="W318" s="213">
        <f>Admin!B318</f>
        <v>44243</v>
      </c>
    </row>
    <row r="319" spans="23:23" x14ac:dyDescent="0.2">
      <c r="W319" s="213">
        <f>Admin!B319</f>
        <v>44244</v>
      </c>
    </row>
    <row r="320" spans="23:23" x14ac:dyDescent="0.2">
      <c r="W320" s="213">
        <f>Admin!B320</f>
        <v>44245</v>
      </c>
    </row>
    <row r="321" spans="23:23" x14ac:dyDescent="0.2">
      <c r="W321" s="213">
        <f>Admin!B321</f>
        <v>44246</v>
      </c>
    </row>
    <row r="322" spans="23:23" x14ac:dyDescent="0.2">
      <c r="W322" s="213">
        <f>Admin!B322</f>
        <v>44247</v>
      </c>
    </row>
    <row r="323" spans="23:23" x14ac:dyDescent="0.2">
      <c r="W323" s="213">
        <f>Admin!B323</f>
        <v>44248</v>
      </c>
    </row>
    <row r="324" spans="23:23" x14ac:dyDescent="0.2">
      <c r="W324" s="213">
        <f>Admin!B324</f>
        <v>44249</v>
      </c>
    </row>
    <row r="325" spans="23:23" x14ac:dyDescent="0.2">
      <c r="W325" s="213">
        <f>Admin!B325</f>
        <v>44250</v>
      </c>
    </row>
    <row r="326" spans="23:23" x14ac:dyDescent="0.2">
      <c r="W326" s="213">
        <f>Admin!B326</f>
        <v>44251</v>
      </c>
    </row>
    <row r="327" spans="23:23" x14ac:dyDescent="0.2">
      <c r="W327" s="213">
        <f>Admin!B327</f>
        <v>44252</v>
      </c>
    </row>
    <row r="328" spans="23:23" x14ac:dyDescent="0.2">
      <c r="W328" s="213">
        <f>Admin!B328</f>
        <v>44253</v>
      </c>
    </row>
    <row r="329" spans="23:23" x14ac:dyDescent="0.2">
      <c r="W329" s="213">
        <f>Admin!B329</f>
        <v>44254</v>
      </c>
    </row>
    <row r="330" spans="23:23" x14ac:dyDescent="0.2">
      <c r="W330" s="213">
        <f>Admin!B330</f>
        <v>44255</v>
      </c>
    </row>
    <row r="331" spans="23:23" x14ac:dyDescent="0.2">
      <c r="W331" s="213">
        <f>Admin!B331</f>
        <v>44256</v>
      </c>
    </row>
    <row r="332" spans="23:23" x14ac:dyDescent="0.2">
      <c r="W332" s="213">
        <f>Admin!B332</f>
        <v>44257</v>
      </c>
    </row>
    <row r="333" spans="23:23" x14ac:dyDescent="0.2">
      <c r="W333" s="213">
        <f>Admin!B333</f>
        <v>44258</v>
      </c>
    </row>
    <row r="334" spans="23:23" x14ac:dyDescent="0.2">
      <c r="W334" s="213">
        <f>Admin!B334</f>
        <v>44259</v>
      </c>
    </row>
    <row r="335" spans="23:23" x14ac:dyDescent="0.2">
      <c r="W335" s="213">
        <f>Admin!B335</f>
        <v>44260</v>
      </c>
    </row>
    <row r="336" spans="23:23" x14ac:dyDescent="0.2">
      <c r="W336" s="213">
        <f>Admin!B336</f>
        <v>44261</v>
      </c>
    </row>
    <row r="337" spans="23:23" x14ac:dyDescent="0.2">
      <c r="W337" s="213">
        <f>Admin!B337</f>
        <v>44262</v>
      </c>
    </row>
    <row r="338" spans="23:23" x14ac:dyDescent="0.2">
      <c r="W338" s="213">
        <f>Admin!B338</f>
        <v>44263</v>
      </c>
    </row>
    <row r="339" spans="23:23" x14ac:dyDescent="0.2">
      <c r="W339" s="213">
        <f>Admin!B339</f>
        <v>44264</v>
      </c>
    </row>
    <row r="340" spans="23:23" x14ac:dyDescent="0.2">
      <c r="W340" s="213">
        <f>Admin!B340</f>
        <v>44265</v>
      </c>
    </row>
    <row r="341" spans="23:23" x14ac:dyDescent="0.2">
      <c r="W341" s="213">
        <f>Admin!B341</f>
        <v>44266</v>
      </c>
    </row>
    <row r="342" spans="23:23" x14ac:dyDescent="0.2">
      <c r="W342" s="213">
        <f>Admin!B342</f>
        <v>44267</v>
      </c>
    </row>
    <row r="343" spans="23:23" x14ac:dyDescent="0.2">
      <c r="W343" s="213">
        <f>Admin!B343</f>
        <v>44268</v>
      </c>
    </row>
    <row r="344" spans="23:23" x14ac:dyDescent="0.2">
      <c r="W344" s="213">
        <f>Admin!B344</f>
        <v>44269</v>
      </c>
    </row>
    <row r="345" spans="23:23" x14ac:dyDescent="0.2">
      <c r="W345" s="213">
        <f>Admin!B345</f>
        <v>44270</v>
      </c>
    </row>
    <row r="346" spans="23:23" x14ac:dyDescent="0.2">
      <c r="W346" s="213">
        <f>Admin!B346</f>
        <v>44271</v>
      </c>
    </row>
    <row r="347" spans="23:23" x14ac:dyDescent="0.2">
      <c r="W347" s="213">
        <f>Admin!B347</f>
        <v>44272</v>
      </c>
    </row>
    <row r="348" spans="23:23" x14ac:dyDescent="0.2">
      <c r="W348" s="213">
        <f>Admin!B348</f>
        <v>44273</v>
      </c>
    </row>
    <row r="349" spans="23:23" x14ac:dyDescent="0.2">
      <c r="W349" s="213">
        <f>Admin!B349</f>
        <v>44274</v>
      </c>
    </row>
    <row r="350" spans="23:23" x14ac:dyDescent="0.2">
      <c r="W350" s="213">
        <f>Admin!B350</f>
        <v>44275</v>
      </c>
    </row>
    <row r="351" spans="23:23" x14ac:dyDescent="0.2">
      <c r="W351" s="213">
        <f>Admin!B351</f>
        <v>44276</v>
      </c>
    </row>
    <row r="352" spans="23:23" x14ac:dyDescent="0.2">
      <c r="W352" s="213">
        <f>Admin!B352</f>
        <v>44277</v>
      </c>
    </row>
    <row r="353" spans="23:23" x14ac:dyDescent="0.2">
      <c r="W353" s="213">
        <f>Admin!B353</f>
        <v>44278</v>
      </c>
    </row>
    <row r="354" spans="23:23" x14ac:dyDescent="0.2">
      <c r="W354" s="213">
        <f>Admin!B354</f>
        <v>44279</v>
      </c>
    </row>
    <row r="355" spans="23:23" x14ac:dyDescent="0.2">
      <c r="W355" s="213">
        <f>Admin!B355</f>
        <v>44280</v>
      </c>
    </row>
    <row r="356" spans="23:23" x14ac:dyDescent="0.2">
      <c r="W356" s="213">
        <f>Admin!B356</f>
        <v>44281</v>
      </c>
    </row>
    <row r="357" spans="23:23" x14ac:dyDescent="0.2">
      <c r="W357" s="213">
        <f>Admin!B357</f>
        <v>44282</v>
      </c>
    </row>
    <row r="358" spans="23:23" x14ac:dyDescent="0.2">
      <c r="W358" s="213">
        <f>Admin!B358</f>
        <v>44283</v>
      </c>
    </row>
    <row r="359" spans="23:23" x14ac:dyDescent="0.2">
      <c r="W359" s="213">
        <f>Admin!B359</f>
        <v>44284</v>
      </c>
    </row>
    <row r="360" spans="23:23" x14ac:dyDescent="0.2">
      <c r="W360" s="213">
        <f>Admin!B360</f>
        <v>44285</v>
      </c>
    </row>
    <row r="361" spans="23:23" x14ac:dyDescent="0.2">
      <c r="W361" s="213">
        <f>Admin!B361</f>
        <v>44286</v>
      </c>
    </row>
    <row r="362" spans="23:23" x14ac:dyDescent="0.2">
      <c r="W362" s="213">
        <f>Admin!B362</f>
        <v>44287</v>
      </c>
    </row>
    <row r="363" spans="23:23" x14ac:dyDescent="0.2">
      <c r="W363" s="213">
        <f>Admin!B363</f>
        <v>44288</v>
      </c>
    </row>
    <row r="364" spans="23:23" x14ac:dyDescent="0.2">
      <c r="W364" s="213">
        <f>Admin!B364</f>
        <v>44289</v>
      </c>
    </row>
    <row r="365" spans="23:23" x14ac:dyDescent="0.2">
      <c r="W365" s="213">
        <f>Admin!B365</f>
        <v>44290</v>
      </c>
    </row>
    <row r="366" spans="23:23" x14ac:dyDescent="0.2">
      <c r="W366" s="213">
        <f>Admin!B366</f>
        <v>44291</v>
      </c>
    </row>
  </sheetData>
  <mergeCells count="99">
    <mergeCell ref="M67:O67"/>
    <mergeCell ref="A63:T63"/>
    <mergeCell ref="M119:O119"/>
    <mergeCell ref="O65:P65"/>
    <mergeCell ref="A89:T89"/>
    <mergeCell ref="H117:H118"/>
    <mergeCell ref="D93:F93"/>
    <mergeCell ref="D94:F94"/>
    <mergeCell ref="D67:F67"/>
    <mergeCell ref="D68:F68"/>
    <mergeCell ref="H65:H66"/>
    <mergeCell ref="S91:S92"/>
    <mergeCell ref="K113:S113"/>
    <mergeCell ref="O91:P91"/>
    <mergeCell ref="O117:P117"/>
    <mergeCell ref="A115:T115"/>
    <mergeCell ref="K61:S61"/>
    <mergeCell ref="O13:P13"/>
    <mergeCell ref="D7:F7"/>
    <mergeCell ref="H13:H14"/>
    <mergeCell ref="D41:F41"/>
    <mergeCell ref="D42:F42"/>
    <mergeCell ref="M41:O41"/>
    <mergeCell ref="A37:T37"/>
    <mergeCell ref="Q39:Q40"/>
    <mergeCell ref="S39:S40"/>
    <mergeCell ref="Q3:S3"/>
    <mergeCell ref="S221:S222"/>
    <mergeCell ref="H5:O7"/>
    <mergeCell ref="H3:M3"/>
    <mergeCell ref="D224:F224"/>
    <mergeCell ref="D15:F15"/>
    <mergeCell ref="D16:F16"/>
    <mergeCell ref="D5:F5"/>
    <mergeCell ref="D6:F6"/>
    <mergeCell ref="M15:O15"/>
    <mergeCell ref="H39:H40"/>
    <mergeCell ref="S13:S14"/>
    <mergeCell ref="K35:S35"/>
    <mergeCell ref="Q65:Q66"/>
    <mergeCell ref="S65:S66"/>
    <mergeCell ref="K87:S87"/>
    <mergeCell ref="U1:U271"/>
    <mergeCell ref="A11:T11"/>
    <mergeCell ref="A1:T1"/>
    <mergeCell ref="M249:O249"/>
    <mergeCell ref="M223:O223"/>
    <mergeCell ref="M197:O197"/>
    <mergeCell ref="M171:O171"/>
    <mergeCell ref="Q13:Q14"/>
    <mergeCell ref="O39:P39"/>
    <mergeCell ref="D249:F249"/>
    <mergeCell ref="K217:S217"/>
    <mergeCell ref="D223:F223"/>
    <mergeCell ref="H221:H222"/>
    <mergeCell ref="D197:F197"/>
    <mergeCell ref="D198:F198"/>
    <mergeCell ref="Q247:Q248"/>
    <mergeCell ref="S247:S248"/>
    <mergeCell ref="A271:T271"/>
    <mergeCell ref="A245:T245"/>
    <mergeCell ref="A219:T219"/>
    <mergeCell ref="A193:T193"/>
    <mergeCell ref="O221:P221"/>
    <mergeCell ref="O195:P195"/>
    <mergeCell ref="Q221:Q222"/>
    <mergeCell ref="D250:F250"/>
    <mergeCell ref="Q195:Q196"/>
    <mergeCell ref="S195:S196"/>
    <mergeCell ref="K269:S269"/>
    <mergeCell ref="K243:S243"/>
    <mergeCell ref="H247:H248"/>
    <mergeCell ref="O247:P247"/>
    <mergeCell ref="H195:H196"/>
    <mergeCell ref="D119:F119"/>
    <mergeCell ref="D146:F146"/>
    <mergeCell ref="S169:S170"/>
    <mergeCell ref="O169:P169"/>
    <mergeCell ref="D172:F172"/>
    <mergeCell ref="O143:P143"/>
    <mergeCell ref="D145:F145"/>
    <mergeCell ref="S143:S144"/>
    <mergeCell ref="D171:F171"/>
    <mergeCell ref="H91:H92"/>
    <mergeCell ref="M93:O93"/>
    <mergeCell ref="Q91:Q92"/>
    <mergeCell ref="K191:S191"/>
    <mergeCell ref="H169:H170"/>
    <mergeCell ref="K165:S165"/>
    <mergeCell ref="K139:S139"/>
    <mergeCell ref="H143:H144"/>
    <mergeCell ref="A167:T167"/>
    <mergeCell ref="Q143:Q144"/>
    <mergeCell ref="M145:O145"/>
    <mergeCell ref="Q117:Q118"/>
    <mergeCell ref="S117:S118"/>
    <mergeCell ref="Q169:Q170"/>
    <mergeCell ref="D120:F120"/>
    <mergeCell ref="A141:T141"/>
  </mergeCells>
  <phoneticPr fontId="4" type="noConversion"/>
  <dataValidations xWindow="480" yWindow="496" count="11">
    <dataValidation type="list" allowBlank="1" showInputMessage="1" showErrorMessage="1" sqref="D28 D54 D80 D106 D132 D158 D184 D210 D236 D262" xr:uid="{00000000-0002-0000-0000-000000000000}">
      <formula1>$V$7:$V$8</formula1>
    </dataValidation>
    <dataValidation type="list" allowBlank="1" showInputMessage="1" showErrorMessage="1" sqref="D22 D48 D74 D100 D126 D152 D178 D204 D230 D256" xr:uid="{00000000-0002-0000-0000-000001000000}">
      <formula1>$V$5:$V$6</formula1>
    </dataValidation>
    <dataValidation type="list" allowBlank="1" showInputMessage="1" showErrorMessage="1" sqref="D30 D56 D82 D108 D134 D160 D186 D212 D238 D264" xr:uid="{00000000-0002-0000-0000-000002000000}">
      <formula1>$V$9:$V$10</formula1>
    </dataValidation>
    <dataValidation type="list" errorStyle="warning" allowBlank="1" showInputMessage="1" showErrorMessage="1" errorTitle="START DATE ERROR" error="VALID DATES ARE_x000a_06/04/09 TO 05/04/10_x000a_Dates before or after the financial year not recognised_x000a_For existing employees at start of financial year enter 06/04/09_x000a__x000a_DATE FORMAT IS   DD/MM/YYYY_x000a_Dates entered dd.mm.yyyy = error" sqref="D24 D50 D76 D102 D128 D154 D180 D206 D232 D258" xr:uid="{00000000-0002-0000-0000-000003000000}">
      <formula1>$W$2:$W$366</formula1>
    </dataValidation>
    <dataValidation type="list" errorStyle="warning" allowBlank="1" showInputMessage="1" showErrorMessage="1" errorTitle="LEAVING DATE ERROR" error="VALID DATES ARE_x000a_06/04/09 TO 05/04/10_x000a_Dates before or after the financial year not recognised_x000a__x000a_DATE FORMAT IS   DD/MM/YYYY_x000a_Dates entered dd.mm.yyyy = error" sqref="D26 D52 D78 D104 D130 D156 D182 D208 D234 D260" xr:uid="{00000000-0002-0000-0000-000004000000}">
      <formula1>$W$2:$W$366</formula1>
    </dataValidation>
    <dataValidation type="list" allowBlank="1" showInputMessage="1" showErrorMessage="1" promptTitle="ENTER BOTH WEEK AND MONTH NUMBER" prompt="Use drop down menu to complete both boxes_x000a_Week No and Month No_x000a__x000a_Both BOXES are required in case the employee has changed from for example weekly piad on P45 to monthly paid or vica versa" sqref="H35 H61 H87 H113 H139 H165 H191 H217 H243 H269" xr:uid="{00000000-0002-0000-0000-000005000000}">
      <formula1>$X$1:$X$13</formula1>
    </dataValidation>
    <dataValidation type="list" allowBlank="1" showInputMessage="1" showErrorMessage="1" promptTitle="ENTER BOTH WEEK AND MONTH NUMBER" prompt="Use drop down menu to complete both boxes_x000a_Week No and Month No_x000a__x000a_Both BOXES are required in case the employee has changed from for example weekly piad on P45 to monthly paid or vica versa" sqref="H34 H60 H86 H112 H138 H164 H190 H216 H242 H268" xr:uid="{00000000-0002-0000-0000-000006000000}">
      <formula1>$X$1:$X$53</formula1>
    </dataValidation>
    <dataValidation type="date" allowBlank="1" showInputMessage="1" showErrorMessage="1" errorTitle="DATE OF BIRTH ERROR" error="Correct format is DD/MM/YYYY" sqref="M17 M43 M69 M95 M121 M147 M173 M199 M225 M251" xr:uid="{00000000-0002-0000-0000-000007000000}">
      <formula1>1</formula1>
      <formula2>40273</formula2>
    </dataValidation>
    <dataValidation type="list" allowBlank="1" showInputMessage="1" showErrorMessage="1" errorTitle="DATE APPLIED ERROR" error="VALID DATES ARE_x000a_06/04/09 TO 05/04/10_x000a_Dates before or after the financial year not recognised_x000a__x000a_DATE FORMAT IS   DD/MM/YYYY_x000a_Dates entered dd.mm.yyyy = error" sqref="Q18:Q19 Q24 Q27:Q30 Q34 Q44:Q45 Q70:Q71 Q96:Q97 Q122:Q123 Q148:Q149 Q174:Q175 Q200:Q201 Q226:Q227 Q252:Q253 Q50 Q76 Q102 Q128 Q154 Q180 Q206 Q232 Q258 Q53:Q56 Q60 Q79:Q82 Q86 Q105:Q108 Q112 Q131:Q134 Q138 Q157:Q160 Q164 Q183:Q186 Q190 Q209:Q212 Q216 Q235:Q238 Q242 Q261:Q264 Q268" xr:uid="{00000000-0002-0000-0000-000008000000}">
      <formula1>$W$2:$W$366</formula1>
    </dataValidation>
    <dataValidation type="list" allowBlank="1" showInputMessage="1" showErrorMessage="1" sqref="O24 O50 O76 O102 O128 O154 O180 O206 O232 O258" xr:uid="{00000000-0002-0000-0000-000009000000}">
      <formula1>$V$11:$V$13</formula1>
    </dataValidation>
    <dataValidation type="whole" errorStyle="warning" allowBlank="1" showInputMessage="1" showErrorMessage="1" errorTitle="TAX CODE" error="The tax code number only should be entered in this box._x000a_Example tax code 647L_x000a_Enter just the number 603_x000a__x000a_The formulae uses this number in the tax calculation and does not recognise alpha characters such as the SUFFIX Letter L" sqref="M27:M30 M53:M56 M79:M82 M105:M108 M131:M134 M157:M160 M183:M186 M209:M212 M235:M238 M261:M264" xr:uid="{00000000-0002-0000-0000-00000A000000}">
      <formula1>1</formula1>
      <formula2>2002</formula2>
    </dataValidation>
  </dataValidations>
  <hyperlinks>
    <hyperlink ref="Q3" r:id="rId1" xr:uid="{00000000-0004-0000-0000-000000000000}"/>
  </hyperlinks>
  <printOptions horizontalCentered="1" verticalCentered="1"/>
  <pageMargins left="0.11811023622047245" right="7.874015748031496E-2" top="0.55118110236220474" bottom="0.51181102362204722" header="0.23622047244094491" footer="0.19685039370078741"/>
  <pageSetup paperSize="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5"/>
  <sheetViews>
    <sheetView workbookViewId="0">
      <pane ySplit="7" topLeftCell="A9" activePane="bottomLeft" state="frozen"/>
      <selection pane="bottomLeft" activeCell="C11" sqref="C11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19"/>
      <c r="B1" s="435" t="s">
        <v>74</v>
      </c>
      <c r="C1" s="436"/>
      <c r="D1" s="436"/>
      <c r="E1" s="436"/>
      <c r="F1" s="437"/>
      <c r="G1" s="429">
        <f>SUM(AD85:AG85)+SUM(AE87:AG87)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19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397"/>
      <c r="S8" s="398"/>
      <c r="T8" s="399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1</v>
      </c>
      <c r="F9" s="35"/>
      <c r="G9" s="35"/>
      <c r="H9" s="405" t="s">
        <v>65</v>
      </c>
      <c r="I9" s="403"/>
      <c r="J9" s="404"/>
      <c r="K9" s="210">
        <f>Admin!B2</f>
        <v>43927</v>
      </c>
      <c r="L9" s="211" t="s">
        <v>84</v>
      </c>
      <c r="M9" s="212">
        <f>K9+6</f>
        <v>43933</v>
      </c>
      <c r="N9" s="20"/>
      <c r="O9" s="35"/>
      <c r="P9" s="35"/>
      <c r="Q9" s="35"/>
      <c r="R9" s="35"/>
      <c r="S9" s="35"/>
      <c r="T9" s="35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0"/>
      <c r="H11" s="98">
        <v>0</v>
      </c>
      <c r="I11" s="90">
        <v>0</v>
      </c>
      <c r="J11" s="90">
        <v>0</v>
      </c>
      <c r="K11" s="91">
        <f t="shared" ref="K11:K20" si="2">I11*J11</f>
        <v>0</v>
      </c>
      <c r="L11" s="114">
        <v>0</v>
      </c>
      <c r="M11" s="102"/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3">IF(M11=" "," ",IF(M11=0," ",M11-SUM(N11:Q11)))</f>
        <v xml:space="preserve"> </v>
      </c>
      <c r="S11" s="95"/>
      <c r="T11" s="102">
        <v>0</v>
      </c>
      <c r="U11" s="39"/>
      <c r="V11" s="49">
        <f>IF(Employee!H$34=E$9,Employee!D$34+SUM(M11)+0,SUM(M11)+0)</f>
        <v>0</v>
      </c>
      <c r="W11" s="49">
        <f>IF(Employee!H$34=E$9,Employee!D$35+SUM(N11)+0,SUM(N11)+0)</f>
        <v>0</v>
      </c>
      <c r="X11" s="49">
        <f t="shared" ref="X11:Y13" si="4">IF(O11=" ",0,O11)</f>
        <v>0</v>
      </c>
      <c r="Y11" s="49">
        <f t="shared" si="4"/>
        <v>0</v>
      </c>
      <c r="Z11" s="49">
        <f t="shared" ref="Z11:Z20" si="5">IF(Q11=" ",0,Q11)</f>
        <v>0</v>
      </c>
      <c r="AA11" s="49">
        <f t="shared" ref="AA11:AC20" si="6">IF(R11=" ",0,R11)</f>
        <v>0</v>
      </c>
      <c r="AC11" s="49">
        <f t="shared" si="6"/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0"/>
      <c r="H12" s="99">
        <v>0</v>
      </c>
      <c r="I12" s="93">
        <v>0</v>
      </c>
      <c r="J12" s="93">
        <v>0</v>
      </c>
      <c r="K12" s="94">
        <f t="shared" si="2"/>
        <v>0</v>
      </c>
      <c r="L12" s="115">
        <v>0</v>
      </c>
      <c r="M12" s="103" t="str">
        <f t="shared" ref="M12:M20" si="7">IF(E12=" "," ",IF((H12+K12+L12)&gt;0,H12+K12+L12," "))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3"/>
        <v xml:space="preserve"> </v>
      </c>
      <c r="S12" s="95"/>
      <c r="T12" s="103">
        <v>0</v>
      </c>
      <c r="U12" s="39"/>
      <c r="V12" s="49">
        <f>IF(Employee!H$60=E$9,Employee!D$60+SUM(M12)+0,SUM(M12)+0)</f>
        <v>0</v>
      </c>
      <c r="W12" s="49">
        <f>IF(Employee!H$60=E$9,Employee!D$61+SUM(N12)+0,SUM(N12)+0)</f>
        <v>0</v>
      </c>
      <c r="X12" s="49">
        <f t="shared" si="4"/>
        <v>0</v>
      </c>
      <c r="Y12" s="49">
        <f t="shared" si="4"/>
        <v>0</v>
      </c>
      <c r="Z12" s="49">
        <f t="shared" si="5"/>
        <v>0</v>
      </c>
      <c r="AA12" s="49">
        <f t="shared" si="6"/>
        <v>0</v>
      </c>
      <c r="AC12" s="49">
        <f t="shared" si="6"/>
        <v>0</v>
      </c>
      <c r="AD12" s="77">
        <f t="shared" ref="AD12:AD20" si="8">IF(G12="SSP",H12,0)</f>
        <v>0</v>
      </c>
      <c r="AE12" s="77">
        <f t="shared" ref="AE12:AE20" si="9">IF(G12="SMP",H12,0)</f>
        <v>0</v>
      </c>
      <c r="AF12" s="77">
        <f t="shared" ref="AF12:AF20" si="10">IF(G12="SPP",H12,0)</f>
        <v>0</v>
      </c>
      <c r="AG12" s="77">
        <f t="shared" ref="AG12:AG20" si="11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0"/>
      <c r="H13" s="99">
        <v>0</v>
      </c>
      <c r="I13" s="93">
        <v>0</v>
      </c>
      <c r="J13" s="93">
        <v>0</v>
      </c>
      <c r="K13" s="94">
        <f t="shared" si="2"/>
        <v>0</v>
      </c>
      <c r="L13" s="115">
        <v>0</v>
      </c>
      <c r="M13" s="103" t="str">
        <f t="shared" si="7"/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3"/>
        <v xml:space="preserve"> </v>
      </c>
      <c r="S13" s="95"/>
      <c r="T13" s="103">
        <v>0</v>
      </c>
      <c r="U13" s="39"/>
      <c r="V13" s="49">
        <f>IF(Employee!H$86=E$9,Employee!D$86+SUM(M13)+0,SUM(M13)+0)</f>
        <v>0</v>
      </c>
      <c r="W13" s="49">
        <f>IF(Employee!H$86=E$9,Employee!D$87+SUM(N13)+0,SUM(N13)+0)</f>
        <v>0</v>
      </c>
      <c r="X13" s="49">
        <f t="shared" si="4"/>
        <v>0</v>
      </c>
      <c r="Y13" s="49">
        <f t="shared" si="4"/>
        <v>0</v>
      </c>
      <c r="Z13" s="49">
        <f t="shared" si="5"/>
        <v>0</v>
      </c>
      <c r="AA13" s="49">
        <f t="shared" si="6"/>
        <v>0</v>
      </c>
      <c r="AC13" s="49">
        <f t="shared" si="6"/>
        <v>0</v>
      </c>
      <c r="AD13" s="77">
        <f t="shared" si="8"/>
        <v>0</v>
      </c>
      <c r="AE13" s="77">
        <f t="shared" si="9"/>
        <v>0</v>
      </c>
      <c r="AF13" s="77">
        <f t="shared" si="10"/>
        <v>0</v>
      </c>
      <c r="AG13" s="77">
        <f t="shared" si="11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0"/>
      <c r="H14" s="99">
        <v>0</v>
      </c>
      <c r="I14" s="93">
        <v>0</v>
      </c>
      <c r="J14" s="93">
        <v>0</v>
      </c>
      <c r="K14" s="94">
        <f t="shared" si="2"/>
        <v>0</v>
      </c>
      <c r="L14" s="115">
        <v>0</v>
      </c>
      <c r="M14" s="103" t="str">
        <f t="shared" si="7"/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3"/>
        <v xml:space="preserve"> </v>
      </c>
      <c r="S14" s="95"/>
      <c r="T14" s="103">
        <v>0</v>
      </c>
      <c r="U14" s="39"/>
      <c r="V14" s="49">
        <f>IF(Employee!H$112=E$9,Employee!D$112+SUM(M14)+0,SUM(M14)+0)</f>
        <v>0</v>
      </c>
      <c r="W14" s="49">
        <f>IF(Employee!H$112=E$9,Employee!D$113+SUM(N14)+0,SUM(N14)+0)</f>
        <v>0</v>
      </c>
      <c r="X14" s="49">
        <f t="shared" ref="X14:X20" si="12">IF(O14=" ",0,O14)</f>
        <v>0</v>
      </c>
      <c r="Y14" s="49">
        <f t="shared" ref="Y14:Y20" si="13">IF(P14=" ",0,P14)</f>
        <v>0</v>
      </c>
      <c r="Z14" s="49">
        <f t="shared" si="5"/>
        <v>0</v>
      </c>
      <c r="AA14" s="49">
        <f t="shared" si="6"/>
        <v>0</v>
      </c>
      <c r="AC14" s="49">
        <f t="shared" si="6"/>
        <v>0</v>
      </c>
      <c r="AD14" s="77">
        <f t="shared" si="8"/>
        <v>0</v>
      </c>
      <c r="AE14" s="77">
        <f t="shared" si="9"/>
        <v>0</v>
      </c>
      <c r="AF14" s="77">
        <f t="shared" si="10"/>
        <v>0</v>
      </c>
      <c r="AG14" s="77">
        <f t="shared" si="11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0"/>
      <c r="H15" s="99">
        <v>0</v>
      </c>
      <c r="I15" s="93">
        <v>0</v>
      </c>
      <c r="J15" s="93">
        <v>0</v>
      </c>
      <c r="K15" s="94">
        <f t="shared" si="2"/>
        <v>0</v>
      </c>
      <c r="L15" s="115">
        <v>0</v>
      </c>
      <c r="M15" s="103" t="str">
        <f t="shared" si="7"/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3"/>
        <v xml:space="preserve"> </v>
      </c>
      <c r="S15" s="95"/>
      <c r="T15" s="103">
        <v>0</v>
      </c>
      <c r="U15" s="39"/>
      <c r="V15" s="49">
        <f>IF(Employee!H$138=E$9,Employee!D$138+SUM(M15)+0,SUM(M15)+0)</f>
        <v>0</v>
      </c>
      <c r="W15" s="49">
        <f>IF(Employee!H$138=E$9,Employee!D$139+SUM(N15)+0,SUM(N15)+0)</f>
        <v>0</v>
      </c>
      <c r="X15" s="49">
        <f t="shared" si="12"/>
        <v>0</v>
      </c>
      <c r="Y15" s="49">
        <f t="shared" si="13"/>
        <v>0</v>
      </c>
      <c r="Z15" s="49">
        <f t="shared" si="5"/>
        <v>0</v>
      </c>
      <c r="AA15" s="49">
        <f t="shared" si="6"/>
        <v>0</v>
      </c>
      <c r="AC15" s="49">
        <f t="shared" si="6"/>
        <v>0</v>
      </c>
      <c r="AD15" s="77">
        <f t="shared" si="8"/>
        <v>0</v>
      </c>
      <c r="AE15" s="77">
        <f t="shared" si="9"/>
        <v>0</v>
      </c>
      <c r="AF15" s="77">
        <f t="shared" si="10"/>
        <v>0</v>
      </c>
      <c r="AG15" s="77">
        <f t="shared" si="11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0"/>
      <c r="H16" s="99">
        <v>0</v>
      </c>
      <c r="I16" s="93">
        <v>0</v>
      </c>
      <c r="J16" s="93">
        <v>0</v>
      </c>
      <c r="K16" s="94">
        <f t="shared" si="2"/>
        <v>0</v>
      </c>
      <c r="L16" s="115">
        <v>0</v>
      </c>
      <c r="M16" s="103" t="str">
        <f t="shared" si="7"/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3"/>
        <v xml:space="preserve"> </v>
      </c>
      <c r="S16" s="95"/>
      <c r="T16" s="103">
        <v>0</v>
      </c>
      <c r="U16" s="39"/>
      <c r="V16" s="49">
        <f>IF(Employee!H$164=E$9,Employee!D$164+SUM(M16)+0,SUM(M16)+0)</f>
        <v>0</v>
      </c>
      <c r="W16" s="49">
        <f>IF(Employee!H$164=E$9,Employee!D$165+SUM(N16)+0,SUM(N16)+0)</f>
        <v>0</v>
      </c>
      <c r="X16" s="49">
        <f t="shared" si="12"/>
        <v>0</v>
      </c>
      <c r="Y16" s="49">
        <f t="shared" si="13"/>
        <v>0</v>
      </c>
      <c r="Z16" s="49">
        <f t="shared" si="5"/>
        <v>0</v>
      </c>
      <c r="AA16" s="49">
        <f t="shared" si="6"/>
        <v>0</v>
      </c>
      <c r="AC16" s="49">
        <f t="shared" si="6"/>
        <v>0</v>
      </c>
      <c r="AD16" s="77">
        <f t="shared" si="8"/>
        <v>0</v>
      </c>
      <c r="AE16" s="77">
        <f t="shared" si="9"/>
        <v>0</v>
      </c>
      <c r="AF16" s="77">
        <f t="shared" si="10"/>
        <v>0</v>
      </c>
      <c r="AG16" s="77">
        <f t="shared" si="11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0"/>
      <c r="H17" s="99">
        <v>0</v>
      </c>
      <c r="I17" s="93">
        <v>0</v>
      </c>
      <c r="J17" s="93">
        <v>0</v>
      </c>
      <c r="K17" s="94">
        <f t="shared" si="2"/>
        <v>0</v>
      </c>
      <c r="L17" s="115">
        <v>0</v>
      </c>
      <c r="M17" s="103" t="str">
        <f t="shared" si="7"/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3"/>
        <v xml:space="preserve"> </v>
      </c>
      <c r="S17" s="95"/>
      <c r="T17" s="103">
        <v>0</v>
      </c>
      <c r="U17" s="39"/>
      <c r="V17" s="49">
        <f>IF(Employee!H$190=E$9,Employee!D$190+SUM(M17)+0,SUM(M17)+0)</f>
        <v>0</v>
      </c>
      <c r="W17" s="49">
        <f>IF(Employee!H$190=E$9,Employee!D$191+SUM(N17)+0,SUM(N17)+0)</f>
        <v>0</v>
      </c>
      <c r="X17" s="49">
        <f t="shared" si="12"/>
        <v>0</v>
      </c>
      <c r="Y17" s="49">
        <f t="shared" si="13"/>
        <v>0</v>
      </c>
      <c r="Z17" s="49">
        <f t="shared" si="5"/>
        <v>0</v>
      </c>
      <c r="AA17" s="49">
        <f t="shared" si="6"/>
        <v>0</v>
      </c>
      <c r="AC17" s="49">
        <f t="shared" si="6"/>
        <v>0</v>
      </c>
      <c r="AD17" s="77">
        <f t="shared" si="8"/>
        <v>0</v>
      </c>
      <c r="AE17" s="77">
        <f t="shared" si="9"/>
        <v>0</v>
      </c>
      <c r="AF17" s="77">
        <f t="shared" si="10"/>
        <v>0</v>
      </c>
      <c r="AG17" s="77">
        <f t="shared" si="11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0"/>
      <c r="H18" s="99">
        <v>0</v>
      </c>
      <c r="I18" s="93">
        <v>0</v>
      </c>
      <c r="J18" s="93">
        <v>0</v>
      </c>
      <c r="K18" s="94">
        <f t="shared" si="2"/>
        <v>0</v>
      </c>
      <c r="L18" s="115">
        <v>0</v>
      </c>
      <c r="M18" s="103" t="str">
        <f t="shared" si="7"/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3"/>
        <v xml:space="preserve"> </v>
      </c>
      <c r="S18" s="95"/>
      <c r="T18" s="103">
        <v>0</v>
      </c>
      <c r="U18" s="39"/>
      <c r="V18" s="49">
        <f>IF(Employee!H$216=E$9,Employee!D$216+SUM(M18)+0,SUM(M18)+0)</f>
        <v>0</v>
      </c>
      <c r="W18" s="49">
        <f>IF(Employee!H$216=E$9,Employee!D$217+SUM(N18)+0,SUM(N18)+0)</f>
        <v>0</v>
      </c>
      <c r="X18" s="49">
        <f t="shared" si="12"/>
        <v>0</v>
      </c>
      <c r="Y18" s="49">
        <f t="shared" si="13"/>
        <v>0</v>
      </c>
      <c r="Z18" s="49">
        <f t="shared" si="5"/>
        <v>0</v>
      </c>
      <c r="AA18" s="49">
        <f t="shared" si="6"/>
        <v>0</v>
      </c>
      <c r="AC18" s="49">
        <f t="shared" si="6"/>
        <v>0</v>
      </c>
      <c r="AD18" s="77">
        <f t="shared" si="8"/>
        <v>0</v>
      </c>
      <c r="AE18" s="77">
        <f t="shared" si="9"/>
        <v>0</v>
      </c>
      <c r="AF18" s="77">
        <f t="shared" si="10"/>
        <v>0</v>
      </c>
      <c r="AG18" s="77">
        <f t="shared" si="11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0"/>
      <c r="H19" s="99">
        <v>0</v>
      </c>
      <c r="I19" s="93">
        <v>0</v>
      </c>
      <c r="J19" s="93">
        <v>0</v>
      </c>
      <c r="K19" s="94">
        <f t="shared" si="2"/>
        <v>0</v>
      </c>
      <c r="L19" s="115">
        <v>0</v>
      </c>
      <c r="M19" s="103" t="str">
        <f t="shared" si="7"/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3"/>
        <v xml:space="preserve"> </v>
      </c>
      <c r="S19" s="95"/>
      <c r="T19" s="103">
        <v>0</v>
      </c>
      <c r="U19" s="39"/>
      <c r="V19" s="49">
        <f>IF(Employee!H$242=E$9,Employee!D$242+SUM(M19)+0,SUM(M19)+0)</f>
        <v>0</v>
      </c>
      <c r="W19" s="49">
        <f>IF(Employee!H$242=E$9,Employee!D$243+SUM(N19)+0,SUM(N19)+0)</f>
        <v>0</v>
      </c>
      <c r="X19" s="49">
        <f t="shared" si="12"/>
        <v>0</v>
      </c>
      <c r="Y19" s="49">
        <f t="shared" si="13"/>
        <v>0</v>
      </c>
      <c r="Z19" s="49">
        <f t="shared" si="5"/>
        <v>0</v>
      </c>
      <c r="AA19" s="49">
        <f t="shared" si="6"/>
        <v>0</v>
      </c>
      <c r="AC19" s="49">
        <f t="shared" si="6"/>
        <v>0</v>
      </c>
      <c r="AD19" s="77">
        <f t="shared" si="8"/>
        <v>0</v>
      </c>
      <c r="AE19" s="77">
        <f t="shared" si="9"/>
        <v>0</v>
      </c>
      <c r="AF19" s="77">
        <f t="shared" si="10"/>
        <v>0</v>
      </c>
      <c r="AG19" s="77">
        <f t="shared" si="11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1"/>
      <c r="H20" s="99">
        <v>0</v>
      </c>
      <c r="I20" s="93">
        <v>0</v>
      </c>
      <c r="J20" s="93">
        <v>0</v>
      </c>
      <c r="K20" s="94">
        <f t="shared" si="2"/>
        <v>0</v>
      </c>
      <c r="L20" s="115">
        <v>0</v>
      </c>
      <c r="M20" s="103" t="str">
        <f t="shared" si="7"/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108" t="str">
        <f t="shared" si="3"/>
        <v xml:space="preserve"> </v>
      </c>
      <c r="S20" s="95"/>
      <c r="T20" s="104">
        <v>0</v>
      </c>
      <c r="U20" s="39"/>
      <c r="V20" s="49">
        <f>IF(Employee!H$268=E$9,Employee!D$268+SUM(M20)+0,SUM(M20)+0)</f>
        <v>0</v>
      </c>
      <c r="W20" s="49">
        <f>IF(Employee!H$268=E$9,Employee!D$269+SUM(N20)+0,SUM(N20)+0)</f>
        <v>0</v>
      </c>
      <c r="X20" s="49">
        <f t="shared" si="12"/>
        <v>0</v>
      </c>
      <c r="Y20" s="49">
        <f t="shared" si="13"/>
        <v>0</v>
      </c>
      <c r="Z20" s="49">
        <f t="shared" si="5"/>
        <v>0</v>
      </c>
      <c r="AA20" s="49">
        <f t="shared" si="6"/>
        <v>0</v>
      </c>
      <c r="AC20" s="49">
        <f t="shared" si="6"/>
        <v>0</v>
      </c>
      <c r="AD20" s="77">
        <f t="shared" si="8"/>
        <v>0</v>
      </c>
      <c r="AE20" s="77">
        <f t="shared" si="9"/>
        <v>0</v>
      </c>
      <c r="AF20" s="77">
        <f t="shared" si="10"/>
        <v>0</v>
      </c>
      <c r="AG20" s="77">
        <f t="shared" si="11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06" t="s">
        <v>7</v>
      </c>
      <c r="G21" s="407"/>
      <c r="H21" s="135"/>
      <c r="I21" s="136"/>
      <c r="J21" s="136"/>
      <c r="K21" s="137"/>
      <c r="L21" s="137"/>
      <c r="M21" s="138">
        <f t="shared" ref="M21:R21" si="14">SUM(M11:M20)</f>
        <v>0</v>
      </c>
      <c r="N21" s="138">
        <f t="shared" si="14"/>
        <v>0</v>
      </c>
      <c r="O21" s="138">
        <f t="shared" si="14"/>
        <v>0</v>
      </c>
      <c r="P21" s="138">
        <f t="shared" si="14"/>
        <v>0</v>
      </c>
      <c r="Q21" s="138">
        <f t="shared" si="14"/>
        <v>0</v>
      </c>
      <c r="R21" s="138">
        <f t="shared" si="14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2</v>
      </c>
      <c r="F24" s="35"/>
      <c r="G24" s="35"/>
      <c r="H24" s="405" t="s">
        <v>28</v>
      </c>
      <c r="I24" s="403"/>
      <c r="J24" s="404"/>
      <c r="K24" s="210">
        <f>M9+1</f>
        <v>43934</v>
      </c>
      <c r="L24" s="211" t="s">
        <v>84</v>
      </c>
      <c r="M24" s="212">
        <f>K24+6</f>
        <v>43940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114">
        <f>IF(T$24="Y",L11,0)</f>
        <v>0</v>
      </c>
      <c r="M26" s="102" t="str">
        <f t="shared" ref="M26:M35" si="15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16">IF(M26=" "," ",IF(M26=0," ",M26-SUM(N26:Q26)))</f>
        <v xml:space="preserve"> </v>
      </c>
      <c r="S26" s="95"/>
      <c r="T26" s="92" t="str">
        <f>IF(M26=" "," ",IF(M26=0," ",Admin!I13))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7">IF(O26=" ",X11,O26+X11)</f>
        <v>0</v>
      </c>
      <c r="Y26" s="49">
        <f t="shared" ref="Y26:Y35" si="18">IF(P26=0,Y11,P26+Y11)</f>
        <v>0</v>
      </c>
      <c r="Z26" s="49">
        <f t="shared" ref="Z26:Z35" si="19">IF(Q26=0,Z11,Q26+Z11)</f>
        <v>0</v>
      </c>
      <c r="AA26" s="49">
        <f t="shared" ref="AA26:AA35" si="20">IF(R26=" ",AA11,AA11+R26)</f>
        <v>0</v>
      </c>
      <c r="AC26" s="49">
        <f t="shared" ref="AC26:AC35" si="21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22">IF(T$24="Y",H12,0)</f>
        <v>0</v>
      </c>
      <c r="I27" s="93">
        <f t="shared" ref="I27:I35" si="23">IF(T$24="Y",I12,0)</f>
        <v>0</v>
      </c>
      <c r="J27" s="93">
        <f t="shared" ref="J27:J35" si="24">IF(T$24="Y",J12,0)</f>
        <v>0</v>
      </c>
      <c r="K27" s="93">
        <f t="shared" ref="K27:K35" si="25">IF(T$24="Y",K12,I27*J27)</f>
        <v>0</v>
      </c>
      <c r="L27" s="115">
        <f t="shared" ref="L27:L35" si="26">IF(T$24="Y",L12,0)</f>
        <v>0</v>
      </c>
      <c r="M27" s="103" t="str">
        <f t="shared" si="15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16"/>
        <v xml:space="preserve"> </v>
      </c>
      <c r="S27" s="95"/>
      <c r="T27" s="96" t="str">
        <f>IF(M27=" "," ",IF(M27=0," ",Admin!I14))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7"/>
        <v>0</v>
      </c>
      <c r="Y27" s="49">
        <f t="shared" si="18"/>
        <v>0</v>
      </c>
      <c r="Z27" s="49">
        <f t="shared" si="19"/>
        <v>0</v>
      </c>
      <c r="AA27" s="49">
        <f t="shared" si="20"/>
        <v>0</v>
      </c>
      <c r="AC27" s="49">
        <f t="shared" si="21"/>
        <v>0</v>
      </c>
      <c r="AD27" s="77">
        <f t="shared" ref="AD27:AD35" si="27">IF(G27="SSP",H27,0)</f>
        <v>0</v>
      </c>
      <c r="AE27" s="77">
        <f t="shared" ref="AE27:AE35" si="28">IF(G27="SMP",H27,0)</f>
        <v>0</v>
      </c>
      <c r="AF27" s="77">
        <f t="shared" ref="AF27:AF35" si="29">IF(G27="SPP",H27,0)</f>
        <v>0</v>
      </c>
      <c r="AG27" s="77">
        <f t="shared" ref="AG27:AG35" si="30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22"/>
        <v>0</v>
      </c>
      <c r="I28" s="93">
        <f t="shared" si="23"/>
        <v>0</v>
      </c>
      <c r="J28" s="93">
        <f t="shared" si="24"/>
        <v>0</v>
      </c>
      <c r="K28" s="93">
        <f t="shared" si="25"/>
        <v>0</v>
      </c>
      <c r="L28" s="115">
        <f t="shared" si="26"/>
        <v>0</v>
      </c>
      <c r="M28" s="103" t="str">
        <f t="shared" si="15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16"/>
        <v xml:space="preserve"> </v>
      </c>
      <c r="S28" s="95"/>
      <c r="T28" s="96" t="str">
        <f>IF(M28=" "," ",IF(M28=0," ",Admin!I15))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7"/>
        <v>0</v>
      </c>
      <c r="Y28" s="49">
        <f t="shared" si="18"/>
        <v>0</v>
      </c>
      <c r="Z28" s="49">
        <f t="shared" si="19"/>
        <v>0</v>
      </c>
      <c r="AA28" s="49">
        <f t="shared" si="20"/>
        <v>0</v>
      </c>
      <c r="AC28" s="49">
        <f t="shared" si="21"/>
        <v>0</v>
      </c>
      <c r="AD28" s="77">
        <f t="shared" si="27"/>
        <v>0</v>
      </c>
      <c r="AE28" s="77">
        <f t="shared" si="28"/>
        <v>0</v>
      </c>
      <c r="AF28" s="77">
        <f t="shared" si="29"/>
        <v>0</v>
      </c>
      <c r="AG28" s="77">
        <f t="shared" si="30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22"/>
        <v>0</v>
      </c>
      <c r="I29" s="93">
        <f t="shared" si="23"/>
        <v>0</v>
      </c>
      <c r="J29" s="93">
        <f t="shared" si="24"/>
        <v>0</v>
      </c>
      <c r="K29" s="93">
        <f t="shared" si="25"/>
        <v>0</v>
      </c>
      <c r="L29" s="115">
        <f t="shared" si="26"/>
        <v>0</v>
      </c>
      <c r="M29" s="103" t="str">
        <f t="shared" si="15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16"/>
        <v xml:space="preserve"> </v>
      </c>
      <c r="S29" s="95"/>
      <c r="T29" s="96" t="str">
        <f>IF(M29=" "," ",IF(M29=0," ",Admin!I16))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7"/>
        <v>0</v>
      </c>
      <c r="Y29" s="49">
        <f t="shared" si="18"/>
        <v>0</v>
      </c>
      <c r="Z29" s="49">
        <f t="shared" si="19"/>
        <v>0</v>
      </c>
      <c r="AA29" s="49">
        <f t="shared" si="20"/>
        <v>0</v>
      </c>
      <c r="AC29" s="49">
        <f t="shared" si="21"/>
        <v>0</v>
      </c>
      <c r="AD29" s="77">
        <f t="shared" si="27"/>
        <v>0</v>
      </c>
      <c r="AE29" s="77">
        <f t="shared" si="28"/>
        <v>0</v>
      </c>
      <c r="AF29" s="77">
        <f t="shared" si="29"/>
        <v>0</v>
      </c>
      <c r="AG29" s="77">
        <f t="shared" si="30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22"/>
        <v>0</v>
      </c>
      <c r="I30" s="93">
        <f t="shared" si="23"/>
        <v>0</v>
      </c>
      <c r="J30" s="93">
        <f t="shared" si="24"/>
        <v>0</v>
      </c>
      <c r="K30" s="93">
        <f t="shared" si="25"/>
        <v>0</v>
      </c>
      <c r="L30" s="115">
        <f t="shared" si="26"/>
        <v>0</v>
      </c>
      <c r="M30" s="103" t="str">
        <f t="shared" si="15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16"/>
        <v xml:space="preserve"> </v>
      </c>
      <c r="S30" s="95"/>
      <c r="T30" s="96" t="str">
        <f>IF(M30=" "," ",IF(M30=0," ",Admin!I17))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7"/>
        <v>0</v>
      </c>
      <c r="Y30" s="49">
        <f t="shared" si="18"/>
        <v>0</v>
      </c>
      <c r="Z30" s="49">
        <f t="shared" si="19"/>
        <v>0</v>
      </c>
      <c r="AA30" s="49">
        <f t="shared" si="20"/>
        <v>0</v>
      </c>
      <c r="AC30" s="49">
        <f t="shared" si="21"/>
        <v>0</v>
      </c>
      <c r="AD30" s="77">
        <f t="shared" si="27"/>
        <v>0</v>
      </c>
      <c r="AE30" s="77">
        <f t="shared" si="28"/>
        <v>0</v>
      </c>
      <c r="AF30" s="77">
        <f t="shared" si="29"/>
        <v>0</v>
      </c>
      <c r="AG30" s="77">
        <f t="shared" si="30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22"/>
        <v>0</v>
      </c>
      <c r="I31" s="93">
        <f t="shared" si="23"/>
        <v>0</v>
      </c>
      <c r="J31" s="93">
        <f t="shared" si="24"/>
        <v>0</v>
      </c>
      <c r="K31" s="93">
        <f t="shared" si="25"/>
        <v>0</v>
      </c>
      <c r="L31" s="115">
        <f t="shared" si="26"/>
        <v>0</v>
      </c>
      <c r="M31" s="103" t="str">
        <f t="shared" si="15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16"/>
        <v xml:space="preserve"> </v>
      </c>
      <c r="S31" s="95"/>
      <c r="T31" s="96" t="str">
        <f>IF(M31=" "," ",IF(M31=0," ",Admin!I18))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7"/>
        <v>0</v>
      </c>
      <c r="Y31" s="49">
        <f t="shared" si="18"/>
        <v>0</v>
      </c>
      <c r="Z31" s="49">
        <f t="shared" si="19"/>
        <v>0</v>
      </c>
      <c r="AA31" s="49">
        <f t="shared" si="20"/>
        <v>0</v>
      </c>
      <c r="AC31" s="49">
        <f t="shared" si="21"/>
        <v>0</v>
      </c>
      <c r="AD31" s="77">
        <f t="shared" si="27"/>
        <v>0</v>
      </c>
      <c r="AE31" s="77">
        <f t="shared" si="28"/>
        <v>0</v>
      </c>
      <c r="AF31" s="77">
        <f t="shared" si="29"/>
        <v>0</v>
      </c>
      <c r="AG31" s="77">
        <f t="shared" si="30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22"/>
        <v>0</v>
      </c>
      <c r="I32" s="93">
        <f>IF(T$24="Y",I17,0)</f>
        <v>0</v>
      </c>
      <c r="J32" s="93">
        <f>IF(T$24="Y",J17,0)</f>
        <v>0</v>
      </c>
      <c r="K32" s="93">
        <f t="shared" si="25"/>
        <v>0</v>
      </c>
      <c r="L32" s="115">
        <f t="shared" si="26"/>
        <v>0</v>
      </c>
      <c r="M32" s="103" t="str">
        <f t="shared" si="15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16"/>
        <v xml:space="preserve"> </v>
      </c>
      <c r="S32" s="95"/>
      <c r="T32" s="96" t="str">
        <f>IF(M32=" "," ",IF(M32=0," ",Admin!I19))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7"/>
        <v>0</v>
      </c>
      <c r="Y32" s="49">
        <f t="shared" si="18"/>
        <v>0</v>
      </c>
      <c r="Z32" s="49">
        <f t="shared" si="19"/>
        <v>0</v>
      </c>
      <c r="AA32" s="49">
        <f t="shared" si="20"/>
        <v>0</v>
      </c>
      <c r="AC32" s="49">
        <f t="shared" si="21"/>
        <v>0</v>
      </c>
      <c r="AD32" s="77">
        <f t="shared" si="27"/>
        <v>0</v>
      </c>
      <c r="AE32" s="77">
        <f t="shared" si="28"/>
        <v>0</v>
      </c>
      <c r="AF32" s="77">
        <f t="shared" si="29"/>
        <v>0</v>
      </c>
      <c r="AG32" s="77">
        <f t="shared" si="30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22"/>
        <v>0</v>
      </c>
      <c r="I33" s="93">
        <f t="shared" si="23"/>
        <v>0</v>
      </c>
      <c r="J33" s="93">
        <f t="shared" si="24"/>
        <v>0</v>
      </c>
      <c r="K33" s="93">
        <f t="shared" si="25"/>
        <v>0</v>
      </c>
      <c r="L33" s="115">
        <f t="shared" si="26"/>
        <v>0</v>
      </c>
      <c r="M33" s="103" t="str">
        <f t="shared" si="15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16"/>
        <v xml:space="preserve"> </v>
      </c>
      <c r="S33" s="95"/>
      <c r="T33" s="96" t="str">
        <f>IF(M33=" "," ",IF(M33=0," ",Admin!I20))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7"/>
        <v>0</v>
      </c>
      <c r="Y33" s="49">
        <f t="shared" si="18"/>
        <v>0</v>
      </c>
      <c r="Z33" s="49">
        <f t="shared" si="19"/>
        <v>0</v>
      </c>
      <c r="AA33" s="49">
        <f t="shared" si="20"/>
        <v>0</v>
      </c>
      <c r="AC33" s="49">
        <f t="shared" si="21"/>
        <v>0</v>
      </c>
      <c r="AD33" s="77">
        <f t="shared" si="27"/>
        <v>0</v>
      </c>
      <c r="AE33" s="77">
        <f t="shared" si="28"/>
        <v>0</v>
      </c>
      <c r="AF33" s="77">
        <f t="shared" si="29"/>
        <v>0</v>
      </c>
      <c r="AG33" s="77">
        <f t="shared" si="30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22"/>
        <v>0</v>
      </c>
      <c r="I34" s="93">
        <f t="shared" si="23"/>
        <v>0</v>
      </c>
      <c r="J34" s="93">
        <f t="shared" si="24"/>
        <v>0</v>
      </c>
      <c r="K34" s="93">
        <f t="shared" si="25"/>
        <v>0</v>
      </c>
      <c r="L34" s="115">
        <f t="shared" si="26"/>
        <v>0</v>
      </c>
      <c r="M34" s="103" t="str">
        <f t="shared" si="15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16"/>
        <v xml:space="preserve"> </v>
      </c>
      <c r="S34" s="95"/>
      <c r="T34" s="96" t="str">
        <f>IF(M34=" "," ",IF(M34=0," ",Admin!I21))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7"/>
        <v>0</v>
      </c>
      <c r="Y34" s="49">
        <f t="shared" si="18"/>
        <v>0</v>
      </c>
      <c r="Z34" s="49">
        <f t="shared" si="19"/>
        <v>0</v>
      </c>
      <c r="AA34" s="49">
        <f t="shared" si="20"/>
        <v>0</v>
      </c>
      <c r="AC34" s="49">
        <f t="shared" si="21"/>
        <v>0</v>
      </c>
      <c r="AD34" s="77">
        <f t="shared" si="27"/>
        <v>0</v>
      </c>
      <c r="AE34" s="77">
        <f t="shared" si="28"/>
        <v>0</v>
      </c>
      <c r="AF34" s="77">
        <f t="shared" si="29"/>
        <v>0</v>
      </c>
      <c r="AG34" s="77">
        <f t="shared" si="30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22"/>
        <v>0</v>
      </c>
      <c r="I35" s="118">
        <f t="shared" si="23"/>
        <v>0</v>
      </c>
      <c r="J35" s="118">
        <f t="shared" si="24"/>
        <v>0</v>
      </c>
      <c r="K35" s="118">
        <f t="shared" si="25"/>
        <v>0</v>
      </c>
      <c r="L35" s="116">
        <f t="shared" si="26"/>
        <v>0</v>
      </c>
      <c r="M35" s="104" t="str">
        <f t="shared" si="15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16"/>
        <v xml:space="preserve"> </v>
      </c>
      <c r="S35" s="95"/>
      <c r="T35" s="96" t="str">
        <f>IF(M35=" "," ",IF(M35=0," ",Admin!I22))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7"/>
        <v>0</v>
      </c>
      <c r="Y35" s="49">
        <f t="shared" si="18"/>
        <v>0</v>
      </c>
      <c r="Z35" s="49">
        <f t="shared" si="19"/>
        <v>0</v>
      </c>
      <c r="AA35" s="49">
        <f t="shared" si="20"/>
        <v>0</v>
      </c>
      <c r="AC35" s="49">
        <f t="shared" si="21"/>
        <v>0</v>
      </c>
      <c r="AD35" s="77">
        <f t="shared" si="27"/>
        <v>0</v>
      </c>
      <c r="AE35" s="77">
        <f t="shared" si="28"/>
        <v>0</v>
      </c>
      <c r="AF35" s="77">
        <f t="shared" si="29"/>
        <v>0</v>
      </c>
      <c r="AG35" s="77">
        <f t="shared" si="30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31">SUM(M26:M35)</f>
        <v>0</v>
      </c>
      <c r="N36" s="138">
        <f t="shared" si="31"/>
        <v>0</v>
      </c>
      <c r="O36" s="138">
        <f t="shared" si="31"/>
        <v>0</v>
      </c>
      <c r="P36" s="138">
        <f t="shared" si="31"/>
        <v>0</v>
      </c>
      <c r="Q36" s="138">
        <f t="shared" si="31"/>
        <v>0</v>
      </c>
      <c r="R36" s="138">
        <f t="shared" si="31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148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3</v>
      </c>
      <c r="F39" s="35"/>
      <c r="G39" s="35"/>
      <c r="H39" s="405" t="s">
        <v>28</v>
      </c>
      <c r="I39" s="403"/>
      <c r="J39" s="404"/>
      <c r="K39" s="210">
        <f>M24+1</f>
        <v>43941</v>
      </c>
      <c r="L39" s="211" t="s">
        <v>84</v>
      </c>
      <c r="M39" s="212">
        <f>K39+6</f>
        <v>43947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32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33">IF(M41=" "," ",IF(M41=0," ",M41-SUM(N41:Q41)))</f>
        <v xml:space="preserve"> </v>
      </c>
      <c r="S41" s="95"/>
      <c r="T41" s="92" t="str">
        <f>IF(M41=" "," ",IF(M41=0," ",Admin!I23))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34">IF(O41=" ",X26,O41+X26)</f>
        <v>0</v>
      </c>
      <c r="Y41" s="49">
        <f t="shared" ref="Y41:Y50" si="35">IF(P41=0,Y26,P41+Y26)</f>
        <v>0</v>
      </c>
      <c r="Z41" s="49">
        <f t="shared" ref="Z41:Z50" si="36">IF(Q41=0,Z26,Q41+Z26)</f>
        <v>0</v>
      </c>
      <c r="AA41" s="49">
        <f t="shared" ref="AA41:AA50" si="37">IF(R41=" ",AA26,AA26+R41)</f>
        <v>0</v>
      </c>
      <c r="AC41" s="49">
        <f t="shared" ref="AC41:AC50" si="38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9">IF(T$39="Y",H27,0)</f>
        <v>0</v>
      </c>
      <c r="I42" s="93">
        <f t="shared" ref="I42:I50" si="40">IF(T$39="Y",I27,0)</f>
        <v>0</v>
      </c>
      <c r="J42" s="93">
        <f t="shared" ref="J42:J50" si="41">IF(T$39="Y",J27,0)</f>
        <v>0</v>
      </c>
      <c r="K42" s="93">
        <f t="shared" ref="K42:K50" si="42">IF(T$39="Y",K27,I42*J42)</f>
        <v>0</v>
      </c>
      <c r="L42" s="115">
        <f t="shared" ref="L42:L50" si="43">IF(T$39="Y",L27,0)</f>
        <v>0</v>
      </c>
      <c r="M42" s="115" t="str">
        <f t="shared" si="32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33"/>
        <v xml:space="preserve"> </v>
      </c>
      <c r="S42" s="95"/>
      <c r="T42" s="96" t="str">
        <f>IF(M42=" "," ",IF(M42=0," ",Admin!I24))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34"/>
        <v>0</v>
      </c>
      <c r="Y42" s="49">
        <f t="shared" si="35"/>
        <v>0</v>
      </c>
      <c r="Z42" s="49">
        <f t="shared" si="36"/>
        <v>0</v>
      </c>
      <c r="AA42" s="49">
        <f t="shared" si="37"/>
        <v>0</v>
      </c>
      <c r="AC42" s="49">
        <f t="shared" si="38"/>
        <v>0</v>
      </c>
      <c r="AD42" s="77">
        <f t="shared" ref="AD42:AD50" si="44">IF(G42="SSP",H42,0)</f>
        <v>0</v>
      </c>
      <c r="AE42" s="77">
        <f t="shared" ref="AE42:AE50" si="45">IF(G42="SMP",H42,0)</f>
        <v>0</v>
      </c>
      <c r="AF42" s="77">
        <f t="shared" ref="AF42:AF50" si="46">IF(G42="SPP",H42,0)</f>
        <v>0</v>
      </c>
      <c r="AG42" s="77">
        <f t="shared" ref="AG42:AG50" si="47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9"/>
        <v>0</v>
      </c>
      <c r="I43" s="93">
        <f t="shared" si="40"/>
        <v>0</v>
      </c>
      <c r="J43" s="93">
        <f t="shared" si="41"/>
        <v>0</v>
      </c>
      <c r="K43" s="93">
        <f t="shared" si="42"/>
        <v>0</v>
      </c>
      <c r="L43" s="115">
        <f t="shared" si="43"/>
        <v>0</v>
      </c>
      <c r="M43" s="115" t="str">
        <f t="shared" si="32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33"/>
        <v xml:space="preserve"> </v>
      </c>
      <c r="S43" s="95"/>
      <c r="T43" s="96" t="str">
        <f>IF(M43=" "," ",IF(M43=0," ",Admin!I25))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34"/>
        <v>0</v>
      </c>
      <c r="Y43" s="49">
        <f t="shared" si="35"/>
        <v>0</v>
      </c>
      <c r="Z43" s="49">
        <f t="shared" si="36"/>
        <v>0</v>
      </c>
      <c r="AA43" s="49">
        <f t="shared" si="37"/>
        <v>0</v>
      </c>
      <c r="AC43" s="49">
        <f t="shared" si="38"/>
        <v>0</v>
      </c>
      <c r="AD43" s="77">
        <f t="shared" si="44"/>
        <v>0</v>
      </c>
      <c r="AE43" s="77">
        <f t="shared" si="45"/>
        <v>0</v>
      </c>
      <c r="AF43" s="77">
        <f t="shared" si="46"/>
        <v>0</v>
      </c>
      <c r="AG43" s="77">
        <f t="shared" si="47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9"/>
        <v>0</v>
      </c>
      <c r="I44" s="93">
        <f t="shared" si="40"/>
        <v>0</v>
      </c>
      <c r="J44" s="93">
        <f t="shared" si="41"/>
        <v>0</v>
      </c>
      <c r="K44" s="93">
        <f t="shared" si="42"/>
        <v>0</v>
      </c>
      <c r="L44" s="115">
        <f t="shared" si="43"/>
        <v>0</v>
      </c>
      <c r="M44" s="115" t="str">
        <f t="shared" si="32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33"/>
        <v xml:space="preserve"> </v>
      </c>
      <c r="S44" s="95"/>
      <c r="T44" s="96" t="str">
        <f>IF(M44=" "," ",IF(M44=0," ",Admin!I26))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34"/>
        <v>0</v>
      </c>
      <c r="Y44" s="49">
        <f t="shared" si="35"/>
        <v>0</v>
      </c>
      <c r="Z44" s="49">
        <f t="shared" si="36"/>
        <v>0</v>
      </c>
      <c r="AA44" s="49">
        <f t="shared" si="37"/>
        <v>0</v>
      </c>
      <c r="AC44" s="49">
        <f t="shared" si="38"/>
        <v>0</v>
      </c>
      <c r="AD44" s="77">
        <f t="shared" si="44"/>
        <v>0</v>
      </c>
      <c r="AE44" s="77">
        <f t="shared" si="45"/>
        <v>0</v>
      </c>
      <c r="AF44" s="77">
        <f t="shared" si="46"/>
        <v>0</v>
      </c>
      <c r="AG44" s="77">
        <f t="shared" si="47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9"/>
        <v>0</v>
      </c>
      <c r="I45" s="93">
        <f t="shared" si="40"/>
        <v>0</v>
      </c>
      <c r="J45" s="93">
        <f t="shared" si="41"/>
        <v>0</v>
      </c>
      <c r="K45" s="93">
        <f t="shared" si="42"/>
        <v>0</v>
      </c>
      <c r="L45" s="115">
        <f t="shared" si="43"/>
        <v>0</v>
      </c>
      <c r="M45" s="115" t="str">
        <f t="shared" si="32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33"/>
        <v xml:space="preserve"> </v>
      </c>
      <c r="S45" s="95"/>
      <c r="T45" s="96" t="str">
        <f>IF(M45=" "," ",IF(M45=0," ",Admin!I27))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34"/>
        <v>0</v>
      </c>
      <c r="Y45" s="49">
        <f t="shared" si="35"/>
        <v>0</v>
      </c>
      <c r="Z45" s="49">
        <f t="shared" si="36"/>
        <v>0</v>
      </c>
      <c r="AA45" s="49">
        <f t="shared" si="37"/>
        <v>0</v>
      </c>
      <c r="AC45" s="49">
        <f t="shared" si="38"/>
        <v>0</v>
      </c>
      <c r="AD45" s="77">
        <f t="shared" si="44"/>
        <v>0</v>
      </c>
      <c r="AE45" s="77">
        <f t="shared" si="45"/>
        <v>0</v>
      </c>
      <c r="AF45" s="77">
        <f t="shared" si="46"/>
        <v>0</v>
      </c>
      <c r="AG45" s="77">
        <f t="shared" si="47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9"/>
        <v>0</v>
      </c>
      <c r="I46" s="93">
        <f t="shared" si="40"/>
        <v>0</v>
      </c>
      <c r="J46" s="93">
        <f t="shared" si="41"/>
        <v>0</v>
      </c>
      <c r="K46" s="93">
        <f t="shared" si="42"/>
        <v>0</v>
      </c>
      <c r="L46" s="115">
        <f t="shared" si="43"/>
        <v>0</v>
      </c>
      <c r="M46" s="115" t="str">
        <f t="shared" si="32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33"/>
        <v xml:space="preserve"> </v>
      </c>
      <c r="S46" s="95"/>
      <c r="T46" s="96" t="str">
        <f>IF(M46=" "," ",IF(M46=0," ",Admin!I28))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34"/>
        <v>0</v>
      </c>
      <c r="Y46" s="49">
        <f t="shared" si="35"/>
        <v>0</v>
      </c>
      <c r="Z46" s="49">
        <f t="shared" si="36"/>
        <v>0</v>
      </c>
      <c r="AA46" s="49">
        <f t="shared" si="37"/>
        <v>0</v>
      </c>
      <c r="AC46" s="49">
        <f t="shared" si="38"/>
        <v>0</v>
      </c>
      <c r="AD46" s="77">
        <f t="shared" si="44"/>
        <v>0</v>
      </c>
      <c r="AE46" s="77">
        <f t="shared" si="45"/>
        <v>0</v>
      </c>
      <c r="AF46" s="77">
        <f t="shared" si="46"/>
        <v>0</v>
      </c>
      <c r="AG46" s="77">
        <f t="shared" si="47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9"/>
        <v>0</v>
      </c>
      <c r="I47" s="93">
        <f t="shared" si="40"/>
        <v>0</v>
      </c>
      <c r="J47" s="93">
        <f t="shared" si="41"/>
        <v>0</v>
      </c>
      <c r="K47" s="93">
        <f t="shared" si="42"/>
        <v>0</v>
      </c>
      <c r="L47" s="115">
        <f t="shared" si="43"/>
        <v>0</v>
      </c>
      <c r="M47" s="115" t="str">
        <f t="shared" si="32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33"/>
        <v xml:space="preserve"> </v>
      </c>
      <c r="S47" s="95"/>
      <c r="T47" s="96" t="str">
        <f>IF(M47=" "," ",IF(M47=0," ",Admin!I29))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34"/>
        <v>0</v>
      </c>
      <c r="Y47" s="49">
        <f t="shared" si="35"/>
        <v>0</v>
      </c>
      <c r="Z47" s="49">
        <f t="shared" si="36"/>
        <v>0</v>
      </c>
      <c r="AA47" s="49">
        <f t="shared" si="37"/>
        <v>0</v>
      </c>
      <c r="AC47" s="49">
        <f t="shared" si="38"/>
        <v>0</v>
      </c>
      <c r="AD47" s="77">
        <f t="shared" si="44"/>
        <v>0</v>
      </c>
      <c r="AE47" s="77">
        <f t="shared" si="45"/>
        <v>0</v>
      </c>
      <c r="AF47" s="77">
        <f t="shared" si="46"/>
        <v>0</v>
      </c>
      <c r="AG47" s="77">
        <f t="shared" si="47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9"/>
        <v>0</v>
      </c>
      <c r="I48" s="93">
        <f t="shared" si="40"/>
        <v>0</v>
      </c>
      <c r="J48" s="93">
        <f t="shared" si="41"/>
        <v>0</v>
      </c>
      <c r="K48" s="93">
        <f t="shared" si="42"/>
        <v>0</v>
      </c>
      <c r="L48" s="115">
        <f t="shared" si="43"/>
        <v>0</v>
      </c>
      <c r="M48" s="115" t="str">
        <f t="shared" si="32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33"/>
        <v xml:space="preserve"> </v>
      </c>
      <c r="S48" s="95"/>
      <c r="T48" s="96" t="str">
        <f>IF(M48=" "," ",IF(M48=0," ",Admin!I30))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34"/>
        <v>0</v>
      </c>
      <c r="Y48" s="49">
        <f t="shared" si="35"/>
        <v>0</v>
      </c>
      <c r="Z48" s="49">
        <f t="shared" si="36"/>
        <v>0</v>
      </c>
      <c r="AA48" s="49">
        <f t="shared" si="37"/>
        <v>0</v>
      </c>
      <c r="AC48" s="49">
        <f t="shared" si="38"/>
        <v>0</v>
      </c>
      <c r="AD48" s="77">
        <f t="shared" si="44"/>
        <v>0</v>
      </c>
      <c r="AE48" s="77">
        <f t="shared" si="45"/>
        <v>0</v>
      </c>
      <c r="AF48" s="77">
        <f t="shared" si="46"/>
        <v>0</v>
      </c>
      <c r="AG48" s="77">
        <f t="shared" si="47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9"/>
        <v>0</v>
      </c>
      <c r="I49" s="93">
        <f t="shared" si="40"/>
        <v>0</v>
      </c>
      <c r="J49" s="93">
        <f t="shared" si="41"/>
        <v>0</v>
      </c>
      <c r="K49" s="93">
        <f t="shared" si="42"/>
        <v>0</v>
      </c>
      <c r="L49" s="115">
        <f t="shared" si="43"/>
        <v>0</v>
      </c>
      <c r="M49" s="115" t="str">
        <f t="shared" si="32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33"/>
        <v xml:space="preserve"> </v>
      </c>
      <c r="S49" s="95"/>
      <c r="T49" s="96" t="str">
        <f>IF(M49=" "," ",IF(M49=0," ",Admin!I31))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34"/>
        <v>0</v>
      </c>
      <c r="Y49" s="49">
        <f t="shared" si="35"/>
        <v>0</v>
      </c>
      <c r="Z49" s="49">
        <f t="shared" si="36"/>
        <v>0</v>
      </c>
      <c r="AA49" s="49">
        <f t="shared" si="37"/>
        <v>0</v>
      </c>
      <c r="AC49" s="49">
        <f t="shared" si="38"/>
        <v>0</v>
      </c>
      <c r="AD49" s="77">
        <f t="shared" si="44"/>
        <v>0</v>
      </c>
      <c r="AE49" s="77">
        <f t="shared" si="45"/>
        <v>0</v>
      </c>
      <c r="AF49" s="77">
        <f t="shared" si="46"/>
        <v>0</v>
      </c>
      <c r="AG49" s="77">
        <f t="shared" si="47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9"/>
        <v>0</v>
      </c>
      <c r="I50" s="118">
        <f t="shared" si="40"/>
        <v>0</v>
      </c>
      <c r="J50" s="118">
        <f t="shared" si="41"/>
        <v>0</v>
      </c>
      <c r="K50" s="118">
        <f t="shared" si="42"/>
        <v>0</v>
      </c>
      <c r="L50" s="116">
        <f t="shared" si="43"/>
        <v>0</v>
      </c>
      <c r="M50" s="116" t="str">
        <f t="shared" si="32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33"/>
        <v xml:space="preserve"> </v>
      </c>
      <c r="S50" s="95"/>
      <c r="T50" s="96" t="str">
        <f>IF(M50=" "," ",IF(M50=0," ",Admin!I32))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34"/>
        <v>0</v>
      </c>
      <c r="Y50" s="49">
        <f t="shared" si="35"/>
        <v>0</v>
      </c>
      <c r="Z50" s="49">
        <f t="shared" si="36"/>
        <v>0</v>
      </c>
      <c r="AA50" s="49">
        <f t="shared" si="37"/>
        <v>0</v>
      </c>
      <c r="AC50" s="49">
        <f t="shared" si="38"/>
        <v>0</v>
      </c>
      <c r="AD50" s="77">
        <f t="shared" si="44"/>
        <v>0</v>
      </c>
      <c r="AE50" s="77">
        <f t="shared" si="45"/>
        <v>0</v>
      </c>
      <c r="AF50" s="77">
        <f t="shared" si="46"/>
        <v>0</v>
      </c>
      <c r="AG50" s="77">
        <f t="shared" si="47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48">SUM(M41:M50)</f>
        <v>0</v>
      </c>
      <c r="N51" s="138">
        <f t="shared" si="48"/>
        <v>0</v>
      </c>
      <c r="O51" s="138">
        <f t="shared" si="48"/>
        <v>0</v>
      </c>
      <c r="P51" s="138">
        <f t="shared" si="48"/>
        <v>0</v>
      </c>
      <c r="Q51" s="138">
        <f t="shared" si="48"/>
        <v>0</v>
      </c>
      <c r="R51" s="138">
        <f t="shared" si="48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03"/>
      <c r="D53" s="403"/>
      <c r="E53" s="404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03"/>
      <c r="D54" s="404"/>
      <c r="E54" s="168">
        <v>4</v>
      </c>
      <c r="F54" s="35"/>
      <c r="G54" s="35"/>
      <c r="H54" s="405" t="s">
        <v>28</v>
      </c>
      <c r="I54" s="403"/>
      <c r="J54" s="404"/>
      <c r="K54" s="210">
        <f>M39+1</f>
        <v>43948</v>
      </c>
      <c r="L54" s="211" t="s">
        <v>84</v>
      </c>
      <c r="M54" s="212">
        <f>K54+6</f>
        <v>43954</v>
      </c>
      <c r="N54" s="20"/>
      <c r="O54" s="448" t="s">
        <v>71</v>
      </c>
      <c r="P54" s="449"/>
      <c r="Q54" s="449"/>
      <c r="R54" s="450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114">
        <f>IF(T$54="Y",L41,0)</f>
        <v>0</v>
      </c>
      <c r="M56" s="102" t="str">
        <f t="shared" ref="M56:M65" si="49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50">IF(M56=" "," ",IF(M56=0," ",M56-SUM(N56:Q56)))</f>
        <v xml:space="preserve"> </v>
      </c>
      <c r="S56" s="95"/>
      <c r="T56" s="92" t="str">
        <f>IF(M56=" "," ",IF(M56=0," ",Admin!I33))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51">IF(O56=" ",X41,O56+X41)</f>
        <v>0</v>
      </c>
      <c r="Y56" s="49">
        <f t="shared" ref="Y56:Y65" si="52">IF(P56=0,Y41,P56+Y41)</f>
        <v>0</v>
      </c>
      <c r="Z56" s="49">
        <f t="shared" ref="Z56:Z65" si="53">IF(Q56=0,Z41,Q56+Z41)</f>
        <v>0</v>
      </c>
      <c r="AA56" s="49">
        <f t="shared" ref="AA56:AA65" si="54">IF(R56=" ",AA41,AA41+R56)</f>
        <v>0</v>
      </c>
      <c r="AC56" s="49">
        <f t="shared" ref="AC56:AC65" si="5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56">IF(T$54="Y",H42,0)</f>
        <v>0</v>
      </c>
      <c r="I57" s="93">
        <f t="shared" ref="I57:I65" si="57">IF(T$54="Y",I42,0)</f>
        <v>0</v>
      </c>
      <c r="J57" s="93">
        <f t="shared" ref="J57:J65" si="58">IF(T$54="Y",J42,0)</f>
        <v>0</v>
      </c>
      <c r="K57" s="93">
        <f t="shared" ref="K57:K65" si="59">IF(T$54="Y",K42,I57*J57)</f>
        <v>0</v>
      </c>
      <c r="L57" s="115">
        <f t="shared" ref="L57:L65" si="60">IF(T$54="Y",L42,0)</f>
        <v>0</v>
      </c>
      <c r="M57" s="103" t="str">
        <f t="shared" si="49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50"/>
        <v xml:space="preserve"> </v>
      </c>
      <c r="S57" s="95"/>
      <c r="T57" s="96" t="str">
        <f>IF(M57=" "," ",IF(M57=0," ",Admin!I34))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51"/>
        <v>0</v>
      </c>
      <c r="Y57" s="49">
        <f t="shared" si="52"/>
        <v>0</v>
      </c>
      <c r="Z57" s="49">
        <f t="shared" si="53"/>
        <v>0</v>
      </c>
      <c r="AA57" s="49">
        <f t="shared" si="54"/>
        <v>0</v>
      </c>
      <c r="AC57" s="49">
        <f t="shared" si="55"/>
        <v>0</v>
      </c>
      <c r="AD57" s="77">
        <f t="shared" ref="AD57:AD65" si="61">IF(G57="SSP",H57,0)</f>
        <v>0</v>
      </c>
      <c r="AE57" s="77">
        <f t="shared" ref="AE57:AE65" si="62">IF(G57="SMP",H57,0)</f>
        <v>0</v>
      </c>
      <c r="AF57" s="77">
        <f t="shared" ref="AF57:AF65" si="63">IF(G57="SPP",H57,0)</f>
        <v>0</v>
      </c>
      <c r="AG57" s="77">
        <f t="shared" ref="AG57:AG65" si="6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56"/>
        <v>0</v>
      </c>
      <c r="I58" s="93">
        <f t="shared" si="57"/>
        <v>0</v>
      </c>
      <c r="J58" s="93">
        <f t="shared" si="58"/>
        <v>0</v>
      </c>
      <c r="K58" s="93">
        <f t="shared" si="59"/>
        <v>0</v>
      </c>
      <c r="L58" s="115">
        <f t="shared" si="60"/>
        <v>0</v>
      </c>
      <c r="M58" s="103" t="str">
        <f t="shared" si="49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50"/>
        <v xml:space="preserve"> </v>
      </c>
      <c r="S58" s="95"/>
      <c r="T58" s="96" t="str">
        <f>IF(M58=" "," ",IF(M58=0," ",Admin!I35))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51"/>
        <v>0</v>
      </c>
      <c r="Y58" s="49">
        <f t="shared" si="52"/>
        <v>0</v>
      </c>
      <c r="Z58" s="49">
        <f t="shared" si="53"/>
        <v>0</v>
      </c>
      <c r="AA58" s="49">
        <f t="shared" si="54"/>
        <v>0</v>
      </c>
      <c r="AC58" s="49">
        <f t="shared" si="55"/>
        <v>0</v>
      </c>
      <c r="AD58" s="77">
        <f t="shared" si="61"/>
        <v>0</v>
      </c>
      <c r="AE58" s="77">
        <f t="shared" si="62"/>
        <v>0</v>
      </c>
      <c r="AF58" s="77">
        <f t="shared" si="63"/>
        <v>0</v>
      </c>
      <c r="AG58" s="77">
        <f t="shared" si="6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56"/>
        <v>0</v>
      </c>
      <c r="I59" s="93">
        <f t="shared" si="57"/>
        <v>0</v>
      </c>
      <c r="J59" s="93">
        <f t="shared" si="58"/>
        <v>0</v>
      </c>
      <c r="K59" s="93">
        <f t="shared" si="59"/>
        <v>0</v>
      </c>
      <c r="L59" s="115">
        <f t="shared" si="60"/>
        <v>0</v>
      </c>
      <c r="M59" s="103" t="str">
        <f t="shared" si="49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50"/>
        <v xml:space="preserve"> </v>
      </c>
      <c r="S59" s="95"/>
      <c r="T59" s="96" t="str">
        <f>IF(M59=" "," ",IF(M59=0," ",Admin!I36))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51"/>
        <v>0</v>
      </c>
      <c r="Y59" s="49">
        <f t="shared" si="52"/>
        <v>0</v>
      </c>
      <c r="Z59" s="49">
        <f t="shared" si="53"/>
        <v>0</v>
      </c>
      <c r="AA59" s="49">
        <f t="shared" si="54"/>
        <v>0</v>
      </c>
      <c r="AC59" s="49">
        <f t="shared" si="55"/>
        <v>0</v>
      </c>
      <c r="AD59" s="77">
        <f t="shared" si="61"/>
        <v>0</v>
      </c>
      <c r="AE59" s="77">
        <f t="shared" si="62"/>
        <v>0</v>
      </c>
      <c r="AF59" s="77">
        <f t="shared" si="63"/>
        <v>0</v>
      </c>
      <c r="AG59" s="77">
        <f t="shared" si="6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56"/>
        <v>0</v>
      </c>
      <c r="I60" s="93">
        <f t="shared" si="57"/>
        <v>0</v>
      </c>
      <c r="J60" s="93">
        <f t="shared" si="58"/>
        <v>0</v>
      </c>
      <c r="K60" s="93">
        <f t="shared" si="59"/>
        <v>0</v>
      </c>
      <c r="L60" s="115">
        <f t="shared" si="60"/>
        <v>0</v>
      </c>
      <c r="M60" s="103" t="str">
        <f t="shared" si="49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50"/>
        <v xml:space="preserve"> </v>
      </c>
      <c r="S60" s="95"/>
      <c r="T60" s="96" t="str">
        <f>IF(M60=" "," ",IF(M60=0," ",Admin!I37))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51"/>
        <v>0</v>
      </c>
      <c r="Y60" s="49">
        <f t="shared" si="52"/>
        <v>0</v>
      </c>
      <c r="Z60" s="49">
        <f t="shared" si="53"/>
        <v>0</v>
      </c>
      <c r="AA60" s="49">
        <f t="shared" si="54"/>
        <v>0</v>
      </c>
      <c r="AC60" s="49">
        <f t="shared" si="55"/>
        <v>0</v>
      </c>
      <c r="AD60" s="77">
        <f t="shared" si="61"/>
        <v>0</v>
      </c>
      <c r="AE60" s="77">
        <f t="shared" si="62"/>
        <v>0</v>
      </c>
      <c r="AF60" s="77">
        <f t="shared" si="63"/>
        <v>0</v>
      </c>
      <c r="AG60" s="77">
        <f t="shared" si="6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56"/>
        <v>0</v>
      </c>
      <c r="I61" s="93">
        <f t="shared" si="57"/>
        <v>0</v>
      </c>
      <c r="J61" s="93">
        <f t="shared" si="58"/>
        <v>0</v>
      </c>
      <c r="K61" s="93">
        <f t="shared" si="59"/>
        <v>0</v>
      </c>
      <c r="L61" s="115">
        <f t="shared" si="60"/>
        <v>0</v>
      </c>
      <c r="M61" s="103" t="str">
        <f t="shared" si="49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50"/>
        <v xml:space="preserve"> </v>
      </c>
      <c r="S61" s="95"/>
      <c r="T61" s="96" t="str">
        <f>IF(M61=" "," ",IF(M61=0," ",Admin!I38))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51"/>
        <v>0</v>
      </c>
      <c r="Y61" s="49">
        <f t="shared" si="52"/>
        <v>0</v>
      </c>
      <c r="Z61" s="49">
        <f t="shared" si="53"/>
        <v>0</v>
      </c>
      <c r="AA61" s="49">
        <f t="shared" si="54"/>
        <v>0</v>
      </c>
      <c r="AC61" s="49">
        <f t="shared" si="55"/>
        <v>0</v>
      </c>
      <c r="AD61" s="77">
        <f t="shared" si="61"/>
        <v>0</v>
      </c>
      <c r="AE61" s="77">
        <f t="shared" si="62"/>
        <v>0</v>
      </c>
      <c r="AF61" s="77">
        <f t="shared" si="63"/>
        <v>0</v>
      </c>
      <c r="AG61" s="77">
        <f t="shared" si="6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56"/>
        <v>0</v>
      </c>
      <c r="I62" s="93">
        <f t="shared" si="57"/>
        <v>0</v>
      </c>
      <c r="J62" s="93">
        <f t="shared" si="58"/>
        <v>0</v>
      </c>
      <c r="K62" s="93">
        <f t="shared" si="59"/>
        <v>0</v>
      </c>
      <c r="L62" s="115">
        <f t="shared" si="60"/>
        <v>0</v>
      </c>
      <c r="M62" s="103" t="str">
        <f t="shared" si="49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50"/>
        <v xml:space="preserve"> </v>
      </c>
      <c r="S62" s="95"/>
      <c r="T62" s="96" t="str">
        <f>IF(M62=" "," ",IF(M62=0," ",Admin!I39))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51"/>
        <v>0</v>
      </c>
      <c r="Y62" s="49">
        <f t="shared" si="52"/>
        <v>0</v>
      </c>
      <c r="Z62" s="49">
        <f t="shared" si="53"/>
        <v>0</v>
      </c>
      <c r="AA62" s="49">
        <f t="shared" si="54"/>
        <v>0</v>
      </c>
      <c r="AC62" s="49">
        <f t="shared" si="55"/>
        <v>0</v>
      </c>
      <c r="AD62" s="77">
        <f t="shared" si="61"/>
        <v>0</v>
      </c>
      <c r="AE62" s="77">
        <f t="shared" si="62"/>
        <v>0</v>
      </c>
      <c r="AF62" s="77">
        <f t="shared" si="63"/>
        <v>0</v>
      </c>
      <c r="AG62" s="77">
        <f t="shared" si="6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56"/>
        <v>0</v>
      </c>
      <c r="I63" s="93">
        <f t="shared" si="57"/>
        <v>0</v>
      </c>
      <c r="J63" s="93">
        <f t="shared" si="58"/>
        <v>0</v>
      </c>
      <c r="K63" s="93">
        <f t="shared" si="59"/>
        <v>0</v>
      </c>
      <c r="L63" s="115">
        <f t="shared" si="60"/>
        <v>0</v>
      </c>
      <c r="M63" s="103" t="str">
        <f t="shared" si="49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50"/>
        <v xml:space="preserve"> </v>
      </c>
      <c r="S63" s="95"/>
      <c r="T63" s="96" t="str">
        <f>IF(M63=" "," ",IF(M63=0," ",Admin!I40))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51"/>
        <v>0</v>
      </c>
      <c r="Y63" s="49">
        <f t="shared" si="52"/>
        <v>0</v>
      </c>
      <c r="Z63" s="49">
        <f t="shared" si="53"/>
        <v>0</v>
      </c>
      <c r="AA63" s="49">
        <f t="shared" si="54"/>
        <v>0</v>
      </c>
      <c r="AC63" s="49">
        <f t="shared" si="55"/>
        <v>0</v>
      </c>
      <c r="AD63" s="77">
        <f t="shared" si="61"/>
        <v>0</v>
      </c>
      <c r="AE63" s="77">
        <f t="shared" si="62"/>
        <v>0</v>
      </c>
      <c r="AF63" s="77">
        <f t="shared" si="63"/>
        <v>0</v>
      </c>
      <c r="AG63" s="77">
        <f t="shared" si="6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56"/>
        <v>0</v>
      </c>
      <c r="I64" s="93">
        <f t="shared" si="57"/>
        <v>0</v>
      </c>
      <c r="J64" s="93">
        <f t="shared" si="58"/>
        <v>0</v>
      </c>
      <c r="K64" s="93">
        <f t="shared" si="59"/>
        <v>0</v>
      </c>
      <c r="L64" s="115">
        <f t="shared" si="60"/>
        <v>0</v>
      </c>
      <c r="M64" s="103" t="str">
        <f t="shared" si="49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50"/>
        <v xml:space="preserve"> </v>
      </c>
      <c r="S64" s="95"/>
      <c r="T64" s="96" t="str">
        <f>IF(M64=" "," ",IF(M64=0," ",Admin!I41))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51"/>
        <v>0</v>
      </c>
      <c r="Y64" s="49">
        <f t="shared" si="52"/>
        <v>0</v>
      </c>
      <c r="Z64" s="49">
        <f t="shared" si="53"/>
        <v>0</v>
      </c>
      <c r="AA64" s="49">
        <f t="shared" si="54"/>
        <v>0</v>
      </c>
      <c r="AC64" s="49">
        <f t="shared" si="55"/>
        <v>0</v>
      </c>
      <c r="AD64" s="77">
        <f t="shared" si="61"/>
        <v>0</v>
      </c>
      <c r="AE64" s="77">
        <f t="shared" si="62"/>
        <v>0</v>
      </c>
      <c r="AF64" s="77">
        <f t="shared" si="63"/>
        <v>0</v>
      </c>
      <c r="AG64" s="77">
        <f t="shared" si="6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56"/>
        <v>0</v>
      </c>
      <c r="I65" s="118">
        <f t="shared" si="57"/>
        <v>0</v>
      </c>
      <c r="J65" s="118">
        <f t="shared" si="58"/>
        <v>0</v>
      </c>
      <c r="K65" s="118">
        <f t="shared" si="59"/>
        <v>0</v>
      </c>
      <c r="L65" s="116">
        <f t="shared" si="60"/>
        <v>0</v>
      </c>
      <c r="M65" s="104" t="str">
        <f t="shared" si="49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50"/>
        <v xml:space="preserve"> </v>
      </c>
      <c r="S65" s="95"/>
      <c r="T65" s="96" t="str">
        <f>IF(M65=" "," ",IF(M65=0," ",Admin!I42))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51"/>
        <v>0</v>
      </c>
      <c r="Y65" s="49">
        <f t="shared" si="52"/>
        <v>0</v>
      </c>
      <c r="Z65" s="49">
        <f t="shared" si="53"/>
        <v>0</v>
      </c>
      <c r="AA65" s="49">
        <f t="shared" si="54"/>
        <v>0</v>
      </c>
      <c r="AC65" s="49">
        <f t="shared" si="55"/>
        <v>0</v>
      </c>
      <c r="AD65" s="77">
        <f t="shared" si="61"/>
        <v>0</v>
      </c>
      <c r="AE65" s="77">
        <f t="shared" si="62"/>
        <v>0</v>
      </c>
      <c r="AF65" s="77">
        <f t="shared" si="63"/>
        <v>0</v>
      </c>
      <c r="AG65" s="77">
        <f t="shared" si="6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04"/>
      <c r="H66" s="135"/>
      <c r="I66" s="136"/>
      <c r="J66" s="136"/>
      <c r="K66" s="137"/>
      <c r="L66" s="137"/>
      <c r="M66" s="138">
        <f t="shared" ref="M66:R66" si="65">SUM(M56:M65)</f>
        <v>0</v>
      </c>
      <c r="N66" s="138">
        <f t="shared" si="65"/>
        <v>0</v>
      </c>
      <c r="O66" s="138">
        <f t="shared" si="65"/>
        <v>0</v>
      </c>
      <c r="P66" s="138">
        <f t="shared" si="65"/>
        <v>0</v>
      </c>
      <c r="Q66" s="138">
        <f t="shared" si="65"/>
        <v>0</v>
      </c>
      <c r="R66" s="138">
        <f t="shared" si="6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1</v>
      </c>
      <c r="F69" s="35"/>
      <c r="G69" s="35"/>
      <c r="H69" s="405" t="s">
        <v>28</v>
      </c>
      <c r="I69" s="403"/>
      <c r="J69" s="404"/>
      <c r="K69" s="210">
        <f>Admin!B2</f>
        <v>43927</v>
      </c>
      <c r="L69" s="211" t="s">
        <v>84</v>
      </c>
      <c r="M69" s="212">
        <f>Admin!B26</f>
        <v>43951</v>
      </c>
      <c r="N69" s="20"/>
      <c r="O69" s="448" t="s">
        <v>57</v>
      </c>
      <c r="P69" s="449"/>
      <c r="Q69" s="449"/>
      <c r="R69" s="450"/>
      <c r="S69" s="35"/>
      <c r="T69" s="100" t="s">
        <v>33</v>
      </c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0"/>
      <c r="H71" s="98">
        <v>0</v>
      </c>
      <c r="I71" s="90">
        <v>0</v>
      </c>
      <c r="J71" s="90">
        <v>0</v>
      </c>
      <c r="K71" s="91">
        <f>I71*J71</f>
        <v>0</v>
      </c>
      <c r="L71" s="114">
        <v>0</v>
      </c>
      <c r="M71" s="98" t="str">
        <f t="shared" ref="M71:M80" si="66">IF(E71=" "," ",IF((H71+K71+L71)&gt;0,H71+K71+L71," "))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07" t="str">
        <f>IF(M71=" "," ",IF(M71=0," ",M71-SUM(N71:Q71)))</f>
        <v xml:space="preserve"> </v>
      </c>
      <c r="S71" s="95"/>
      <c r="T71" s="92" t="str">
        <f>IF(M71=" "," ",IF(M71=0," ",Admin!I3))</f>
        <v xml:space="preserve"> </v>
      </c>
      <c r="U71" s="39"/>
      <c r="V71" s="49">
        <f>IF(Employee!H$35=E$69,Employee!D$34+SUM(M71)+0,SUM(M71)+0)</f>
        <v>0</v>
      </c>
      <c r="W71" s="49">
        <f>IF(Employee!H$35=E$69,Employee!D$35+SUM(N71)+0,SUM(N71)+0)</f>
        <v>0</v>
      </c>
      <c r="X71" s="49">
        <f t="shared" ref="X71:X80" si="67">IF(O71=" ",0,O71)</f>
        <v>0</v>
      </c>
      <c r="Y71" s="49">
        <f>IF(P71=" ",0,P71)</f>
        <v>0</v>
      </c>
      <c r="Z71" s="49">
        <f t="shared" ref="Z71:Z80" si="68">IF(Q71=" ",0,Q71)</f>
        <v>0</v>
      </c>
      <c r="AA71" s="49">
        <f t="shared" ref="AA71:AA80" si="69">IF(R71=" ",0,R71)</f>
        <v>0</v>
      </c>
      <c r="AC71" s="49">
        <f t="shared" ref="AC71:AC80" si="70">IF(T71=" ",0,T71)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0"/>
      <c r="H72" s="99">
        <v>0</v>
      </c>
      <c r="I72" s="93">
        <v>0</v>
      </c>
      <c r="J72" s="93">
        <v>0</v>
      </c>
      <c r="K72" s="94">
        <f t="shared" ref="K72:K80" si="71">I72*J72</f>
        <v>0</v>
      </c>
      <c r="L72" s="115">
        <v>0</v>
      </c>
      <c r="M72" s="99" t="str">
        <f t="shared" si="66"/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08" t="str">
        <f t="shared" ref="R72:R80" si="72">IF(M72=" "," ",IF(M72=0," ",M72-SUM(N72:Q72)))</f>
        <v xml:space="preserve"> </v>
      </c>
      <c r="S72" s="95"/>
      <c r="T72" s="96" t="str">
        <f>IF(M72=" "," ",IF(M72=0," ",Admin!I4))</f>
        <v xml:space="preserve"> </v>
      </c>
      <c r="U72" s="39"/>
      <c r="V72" s="49">
        <f>IF(Employee!H$61=E$69,Employee!D$60+SUM(M72)+0,SUM(M72)+0)</f>
        <v>0</v>
      </c>
      <c r="W72" s="49">
        <f>IF(Employee!H$61=E$69,Employee!D$61+SUM(N72)+0,SUM(N72)+0)</f>
        <v>0</v>
      </c>
      <c r="X72" s="49">
        <f t="shared" si="67"/>
        <v>0</v>
      </c>
      <c r="Y72" s="49">
        <f>IF(P72=" ",0,P72)</f>
        <v>0</v>
      </c>
      <c r="Z72" s="49">
        <f t="shared" si="68"/>
        <v>0</v>
      </c>
      <c r="AA72" s="49">
        <f t="shared" si="69"/>
        <v>0</v>
      </c>
      <c r="AC72" s="49">
        <f t="shared" si="70"/>
        <v>0</v>
      </c>
      <c r="AD72" s="77">
        <f t="shared" ref="AD72:AD80" si="73">IF(G72="SSP",H72,0)</f>
        <v>0</v>
      </c>
      <c r="AE72" s="77">
        <f t="shared" ref="AE72:AE80" si="74">IF(G72="SMP",H72,0)</f>
        <v>0</v>
      </c>
      <c r="AF72" s="77">
        <f t="shared" ref="AF72:AF80" si="75">IF(G72="SPP",H72,0)</f>
        <v>0</v>
      </c>
      <c r="AG72" s="77">
        <f t="shared" ref="AG72:AG80" si="76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0"/>
      <c r="H73" s="99">
        <v>0</v>
      </c>
      <c r="I73" s="93">
        <v>0</v>
      </c>
      <c r="J73" s="93">
        <v>0</v>
      </c>
      <c r="K73" s="94">
        <f t="shared" si="71"/>
        <v>0</v>
      </c>
      <c r="L73" s="115">
        <v>0</v>
      </c>
      <c r="M73" s="99" t="str">
        <f t="shared" si="66"/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08" t="str">
        <f t="shared" si="72"/>
        <v xml:space="preserve"> </v>
      </c>
      <c r="S73" s="95"/>
      <c r="T73" s="96" t="str">
        <f>IF(M73=" "," ",IF(M73=0," ",Admin!I5))</f>
        <v xml:space="preserve"> </v>
      </c>
      <c r="U73" s="39"/>
      <c r="V73" s="49">
        <f>IF(Employee!H$87=E$69,Employee!D$86+SUM(M73)+0,SUM(M73)+0)</f>
        <v>0</v>
      </c>
      <c r="W73" s="49">
        <f>IF(Employee!H$87=E$69,Employee!D$87+SUM(N73)+0,SUM(N73)+0)</f>
        <v>0</v>
      </c>
      <c r="X73" s="49">
        <f t="shared" si="67"/>
        <v>0</v>
      </c>
      <c r="Y73" s="49">
        <f>IF(P73=" ",0,P73)</f>
        <v>0</v>
      </c>
      <c r="Z73" s="49">
        <f t="shared" si="68"/>
        <v>0</v>
      </c>
      <c r="AA73" s="49">
        <f t="shared" si="69"/>
        <v>0</v>
      </c>
      <c r="AC73" s="49">
        <f t="shared" si="70"/>
        <v>0</v>
      </c>
      <c r="AD73" s="77">
        <f t="shared" si="73"/>
        <v>0</v>
      </c>
      <c r="AE73" s="77">
        <f t="shared" si="74"/>
        <v>0</v>
      </c>
      <c r="AF73" s="77">
        <f t="shared" si="75"/>
        <v>0</v>
      </c>
      <c r="AG73" s="77">
        <f t="shared" si="76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0"/>
      <c r="H74" s="99">
        <v>0</v>
      </c>
      <c r="I74" s="93">
        <v>0</v>
      </c>
      <c r="J74" s="93">
        <v>0</v>
      </c>
      <c r="K74" s="94">
        <f t="shared" si="71"/>
        <v>0</v>
      </c>
      <c r="L74" s="115">
        <v>0</v>
      </c>
      <c r="M74" s="99" t="str">
        <f t="shared" si="66"/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08" t="str">
        <f t="shared" si="72"/>
        <v xml:space="preserve"> </v>
      </c>
      <c r="S74" s="95"/>
      <c r="T74" s="96" t="str">
        <f>IF(M74=" "," ",IF(M74=0," ",Admin!I6))</f>
        <v xml:space="preserve"> </v>
      </c>
      <c r="U74" s="39"/>
      <c r="V74" s="49">
        <f>IF(Employee!H$113=E$69,Employee!D$112+SUM(M74)+0,SUM(M74)+0)</f>
        <v>0</v>
      </c>
      <c r="W74" s="49">
        <f>IF(Employee!H$113=E$69,Employee!D$113+SUM(N74)+0,SUM(N74)+0)</f>
        <v>0</v>
      </c>
      <c r="X74" s="49">
        <f t="shared" si="67"/>
        <v>0</v>
      </c>
      <c r="Y74" s="49">
        <f t="shared" ref="Y74:Y80" si="77">IF(P74=" ",0,P74)</f>
        <v>0</v>
      </c>
      <c r="Z74" s="49">
        <f t="shared" si="68"/>
        <v>0</v>
      </c>
      <c r="AA74" s="49">
        <f t="shared" si="69"/>
        <v>0</v>
      </c>
      <c r="AC74" s="49">
        <f t="shared" si="70"/>
        <v>0</v>
      </c>
      <c r="AD74" s="77">
        <f t="shared" si="73"/>
        <v>0</v>
      </c>
      <c r="AE74" s="77">
        <f t="shared" si="74"/>
        <v>0</v>
      </c>
      <c r="AF74" s="77">
        <f t="shared" si="75"/>
        <v>0</v>
      </c>
      <c r="AG74" s="77">
        <f t="shared" si="76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0"/>
      <c r="H75" s="99">
        <v>0</v>
      </c>
      <c r="I75" s="93">
        <v>0</v>
      </c>
      <c r="J75" s="93">
        <v>0</v>
      </c>
      <c r="K75" s="94">
        <f t="shared" si="71"/>
        <v>0</v>
      </c>
      <c r="L75" s="115">
        <v>0</v>
      </c>
      <c r="M75" s="99" t="str">
        <f t="shared" si="66"/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08" t="str">
        <f t="shared" si="72"/>
        <v xml:space="preserve"> </v>
      </c>
      <c r="S75" s="95"/>
      <c r="T75" s="96" t="str">
        <f>IF(M75=" "," ",IF(M75=0," ",Admin!I7))</f>
        <v xml:space="preserve"> </v>
      </c>
      <c r="U75" s="39"/>
      <c r="V75" s="49">
        <f>IF(Employee!H$139=E$69,Employee!D$138+SUM(M75)+0,SUM(M75)+0)</f>
        <v>0</v>
      </c>
      <c r="W75" s="49">
        <f>IF(Employee!H$139=E$69,Employee!D$139+SUM(N75)+0,SUM(N75)+0)</f>
        <v>0</v>
      </c>
      <c r="X75" s="49">
        <f t="shared" si="67"/>
        <v>0</v>
      </c>
      <c r="Y75" s="49">
        <f t="shared" si="77"/>
        <v>0</v>
      </c>
      <c r="Z75" s="49">
        <f t="shared" si="68"/>
        <v>0</v>
      </c>
      <c r="AA75" s="49">
        <f t="shared" si="69"/>
        <v>0</v>
      </c>
      <c r="AC75" s="49">
        <f t="shared" si="70"/>
        <v>0</v>
      </c>
      <c r="AD75" s="77">
        <f t="shared" si="73"/>
        <v>0</v>
      </c>
      <c r="AE75" s="77">
        <f t="shared" si="74"/>
        <v>0</v>
      </c>
      <c r="AF75" s="77">
        <f t="shared" si="75"/>
        <v>0</v>
      </c>
      <c r="AG75" s="77">
        <f t="shared" si="76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0"/>
      <c r="H76" s="99">
        <v>0</v>
      </c>
      <c r="I76" s="93">
        <v>0</v>
      </c>
      <c r="J76" s="93">
        <v>0</v>
      </c>
      <c r="K76" s="94">
        <f t="shared" si="71"/>
        <v>0</v>
      </c>
      <c r="L76" s="115">
        <v>0</v>
      </c>
      <c r="M76" s="99" t="str">
        <f t="shared" si="66"/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08" t="str">
        <f t="shared" si="72"/>
        <v xml:space="preserve"> </v>
      </c>
      <c r="S76" s="95"/>
      <c r="T76" s="96" t="str">
        <f>IF(M76=" "," ",IF(M76=0," ",Admin!I8))</f>
        <v xml:space="preserve"> </v>
      </c>
      <c r="U76" s="39"/>
      <c r="V76" s="49">
        <f>IF(Employee!H$165=E$69,Employee!D$164+SUM(M76)+0,SUM(M76)+0)</f>
        <v>0</v>
      </c>
      <c r="W76" s="49">
        <f>IF(Employee!H$165=E$69,Employee!D$165+SUM(N76)+0,SUM(N76)+0)</f>
        <v>0</v>
      </c>
      <c r="X76" s="49">
        <f t="shared" si="67"/>
        <v>0</v>
      </c>
      <c r="Y76" s="49">
        <f t="shared" si="77"/>
        <v>0</v>
      </c>
      <c r="Z76" s="49">
        <f t="shared" si="68"/>
        <v>0</v>
      </c>
      <c r="AA76" s="49">
        <f t="shared" si="69"/>
        <v>0</v>
      </c>
      <c r="AC76" s="49">
        <f t="shared" si="70"/>
        <v>0</v>
      </c>
      <c r="AD76" s="77">
        <f t="shared" si="73"/>
        <v>0</v>
      </c>
      <c r="AE76" s="77">
        <f t="shared" si="74"/>
        <v>0</v>
      </c>
      <c r="AF76" s="77">
        <f t="shared" si="75"/>
        <v>0</v>
      </c>
      <c r="AG76" s="77">
        <f t="shared" si="76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0"/>
      <c r="H77" s="99">
        <v>0</v>
      </c>
      <c r="I77" s="93">
        <v>0</v>
      </c>
      <c r="J77" s="93">
        <v>0</v>
      </c>
      <c r="K77" s="94">
        <f t="shared" si="71"/>
        <v>0</v>
      </c>
      <c r="L77" s="115">
        <v>0</v>
      </c>
      <c r="M77" s="99" t="str">
        <f t="shared" si="66"/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08" t="str">
        <f t="shared" si="72"/>
        <v xml:space="preserve"> </v>
      </c>
      <c r="S77" s="95"/>
      <c r="T77" s="96" t="str">
        <f>IF(M77=" "," ",IF(M77=0," ",Admin!I9))</f>
        <v xml:space="preserve"> </v>
      </c>
      <c r="U77" s="39"/>
      <c r="V77" s="49">
        <f>IF(Employee!H$191=E$69,Employee!D$190+SUM(M77)+0,SUM(M77)+0)</f>
        <v>0</v>
      </c>
      <c r="W77" s="49">
        <f>IF(Employee!H$191=E$69,Employee!D$191+SUM(N77)+0,SUM(N77)+0)</f>
        <v>0</v>
      </c>
      <c r="X77" s="49">
        <f t="shared" si="67"/>
        <v>0</v>
      </c>
      <c r="Y77" s="49">
        <f t="shared" si="77"/>
        <v>0</v>
      </c>
      <c r="Z77" s="49">
        <f t="shared" si="68"/>
        <v>0</v>
      </c>
      <c r="AA77" s="49">
        <f t="shared" si="69"/>
        <v>0</v>
      </c>
      <c r="AC77" s="49">
        <f t="shared" si="70"/>
        <v>0</v>
      </c>
      <c r="AD77" s="77">
        <f t="shared" si="73"/>
        <v>0</v>
      </c>
      <c r="AE77" s="77">
        <f t="shared" si="74"/>
        <v>0</v>
      </c>
      <c r="AF77" s="77">
        <f t="shared" si="75"/>
        <v>0</v>
      </c>
      <c r="AG77" s="77">
        <f t="shared" si="76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0"/>
      <c r="H78" s="99">
        <v>0</v>
      </c>
      <c r="I78" s="93">
        <v>0</v>
      </c>
      <c r="J78" s="93">
        <v>0</v>
      </c>
      <c r="K78" s="94">
        <f t="shared" si="71"/>
        <v>0</v>
      </c>
      <c r="L78" s="115">
        <v>0</v>
      </c>
      <c r="M78" s="99" t="str">
        <f t="shared" si="66"/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08" t="str">
        <f t="shared" si="72"/>
        <v xml:space="preserve"> </v>
      </c>
      <c r="S78" s="95"/>
      <c r="T78" s="96" t="str">
        <f>IF(M78=" "," ",IF(M78=0," ",Admin!I10))</f>
        <v xml:space="preserve"> </v>
      </c>
      <c r="U78" s="39"/>
      <c r="V78" s="49">
        <f>IF(Employee!H$217=E$69,Employee!D$216+SUM(M78)+0,SUM(M78)+0)</f>
        <v>0</v>
      </c>
      <c r="W78" s="49">
        <f>IF(Employee!H$217=E$69,Employee!D$217+SUM(N78)+0,SUM(N78)+0)</f>
        <v>0</v>
      </c>
      <c r="X78" s="49">
        <f t="shared" si="67"/>
        <v>0</v>
      </c>
      <c r="Y78" s="49">
        <f t="shared" si="77"/>
        <v>0</v>
      </c>
      <c r="Z78" s="49">
        <f t="shared" si="68"/>
        <v>0</v>
      </c>
      <c r="AA78" s="49">
        <f t="shared" si="69"/>
        <v>0</v>
      </c>
      <c r="AC78" s="49">
        <f t="shared" si="70"/>
        <v>0</v>
      </c>
      <c r="AD78" s="77">
        <f t="shared" si="73"/>
        <v>0</v>
      </c>
      <c r="AE78" s="77">
        <f t="shared" si="74"/>
        <v>0</v>
      </c>
      <c r="AF78" s="77">
        <f t="shared" si="75"/>
        <v>0</v>
      </c>
      <c r="AG78" s="77">
        <f t="shared" si="76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0"/>
      <c r="H79" s="99">
        <v>0</v>
      </c>
      <c r="I79" s="93">
        <v>0</v>
      </c>
      <c r="J79" s="93">
        <v>0</v>
      </c>
      <c r="K79" s="94">
        <f t="shared" si="71"/>
        <v>0</v>
      </c>
      <c r="L79" s="115">
        <v>0</v>
      </c>
      <c r="M79" s="99" t="str">
        <f t="shared" si="66"/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08" t="str">
        <f t="shared" si="72"/>
        <v xml:space="preserve"> </v>
      </c>
      <c r="S79" s="95"/>
      <c r="T79" s="96" t="str">
        <f>IF(M79=" "," ",IF(M79=0," ",Admin!I11))</f>
        <v xml:space="preserve"> </v>
      </c>
      <c r="U79" s="39"/>
      <c r="V79" s="49">
        <f>IF(Employee!H$243=E$69,Employee!D$242+SUM(M79)+0,SUM(M79)+0)</f>
        <v>0</v>
      </c>
      <c r="W79" s="49">
        <f>IF(Employee!H$243=E$69,Employee!D$243+SUM(N79)+0,SUM(N79)+0)</f>
        <v>0</v>
      </c>
      <c r="X79" s="49">
        <f t="shared" si="67"/>
        <v>0</v>
      </c>
      <c r="Y79" s="49">
        <f t="shared" si="77"/>
        <v>0</v>
      </c>
      <c r="Z79" s="49">
        <f t="shared" si="68"/>
        <v>0</v>
      </c>
      <c r="AA79" s="49">
        <f t="shared" si="69"/>
        <v>0</v>
      </c>
      <c r="AC79" s="49">
        <f t="shared" si="70"/>
        <v>0</v>
      </c>
      <c r="AD79" s="77">
        <f t="shared" si="73"/>
        <v>0</v>
      </c>
      <c r="AE79" s="77">
        <f t="shared" si="74"/>
        <v>0</v>
      </c>
      <c r="AF79" s="77">
        <f t="shared" si="75"/>
        <v>0</v>
      </c>
      <c r="AG79" s="77">
        <f t="shared" si="76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1"/>
      <c r="H80" s="117">
        <v>0</v>
      </c>
      <c r="I80" s="118">
        <v>0</v>
      </c>
      <c r="J80" s="118">
        <v>0</v>
      </c>
      <c r="K80" s="119">
        <f t="shared" si="71"/>
        <v>0</v>
      </c>
      <c r="L80" s="116">
        <v>0</v>
      </c>
      <c r="M80" s="117" t="str">
        <f t="shared" si="66"/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08" t="str">
        <f t="shared" si="72"/>
        <v xml:space="preserve"> </v>
      </c>
      <c r="S80" s="95"/>
      <c r="T80" s="96" t="str">
        <f>IF(M80=" "," ",IF(M80=0," ",Admin!I12))</f>
        <v xml:space="preserve"> </v>
      </c>
      <c r="U80" s="39"/>
      <c r="V80" s="49">
        <f>IF(Employee!H$269=E$69,Employee!D$268+SUM(M80)+0,SUM(M80)+0)</f>
        <v>0</v>
      </c>
      <c r="W80" s="49">
        <f>IF(Employee!H$269=E$69,Employee!D$269+SUM(N80)+0,SUM(N80)+0)</f>
        <v>0</v>
      </c>
      <c r="X80" s="49">
        <f t="shared" si="67"/>
        <v>0</v>
      </c>
      <c r="Y80" s="49">
        <f t="shared" si="77"/>
        <v>0</v>
      </c>
      <c r="Z80" s="49">
        <f t="shared" si="68"/>
        <v>0</v>
      </c>
      <c r="AA80" s="49">
        <f t="shared" si="69"/>
        <v>0</v>
      </c>
      <c r="AC80" s="49">
        <f t="shared" si="70"/>
        <v>0</v>
      </c>
      <c r="AD80" s="77">
        <f t="shared" si="73"/>
        <v>0</v>
      </c>
      <c r="AE80" s="77">
        <f t="shared" si="74"/>
        <v>0</v>
      </c>
      <c r="AF80" s="77">
        <f t="shared" si="75"/>
        <v>0</v>
      </c>
      <c r="AG80" s="77">
        <f t="shared" si="76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35"/>
      <c r="I81" s="136"/>
      <c r="J81" s="136"/>
      <c r="K81" s="137"/>
      <c r="L81" s="137"/>
      <c r="M81" s="138">
        <f t="shared" ref="M81:R81" si="78">SUM(M71:M80)</f>
        <v>0</v>
      </c>
      <c r="N81" s="138">
        <f t="shared" si="78"/>
        <v>0</v>
      </c>
      <c r="O81" s="138">
        <f t="shared" si="78"/>
        <v>0</v>
      </c>
      <c r="P81" s="138">
        <f t="shared" si="78"/>
        <v>0</v>
      </c>
      <c r="Q81" s="138">
        <f t="shared" si="78"/>
        <v>0</v>
      </c>
      <c r="R81" s="138">
        <f t="shared" si="78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79">IF(B71="D",M71," ")</f>
        <v xml:space="preserve"> </v>
      </c>
      <c r="N85" s="196" t="str">
        <f t="shared" ref="N85:N94" si="80">IF(B71="D",N71," ")</f>
        <v xml:space="preserve"> </v>
      </c>
      <c r="O85" s="196" t="str">
        <f t="shared" ref="O85:O94" si="81">IF(B71="D",O71," ")</f>
        <v xml:space="preserve"> </v>
      </c>
      <c r="P85" s="196" t="str">
        <f t="shared" ref="P85:P94" si="82">IF(B71="D",P71," ")</f>
        <v xml:space="preserve"> </v>
      </c>
      <c r="Q85" s="196" t="str">
        <f t="shared" ref="Q85:Q94" si="83">IF(B71="D",Q71," ")</f>
        <v xml:space="preserve"> </v>
      </c>
      <c r="R85" s="197" t="str">
        <f t="shared" ref="R85:R94" si="84">IF(B71="D",R71," ")</f>
        <v xml:space="preserve"> </v>
      </c>
      <c r="S85" s="198"/>
      <c r="T85" s="199" t="str">
        <f t="shared" ref="T85:T94" si="85">IF(B71="D",T71," ")</f>
        <v xml:space="preserve"> </v>
      </c>
      <c r="AD85" s="171">
        <f>IF((AD83-(O1+T1)*0.13)&gt;0,AD83-(Q1+T1)*0.13,0)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79"/>
        <v xml:space="preserve"> </v>
      </c>
      <c r="N86" s="201" t="str">
        <f t="shared" si="80"/>
        <v xml:space="preserve"> </v>
      </c>
      <c r="O86" s="201" t="str">
        <f t="shared" si="81"/>
        <v xml:space="preserve"> </v>
      </c>
      <c r="P86" s="201" t="str">
        <f t="shared" si="82"/>
        <v xml:space="preserve"> </v>
      </c>
      <c r="Q86" s="201" t="str">
        <f t="shared" si="83"/>
        <v xml:space="preserve"> </v>
      </c>
      <c r="R86" s="202" t="str">
        <f t="shared" si="84"/>
        <v xml:space="preserve"> </v>
      </c>
      <c r="S86" s="198"/>
      <c r="T86" s="203" t="str">
        <f t="shared" si="85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79"/>
        <v xml:space="preserve"> </v>
      </c>
      <c r="N87" s="201" t="str">
        <f t="shared" si="80"/>
        <v xml:space="preserve"> </v>
      </c>
      <c r="O87" s="201" t="str">
        <f t="shared" si="81"/>
        <v xml:space="preserve"> </v>
      </c>
      <c r="P87" s="201" t="str">
        <f t="shared" si="82"/>
        <v xml:space="preserve"> </v>
      </c>
      <c r="Q87" s="201" t="str">
        <f t="shared" si="83"/>
        <v xml:space="preserve"> </v>
      </c>
      <c r="R87" s="202" t="str">
        <f t="shared" si="84"/>
        <v xml:space="preserve"> </v>
      </c>
      <c r="S87" s="198"/>
      <c r="T87" s="203" t="str">
        <f t="shared" si="85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79"/>
        <v xml:space="preserve"> </v>
      </c>
      <c r="N88" s="201" t="str">
        <f t="shared" si="80"/>
        <v xml:space="preserve"> </v>
      </c>
      <c r="O88" s="201" t="str">
        <f t="shared" si="81"/>
        <v xml:space="preserve"> </v>
      </c>
      <c r="P88" s="201" t="str">
        <f t="shared" si="82"/>
        <v xml:space="preserve"> </v>
      </c>
      <c r="Q88" s="201" t="str">
        <f t="shared" si="83"/>
        <v xml:space="preserve"> </v>
      </c>
      <c r="R88" s="202" t="str">
        <f t="shared" si="84"/>
        <v xml:space="preserve"> </v>
      </c>
      <c r="S88" s="198"/>
      <c r="T88" s="203" t="str">
        <f t="shared" si="85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79"/>
        <v xml:space="preserve"> </v>
      </c>
      <c r="N89" s="201" t="str">
        <f t="shared" si="80"/>
        <v xml:space="preserve"> </v>
      </c>
      <c r="O89" s="201" t="str">
        <f t="shared" si="81"/>
        <v xml:space="preserve"> </v>
      </c>
      <c r="P89" s="201" t="str">
        <f t="shared" si="82"/>
        <v xml:space="preserve"> </v>
      </c>
      <c r="Q89" s="201" t="str">
        <f t="shared" si="83"/>
        <v xml:space="preserve"> </v>
      </c>
      <c r="R89" s="202" t="str">
        <f t="shared" si="84"/>
        <v xml:space="preserve"> </v>
      </c>
      <c r="S89" s="198"/>
      <c r="T89" s="203" t="str">
        <f t="shared" si="85"/>
        <v xml:space="preserve"> </v>
      </c>
    </row>
    <row r="90" spans="1:34" x14ac:dyDescent="0.2">
      <c r="F90" s="191" t="str">
        <f>IF(B76="D",Employee!D145," ")</f>
        <v xml:space="preserve"> </v>
      </c>
      <c r="M90" s="200" t="str">
        <f t="shared" si="79"/>
        <v xml:space="preserve"> </v>
      </c>
      <c r="N90" s="201" t="str">
        <f t="shared" si="80"/>
        <v xml:space="preserve"> </v>
      </c>
      <c r="O90" s="201" t="str">
        <f t="shared" si="81"/>
        <v xml:space="preserve"> </v>
      </c>
      <c r="P90" s="201" t="str">
        <f t="shared" si="82"/>
        <v xml:space="preserve"> </v>
      </c>
      <c r="Q90" s="201" t="str">
        <f t="shared" si="83"/>
        <v xml:space="preserve"> </v>
      </c>
      <c r="R90" s="202" t="str">
        <f t="shared" si="84"/>
        <v xml:space="preserve"> </v>
      </c>
      <c r="S90" s="198"/>
      <c r="T90" s="203" t="str">
        <f t="shared" si="85"/>
        <v xml:space="preserve"> </v>
      </c>
      <c r="AD90" s="170">
        <f>AD85</f>
        <v>0</v>
      </c>
      <c r="AE90" s="170">
        <f>AE85</f>
        <v>0</v>
      </c>
      <c r="AF90" s="170">
        <f>AF85</f>
        <v>0</v>
      </c>
      <c r="AG90" s="170">
        <f>AG85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79"/>
        <v xml:space="preserve"> </v>
      </c>
      <c r="N91" s="201" t="str">
        <f t="shared" si="80"/>
        <v xml:space="preserve"> </v>
      </c>
      <c r="O91" s="201" t="str">
        <f t="shared" si="81"/>
        <v xml:space="preserve"> </v>
      </c>
      <c r="P91" s="201" t="str">
        <f t="shared" si="82"/>
        <v xml:space="preserve"> </v>
      </c>
      <c r="Q91" s="201" t="str">
        <f t="shared" si="83"/>
        <v xml:space="preserve"> </v>
      </c>
      <c r="R91" s="202" t="str">
        <f t="shared" si="84"/>
        <v xml:space="preserve"> </v>
      </c>
      <c r="S91" s="198"/>
      <c r="T91" s="203" t="str">
        <f t="shared" si="85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79"/>
        <v xml:space="preserve"> </v>
      </c>
      <c r="N92" s="201" t="str">
        <f t="shared" si="80"/>
        <v xml:space="preserve"> </v>
      </c>
      <c r="O92" s="201" t="str">
        <f t="shared" si="81"/>
        <v xml:space="preserve"> </v>
      </c>
      <c r="P92" s="201" t="str">
        <f t="shared" si="82"/>
        <v xml:space="preserve"> </v>
      </c>
      <c r="Q92" s="201" t="str">
        <f t="shared" si="83"/>
        <v xml:space="preserve"> </v>
      </c>
      <c r="R92" s="202" t="str">
        <f t="shared" si="84"/>
        <v xml:space="preserve"> </v>
      </c>
      <c r="S92" s="198"/>
      <c r="T92" s="203" t="str">
        <f t="shared" si="85"/>
        <v xml:space="preserve"> </v>
      </c>
      <c r="AD92" s="174"/>
      <c r="AE92" s="170">
        <f>AE87</f>
        <v>0</v>
      </c>
      <c r="AF92" s="170">
        <f>AF87</f>
        <v>0</v>
      </c>
      <c r="AG92" s="170">
        <f>AG87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79"/>
        <v xml:space="preserve"> </v>
      </c>
      <c r="N93" s="201" t="str">
        <f t="shared" si="80"/>
        <v xml:space="preserve"> </v>
      </c>
      <c r="O93" s="201" t="str">
        <f t="shared" si="81"/>
        <v xml:space="preserve"> </v>
      </c>
      <c r="P93" s="201" t="str">
        <f t="shared" si="82"/>
        <v xml:space="preserve"> </v>
      </c>
      <c r="Q93" s="201" t="str">
        <f t="shared" si="83"/>
        <v xml:space="preserve"> </v>
      </c>
      <c r="R93" s="202" t="str">
        <f t="shared" si="84"/>
        <v xml:space="preserve"> </v>
      </c>
      <c r="S93" s="198"/>
      <c r="T93" s="203" t="str">
        <f t="shared" si="85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79"/>
        <v xml:space="preserve"> </v>
      </c>
      <c r="N94" s="205" t="str">
        <f t="shared" si="80"/>
        <v xml:space="preserve"> </v>
      </c>
      <c r="O94" s="205" t="str">
        <f t="shared" si="81"/>
        <v xml:space="preserve"> </v>
      </c>
      <c r="P94" s="205" t="str">
        <f t="shared" si="82"/>
        <v xml:space="preserve"> </v>
      </c>
      <c r="Q94" s="205" t="str">
        <f t="shared" si="83"/>
        <v xml:space="preserve"> </v>
      </c>
      <c r="R94" s="206" t="str">
        <f t="shared" si="84"/>
        <v xml:space="preserve"> </v>
      </c>
      <c r="S94" s="198"/>
      <c r="T94" s="207" t="str">
        <f t="shared" si="85"/>
        <v xml:space="preserve"> </v>
      </c>
    </row>
    <row r="95" spans="1:34" x14ac:dyDescent="0.2">
      <c r="F95" s="194" t="s">
        <v>82</v>
      </c>
      <c r="M95" s="208">
        <f t="shared" ref="M95:R95" si="86">SUM(M85:M94)</f>
        <v>0</v>
      </c>
      <c r="N95" s="208">
        <f t="shared" si="86"/>
        <v>0</v>
      </c>
      <c r="O95" s="208">
        <f t="shared" si="86"/>
        <v>0</v>
      </c>
      <c r="P95" s="208">
        <f t="shared" si="86"/>
        <v>0</v>
      </c>
      <c r="Q95" s="208">
        <f t="shared" si="86"/>
        <v>0</v>
      </c>
      <c r="R95" s="208">
        <f t="shared" si="86"/>
        <v>0</v>
      </c>
      <c r="S95" s="198"/>
      <c r="T95" s="208">
        <f>SUM(T85:T94)</f>
        <v>0</v>
      </c>
    </row>
  </sheetData>
  <mergeCells count="78">
    <mergeCell ref="AE3:AE6"/>
    <mergeCell ref="AF3:AF6"/>
    <mergeCell ref="V1:AC2"/>
    <mergeCell ref="AC3:AC6"/>
    <mergeCell ref="AA3:AA6"/>
    <mergeCell ref="AD1:AG2"/>
    <mergeCell ref="AG3:AG6"/>
    <mergeCell ref="V3:V6"/>
    <mergeCell ref="Q3:Q6"/>
    <mergeCell ref="R3:R6"/>
    <mergeCell ref="T3:T6"/>
    <mergeCell ref="X3:X6"/>
    <mergeCell ref="AD3:AD6"/>
    <mergeCell ref="R53:T53"/>
    <mergeCell ref="B82:T82"/>
    <mergeCell ref="B69:D69"/>
    <mergeCell ref="B53:E53"/>
    <mergeCell ref="B68:E68"/>
    <mergeCell ref="F66:G66"/>
    <mergeCell ref="H54:J54"/>
    <mergeCell ref="O69:R69"/>
    <mergeCell ref="O68:Q68"/>
    <mergeCell ref="R68:T68"/>
    <mergeCell ref="M84:R84"/>
    <mergeCell ref="O38:Q38"/>
    <mergeCell ref="R38:T38"/>
    <mergeCell ref="B37:T37"/>
    <mergeCell ref="B38:E38"/>
    <mergeCell ref="O39:R39"/>
    <mergeCell ref="O54:R54"/>
    <mergeCell ref="F81:G81"/>
    <mergeCell ref="H39:J39"/>
    <mergeCell ref="H69:J69"/>
    <mergeCell ref="B52:T52"/>
    <mergeCell ref="B67:T67"/>
    <mergeCell ref="B39:D39"/>
    <mergeCell ref="F51:G51"/>
    <mergeCell ref="B54:D54"/>
    <mergeCell ref="O53:Q53"/>
    <mergeCell ref="B23:E23"/>
    <mergeCell ref="F36:G36"/>
    <mergeCell ref="B24:D24"/>
    <mergeCell ref="O24:R24"/>
    <mergeCell ref="H24:J24"/>
    <mergeCell ref="O23:Q23"/>
    <mergeCell ref="R23:T23"/>
    <mergeCell ref="A1:A6"/>
    <mergeCell ref="L3:L6"/>
    <mergeCell ref="I3:I6"/>
    <mergeCell ref="I1:L1"/>
    <mergeCell ref="G1:H1"/>
    <mergeCell ref="B3:B6"/>
    <mergeCell ref="C3:C6"/>
    <mergeCell ref="D3:D6"/>
    <mergeCell ref="J3:J6"/>
    <mergeCell ref="F3:F6"/>
    <mergeCell ref="B1:F2"/>
    <mergeCell ref="E3:E6"/>
    <mergeCell ref="G2:H2"/>
    <mergeCell ref="I2:L2"/>
    <mergeCell ref="K3:K6"/>
    <mergeCell ref="H3:H6"/>
    <mergeCell ref="B22:T22"/>
    <mergeCell ref="O8:Q8"/>
    <mergeCell ref="R8:T8"/>
    <mergeCell ref="B7:T7"/>
    <mergeCell ref="Z3:Z6"/>
    <mergeCell ref="B8:E8"/>
    <mergeCell ref="B9:D9"/>
    <mergeCell ref="F21:G21"/>
    <mergeCell ref="H9:J9"/>
    <mergeCell ref="P3:P6"/>
    <mergeCell ref="U1:U6"/>
    <mergeCell ref="W3:W6"/>
    <mergeCell ref="Y3:Y6"/>
    <mergeCell ref="M3:M6"/>
    <mergeCell ref="N3:N6"/>
    <mergeCell ref="O3:O6"/>
  </mergeCells>
  <phoneticPr fontId="4" type="noConversion"/>
  <dataValidations count="1">
    <dataValidation type="list" allowBlank="1" showInputMessage="1" showErrorMessage="1" sqref="G11:G20 G26:G35 G41:G50 G56:G65 G71:G80" xr:uid="{00000000-0002-0000-0100-000000000000}">
      <formula1>$G$3:$G$6</formula1>
    </dataValidation>
  </dataValidations>
  <hyperlinks>
    <hyperlink ref="B1" r:id="rId1" xr:uid="{00000000-0004-0000-0100-000000000000}"/>
  </hyperlinks>
  <printOptions horizontalCentered="1" verticalCentered="1" gridLines="1"/>
  <pageMargins left="0.19685039370078741" right="0.19685039370078741" top="0.78740157480314965" bottom="0.78740157480314965" header="0.51181102362204722" footer="0.51181102362204722"/>
  <pageSetup paperSize="9" orientation="landscape" r:id="rId2"/>
  <headerFooter alignWithMargins="0">
    <oddHeader>&amp;C&amp;"Arial,Bold"&amp;11Payroll</oddHeader>
    <oddFooter>&amp;L&amp;D  &amp;T&amp;C&amp;P  of  &amp;N&amp;R&amp;F  &amp;A</oddFooter>
  </headerFooter>
  <rowBreaks count="5" manualBreakCount="5">
    <brk id="21" max="16383" man="1"/>
    <brk id="36" max="16383" man="1"/>
    <brk id="51" max="16383" man="1"/>
    <brk id="66" max="16383" man="1"/>
    <brk id="8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5"/>
  <sheetViews>
    <sheetView workbookViewId="0">
      <pane ySplit="6" topLeftCell="A8" activePane="bottomLeft" state="frozen"/>
      <selection pane="bottomLeft" activeCell="C11" sqref="C11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4.25" customHeight="1" thickTop="1" x14ac:dyDescent="0.2">
      <c r="A1" s="1"/>
      <c r="B1" s="435" t="s">
        <v>74</v>
      </c>
      <c r="C1" s="436"/>
      <c r="D1" s="436"/>
      <c r="E1" s="436"/>
      <c r="F1" s="437"/>
      <c r="G1" s="429">
        <f>SUM(AD84:AG84)+SUM(AE86:AG86)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4.2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5</v>
      </c>
      <c r="F9" s="35"/>
      <c r="G9" s="35"/>
      <c r="H9" s="405" t="s">
        <v>28</v>
      </c>
      <c r="I9" s="403"/>
      <c r="J9" s="404"/>
      <c r="K9" s="210">
        <f>'Apr20'!M54+1</f>
        <v>43955</v>
      </c>
      <c r="L9" s="211" t="s">
        <v>84</v>
      </c>
      <c r="M9" s="212">
        <f>K9+6</f>
        <v>43961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IF(T$9="Y",'Apr20'!H56,0)</f>
        <v>0</v>
      </c>
      <c r="I11" s="90">
        <f>IF(T$9="Y",'Apr20'!I56,0)</f>
        <v>0</v>
      </c>
      <c r="J11" s="90">
        <f>IF(T$9="Y",'Apr20'!J56,0)</f>
        <v>0</v>
      </c>
      <c r="K11" s="90">
        <f>IF(T$9="Y",'Apr20'!K56,I11*J11)</f>
        <v>0</v>
      </c>
      <c r="L11" s="114">
        <f>IF(T$9="Y",'Apr20'!L56,0)</f>
        <v>0</v>
      </c>
      <c r="M11" s="114"/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",Admin!I43))</f>
        <v xml:space="preserve"> </v>
      </c>
      <c r="U11" s="39"/>
      <c r="V11" s="49">
        <f>'Apr20'!V56+'May20'!M11</f>
        <v>0</v>
      </c>
      <c r="W11" s="49">
        <f>IF(Employee!H$34=E$9,Employee!D$35+SUM(N11)+'Apr20'!W56,SUM(N11)+'Apr20'!W56)</f>
        <v>0</v>
      </c>
      <c r="X11" s="49">
        <f>IF(O11=" ",'Apr20'!X56,O11+'Apr20'!X56)</f>
        <v>0</v>
      </c>
      <c r="Y11" s="49">
        <f>IF(P11=" ",'Apr20'!Y56,P11+'Apr20'!Y56)</f>
        <v>0</v>
      </c>
      <c r="Z11" s="49">
        <f>IF(Q11=" ",'Apr20'!Z56,Q11+'Apr20'!Z56)</f>
        <v>0</v>
      </c>
      <c r="AA11" s="49">
        <f>IF(R11=" ",'Apr20'!AA56,R11+'Apr20'!AA56)</f>
        <v>0</v>
      </c>
      <c r="AC11" s="49">
        <f>IF(T11=" ",'Apr20'!AC56,T11+'Apr20'!AC56)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IF(T$9="Y",'Apr20'!H57,0)</f>
        <v>0</v>
      </c>
      <c r="I12" s="93">
        <f>IF(T$9="Y",'Apr20'!I57,0)</f>
        <v>0</v>
      </c>
      <c r="J12" s="93">
        <f>IF(T$9="Y",'Apr20'!J57,0)</f>
        <v>0</v>
      </c>
      <c r="K12" s="93">
        <f>IF(T$9="Y",'Apr20'!K57,I12*J12)</f>
        <v>0</v>
      </c>
      <c r="L12" s="115">
        <f>IF(T$9="Y",'Apr20'!L57,0)</f>
        <v>0</v>
      </c>
      <c r="M12" s="115" t="str">
        <f>IF(E12=" "," ",IF(T$9="Y",'Apr20'!M57,IF((H12+K12+L12)&gt;0,H12+K12+L12," ")))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",Admin!I44))</f>
        <v xml:space="preserve"> </v>
      </c>
      <c r="U12" s="39"/>
      <c r="V12" s="49">
        <f>IF(Employee!H$60=E$9,Employee!D$60+SUM(M12)+'Apr20'!V57,SUM(M12)+'Apr20'!V57)</f>
        <v>0</v>
      </c>
      <c r="W12" s="49">
        <f>IF(Employee!H$60=E$9,Employee!D$61+SUM(N12)+'Apr20'!W57,SUM(N12)+'Apr20'!W57)</f>
        <v>0</v>
      </c>
      <c r="X12" s="49">
        <f>IF(O12=" ",'Apr20'!X57,O12+'Apr20'!X57)</f>
        <v>0</v>
      </c>
      <c r="Y12" s="49">
        <f>IF(P12=" ",'Apr20'!Y57,P12+'Apr20'!Y57)</f>
        <v>0</v>
      </c>
      <c r="Z12" s="49">
        <f>IF(Q12=" ",'Apr20'!Z57,Q12+'Apr20'!Z57)</f>
        <v>0</v>
      </c>
      <c r="AA12" s="49">
        <f>IF(R12=" ",'Apr20'!AA57,R12+'Apr20'!AA57)</f>
        <v>0</v>
      </c>
      <c r="AC12" s="49">
        <f>IF(T12=" ",'Apr20'!AC57,T12+'Apr20'!AC57)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IF(T$9="Y",'Apr20'!H58,0)</f>
        <v>0</v>
      </c>
      <c r="I13" s="93">
        <f>IF(T$9="Y",'Apr20'!I58,0)</f>
        <v>0</v>
      </c>
      <c r="J13" s="93">
        <f>IF(T$9="Y",'Apr20'!J58,0)</f>
        <v>0</v>
      </c>
      <c r="K13" s="93">
        <f>IF(T$9="Y",'Apr20'!K58,I13*J13)</f>
        <v>0</v>
      </c>
      <c r="L13" s="115">
        <f>IF(T$9="Y",'Apr20'!L58,0)</f>
        <v>0</v>
      </c>
      <c r="M13" s="115" t="str">
        <f>IF(E13=" "," ",IF(T$9="Y",'Apr20'!M58,IF((H13+K13+L13)&gt;0,H13+K13+L13," ")))</f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",Admin!I45))</f>
        <v xml:space="preserve"> </v>
      </c>
      <c r="U13" s="39"/>
      <c r="V13" s="49">
        <f>IF(Employee!H$86=E$9,Employee!D$86+SUM(M13)+'Apr20'!V58,SUM(M13)+'Apr20'!V58)</f>
        <v>0</v>
      </c>
      <c r="W13" s="49">
        <f>IF(Employee!H$86=E$9,Employee!D$87+SUM(N13)+'Apr20'!W58,SUM(N13)+'Apr20'!W58)</f>
        <v>0</v>
      </c>
      <c r="X13" s="49">
        <f>IF(O13=" ",'Apr20'!X58,O13+'Apr20'!X58)</f>
        <v>0</v>
      </c>
      <c r="Y13" s="49">
        <f>IF(P13=" ",'Apr20'!Y58,P13+'Apr20'!Y58)</f>
        <v>0</v>
      </c>
      <c r="Z13" s="49">
        <f>IF(Q13=" ",'Apr20'!Z58,Q13+'Apr20'!Z58)</f>
        <v>0</v>
      </c>
      <c r="AA13" s="49">
        <f>IF(R13=" ",'Apr20'!AA58,R13+'Apr20'!AA58)</f>
        <v>0</v>
      </c>
      <c r="AC13" s="49">
        <f>IF(T13=" ",'Apr20'!AC58,T13+'Apr20'!AC58)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IF(T$9="Y",'Apr20'!H59,0)</f>
        <v>0</v>
      </c>
      <c r="I14" s="93">
        <f>IF(T$9="Y",'Apr20'!I59,0)</f>
        <v>0</v>
      </c>
      <c r="J14" s="93">
        <f>IF(T$9="Y",'Apr20'!J59,0)</f>
        <v>0</v>
      </c>
      <c r="K14" s="93">
        <f>IF(T$9="Y",'Apr20'!K59,I14*J14)</f>
        <v>0</v>
      </c>
      <c r="L14" s="115">
        <f>IF(T$9="Y",'Apr20'!L59,0)</f>
        <v>0</v>
      </c>
      <c r="M14" s="115" t="str">
        <f>IF(E14=" "," ",IF(T$9="Y",'Apr20'!M59,IF((H14+K14+L14)&gt;0,H14+K14+L14," ")))</f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",Admin!I46))</f>
        <v xml:space="preserve"> </v>
      </c>
      <c r="U14" s="39"/>
      <c r="V14" s="49">
        <f>IF(Employee!H$112=E$9,Employee!D$112+SUM(M14)+'Apr20'!V59,SUM(M14)+'Apr20'!V59)</f>
        <v>0</v>
      </c>
      <c r="W14" s="49">
        <f>IF(Employee!H$112=E$9,Employee!D$113+SUM(N14)+'Apr20'!W59,SUM(N14)+'Apr20'!W59)</f>
        <v>0</v>
      </c>
      <c r="X14" s="49">
        <f>IF(O14=" ",'Apr20'!X59,O14+'Apr20'!X59)</f>
        <v>0</v>
      </c>
      <c r="Y14" s="49">
        <f>IF(P14=" ",'Apr20'!Y59,P14+'Apr20'!Y59)</f>
        <v>0</v>
      </c>
      <c r="Z14" s="49">
        <f>IF(Q14=" ",'Apr20'!Z59,Q14+'Apr20'!Z59)</f>
        <v>0</v>
      </c>
      <c r="AA14" s="49">
        <f>IF(R14=" ",'Apr20'!AA59,R14+'Apr20'!AA59)</f>
        <v>0</v>
      </c>
      <c r="AC14" s="49">
        <f>IF(T14=" ",'Apr20'!AC59,T14+'Apr20'!AC59)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IF(T$9="Y",'Apr20'!H60,0)</f>
        <v>0</v>
      </c>
      <c r="I15" s="93">
        <f>IF(T$9="Y",'Apr20'!I60,0)</f>
        <v>0</v>
      </c>
      <c r="J15" s="93">
        <f>IF(T$9="Y",'Apr20'!J60,0)</f>
        <v>0</v>
      </c>
      <c r="K15" s="93">
        <f>IF(T$9="Y",'Apr20'!K60,I15*J15)</f>
        <v>0</v>
      </c>
      <c r="L15" s="115">
        <f>IF(T$9="Y",'Apr20'!L60,0)</f>
        <v>0</v>
      </c>
      <c r="M15" s="115" t="str">
        <f>IF(E15=" "," ",IF(T$9="Y",'Apr20'!M60,IF((H15+K15+L15)&gt;0,H15+K15+L15," ")))</f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",Admin!I47))</f>
        <v xml:space="preserve"> </v>
      </c>
      <c r="U15" s="39"/>
      <c r="V15" s="49">
        <f>IF(Employee!H$138=E$9,Employee!D$138+SUM(M15)+'Apr20'!V60,SUM(M15)+'Apr20'!V60)</f>
        <v>0</v>
      </c>
      <c r="W15" s="49">
        <f>IF(Employee!H$138=E$9,Employee!D$139+SUM(N15)+'Apr20'!W60,SUM(N15)+'Apr20'!W60)</f>
        <v>0</v>
      </c>
      <c r="X15" s="49">
        <f>IF(O15=" ",'Apr20'!X60,O15+'Apr20'!X60)</f>
        <v>0</v>
      </c>
      <c r="Y15" s="49">
        <f>IF(P15=" ",'Apr20'!Y60,P15+'Apr20'!Y60)</f>
        <v>0</v>
      </c>
      <c r="Z15" s="49">
        <f>IF(Q15=" ",'Apr20'!Z60,Q15+'Apr20'!Z60)</f>
        <v>0</v>
      </c>
      <c r="AA15" s="49">
        <f>IF(R15=" ",'Apr20'!AA60,R15+'Apr20'!AA60)</f>
        <v>0</v>
      </c>
      <c r="AC15" s="49">
        <f>IF(T15=" ",'Apr20'!AC60,T15+'Apr20'!AC60)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IF(T$9="Y",'Apr20'!H61,0)</f>
        <v>0</v>
      </c>
      <c r="I16" s="93">
        <f>IF(T$9="Y",'Apr20'!I61,0)</f>
        <v>0</v>
      </c>
      <c r="J16" s="93">
        <f>IF(T$9="Y",'Apr20'!J61,0)</f>
        <v>0</v>
      </c>
      <c r="K16" s="93">
        <f>IF(T$9="Y",'Apr20'!K61,I16*J16)</f>
        <v>0</v>
      </c>
      <c r="L16" s="115">
        <f>IF(T$9="Y",'Apr20'!L61,0)</f>
        <v>0</v>
      </c>
      <c r="M16" s="115" t="str">
        <f>IF(E16=" "," ",IF(T$9="Y",'Apr20'!M61,IF((H16+K16+L16)&gt;0,H16+K16+L16," ")))</f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",Admin!I48))</f>
        <v xml:space="preserve"> </v>
      </c>
      <c r="U16" s="39"/>
      <c r="V16" s="49">
        <f>IF(Employee!H$164=E$9,Employee!D$164+SUM(M16)+'Apr20'!V61,SUM(M16)+'Apr20'!V61)</f>
        <v>0</v>
      </c>
      <c r="W16" s="49">
        <f>IF(Employee!H$164=E$9,Employee!D$165+SUM(N16)+'Apr20'!W61,SUM(N16)+'Apr20'!W61)</f>
        <v>0</v>
      </c>
      <c r="X16" s="49">
        <f>IF(O16=" ",'Apr20'!X61,O16+'Apr20'!X61)</f>
        <v>0</v>
      </c>
      <c r="Y16" s="49">
        <f>IF(P16=" ",'Apr20'!Y61,P16+'Apr20'!Y61)</f>
        <v>0</v>
      </c>
      <c r="Z16" s="49">
        <f>IF(Q16=" ",'Apr20'!Z61,Q16+'Apr20'!Z61)</f>
        <v>0</v>
      </c>
      <c r="AA16" s="49">
        <f>IF(R16=" ",'Apr20'!AA61,R16+'Apr20'!AA61)</f>
        <v>0</v>
      </c>
      <c r="AC16" s="49">
        <f>IF(T16=" ",'Apr20'!AC61,T16+'Apr20'!AC61)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IF(T$9="Y",'Apr20'!H62,0)</f>
        <v>0</v>
      </c>
      <c r="I17" s="93">
        <f>IF(T$9="Y",'Apr20'!I62,0)</f>
        <v>0</v>
      </c>
      <c r="J17" s="93">
        <f>IF(T$9="Y",'Apr20'!J62,0)</f>
        <v>0</v>
      </c>
      <c r="K17" s="93">
        <f>IF(T$9="Y",'Apr20'!K62,I17*J17)</f>
        <v>0</v>
      </c>
      <c r="L17" s="115">
        <f>IF(T$9="Y",'Apr20'!L62,0)</f>
        <v>0</v>
      </c>
      <c r="M17" s="115" t="str">
        <f>IF(E17=" "," ",IF(T$9="Y",'Apr20'!M62,IF((H17+K17+L17)&gt;0,H17+K17+L17," ")))</f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",Admin!I49))</f>
        <v xml:space="preserve"> </v>
      </c>
      <c r="U17" s="39"/>
      <c r="V17" s="49">
        <f>IF(Employee!H$190=E$9,Employee!D$190+SUM(M17)+'Apr20'!V62,SUM(M17)+'Apr20'!V62)</f>
        <v>0</v>
      </c>
      <c r="W17" s="49">
        <f>IF(Employee!H$190=E$9,Employee!D$191+SUM(N17)+'Apr20'!W62,SUM(N17)+'Apr20'!W62)</f>
        <v>0</v>
      </c>
      <c r="X17" s="49">
        <f>IF(O17=" ",'Apr20'!X62,O17+'Apr20'!X62)</f>
        <v>0</v>
      </c>
      <c r="Y17" s="49">
        <f>IF(P17=" ",'Apr20'!Y62,P17+'Apr20'!Y62)</f>
        <v>0</v>
      </c>
      <c r="Z17" s="49">
        <f>IF(Q17=" ",'Apr20'!Z62,Q17+'Apr20'!Z62)</f>
        <v>0</v>
      </c>
      <c r="AA17" s="49">
        <f>IF(R17=" ",'Apr20'!AA62,R17+'Apr20'!AA62)</f>
        <v>0</v>
      </c>
      <c r="AC17" s="49">
        <f>IF(T17=" ",'Apr20'!AC62,T17+'Apr20'!AC62)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IF(T$9="Y",'Apr20'!H63,0)</f>
        <v>0</v>
      </c>
      <c r="I18" s="93">
        <f>IF(T$9="Y",'Apr20'!I63,0)</f>
        <v>0</v>
      </c>
      <c r="J18" s="93">
        <f>IF(T$9="Y",'Apr20'!J63,0)</f>
        <v>0</v>
      </c>
      <c r="K18" s="93">
        <f>IF(T$9="Y",'Apr20'!K63,I18*J18)</f>
        <v>0</v>
      </c>
      <c r="L18" s="115">
        <f>IF(T$9="Y",'Apr20'!L63,0)</f>
        <v>0</v>
      </c>
      <c r="M18" s="115" t="str">
        <f>IF(E18=" "," ",IF(T$9="Y",'Apr20'!M63,IF((H18+K18+L18)&gt;0,H18+K18+L18," ")))</f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",Admin!I50))</f>
        <v xml:space="preserve"> </v>
      </c>
      <c r="U18" s="39"/>
      <c r="V18" s="49">
        <f>IF(Employee!H$216=E$9,Employee!D$216+SUM(M18)+'Apr20'!V63,SUM(M18)+'Apr20'!V63)</f>
        <v>0</v>
      </c>
      <c r="W18" s="49">
        <f>IF(Employee!H$216=E$9,Employee!D$217+SUM(N18)+'Apr20'!W63,SUM(N18)+'Apr20'!W63)</f>
        <v>0</v>
      </c>
      <c r="X18" s="49">
        <f>IF(O18=" ",'Apr20'!X63,O18+'Apr20'!X63)</f>
        <v>0</v>
      </c>
      <c r="Y18" s="49">
        <f>IF(P18=" ",'Apr20'!Y63,P18+'Apr20'!Y63)</f>
        <v>0</v>
      </c>
      <c r="Z18" s="49">
        <f>IF(Q18=" ",'Apr20'!Z63,Q18+'Apr20'!Z63)</f>
        <v>0</v>
      </c>
      <c r="AA18" s="49">
        <f>IF(R18=" ",'Apr20'!AA63,R18+'Apr20'!AA63)</f>
        <v>0</v>
      </c>
      <c r="AC18" s="49">
        <f>IF(T18=" ",'Apr20'!AC63,T18+'Apr20'!AC63)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IF(T$9="Y",'Apr20'!H64,0)</f>
        <v>0</v>
      </c>
      <c r="I19" s="93">
        <f>IF(T$9="Y",'Apr20'!I64,0)</f>
        <v>0</v>
      </c>
      <c r="J19" s="93">
        <f>IF(T$9="Y",'Apr20'!J64,0)</f>
        <v>0</v>
      </c>
      <c r="K19" s="93">
        <f>IF(T$9="Y",'Apr20'!K64,I19*J19)</f>
        <v>0</v>
      </c>
      <c r="L19" s="115">
        <f>IF(T$9="Y",'Apr20'!L64,0)</f>
        <v>0</v>
      </c>
      <c r="M19" s="115" t="str">
        <f>IF(E19=" "," ",IF(T$9="Y",'Apr20'!M64,IF((H19+K19+L19)&gt;0,H19+K19+L19," ")))</f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",Admin!I51))</f>
        <v xml:space="preserve"> </v>
      </c>
      <c r="U19" s="39"/>
      <c r="V19" s="49">
        <f>IF(Employee!H$242=E$9,Employee!D$242+SUM(M19)+'Apr20'!V64,SUM(M19)+'Apr20'!V64)</f>
        <v>0</v>
      </c>
      <c r="W19" s="49">
        <f>IF(Employee!H$242=E$9,Employee!D$243+SUM(N19)+'Apr20'!W64,SUM(N19)+'Apr20'!W64)</f>
        <v>0</v>
      </c>
      <c r="X19" s="49">
        <f>IF(O19=" ",'Apr20'!X64,O19+'Apr20'!X64)</f>
        <v>0</v>
      </c>
      <c r="Y19" s="49">
        <f>IF(P19=" ",'Apr20'!Y64,P19+'Apr20'!Y64)</f>
        <v>0</v>
      </c>
      <c r="Z19" s="49">
        <f>IF(Q19=" ",'Apr20'!Z64,Q19+'Apr20'!Z64)</f>
        <v>0</v>
      </c>
      <c r="AA19" s="49">
        <f>IF(R19=" ",'Apr20'!AA64,R19+'Apr20'!AA64)</f>
        <v>0</v>
      </c>
      <c r="AC19" s="49">
        <f>IF(T19=" ",'Apr20'!AC64,T19+'Apr20'!AC64)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IF(T$9="Y",'Apr20'!H65,0)</f>
        <v>0</v>
      </c>
      <c r="I20" s="118">
        <f>IF(T$9="Y",'Apr20'!I65,0)</f>
        <v>0</v>
      </c>
      <c r="J20" s="118">
        <f>IF(T$9="Y",'Apr20'!J65,0)</f>
        <v>0</v>
      </c>
      <c r="K20" s="118">
        <f>IF(T$9="Y",'Apr20'!K65,I20*J20)</f>
        <v>0</v>
      </c>
      <c r="L20" s="116">
        <f>IF(T$9="Y",'Apr20'!L65,0)</f>
        <v>0</v>
      </c>
      <c r="M20" s="116" t="str">
        <f>IF(E20=" "," ",IF(T$9="Y",'Apr20'!M65,IF((H20+K20+L20)&gt;0,H20+K20+L20," ")))</f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",Admin!I52))</f>
        <v xml:space="preserve"> </v>
      </c>
      <c r="U20" s="39"/>
      <c r="V20" s="49">
        <f>IF(Employee!H$268=E$9,Employee!D$268+SUM(M20)+'Apr20'!V65,SUM(M20)+'Apr20'!V65)</f>
        <v>0</v>
      </c>
      <c r="W20" s="49">
        <f>IF(Employee!H$268=E$9,Employee!D$269+SUM(N20)+'Apr20'!W65,SUM(N20)+'Apr20'!W65)</f>
        <v>0</v>
      </c>
      <c r="X20" s="49">
        <f>IF(O20=" ",'Apr20'!X65,O20+'Apr20'!X65)</f>
        <v>0</v>
      </c>
      <c r="Y20" s="49">
        <f>IF(P20=" ",'Apr20'!Y65,P20+'Apr20'!Y65)</f>
        <v>0</v>
      </c>
      <c r="Z20" s="49">
        <f>IF(Q20=" ",'Apr20'!Z65,Q20+'Apr20'!Z65)</f>
        <v>0</v>
      </c>
      <c r="AA20" s="49">
        <f>IF(R20=" ",'Apr20'!AA65,R20+'Apr20'!AA65)</f>
        <v>0</v>
      </c>
      <c r="AC20" s="49">
        <f>IF(T20=" ",'Apr20'!AC65,T20+'Apr20'!AC65)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46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6</v>
      </c>
      <c r="F24" s="35"/>
      <c r="G24" s="35"/>
      <c r="H24" s="405" t="s">
        <v>28</v>
      </c>
      <c r="I24" s="403"/>
      <c r="J24" s="404"/>
      <c r="K24" s="210">
        <f>M9+1</f>
        <v>43962</v>
      </c>
      <c r="L24" s="211" t="s">
        <v>84</v>
      </c>
      <c r="M24" s="212">
        <f>K24+6</f>
        <v>43968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",Admin!I53))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",Admin!I54))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",Admin!I55))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",Admin!I56))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",Admin!I57))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",Admin!I58))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",Admin!I59))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",Admin!I60))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",Admin!I61))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",Admin!I62))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7</v>
      </c>
      <c r="F39" s="35"/>
      <c r="G39" s="35"/>
      <c r="H39" s="405" t="s">
        <v>28</v>
      </c>
      <c r="I39" s="403"/>
      <c r="J39" s="404"/>
      <c r="K39" s="210">
        <f>M24+1</f>
        <v>43969</v>
      </c>
      <c r="L39" s="211" t="s">
        <v>84</v>
      </c>
      <c r="M39" s="212">
        <f>K39+6</f>
        <v>43975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",Admin!I63))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",Admin!I64))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",Admin!I65))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",Admin!I66))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",Admin!I67))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",Admin!I68))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",Admin!I69))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",Admin!I70))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",Admin!I71))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",Admin!I72))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03"/>
      <c r="D53" s="403"/>
      <c r="E53" s="404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03"/>
      <c r="D54" s="404"/>
      <c r="E54" s="168">
        <v>8</v>
      </c>
      <c r="F54" s="35"/>
      <c r="G54" s="35"/>
      <c r="H54" s="405" t="s">
        <v>28</v>
      </c>
      <c r="I54" s="403"/>
      <c r="J54" s="404"/>
      <c r="K54" s="210">
        <f>M39+1</f>
        <v>43976</v>
      </c>
      <c r="L54" s="211" t="s">
        <v>84</v>
      </c>
      <c r="M54" s="212">
        <f>K54+6</f>
        <v>43982</v>
      </c>
      <c r="N54" s="20"/>
      <c r="O54" s="448" t="s">
        <v>71</v>
      </c>
      <c r="P54" s="449"/>
      <c r="Q54" s="449"/>
      <c r="R54" s="450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",Admin!I73))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",Admin!I74))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",Admin!I75))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",Admin!I76))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",Admin!I77))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",Admin!I78))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",Admin!I79))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",Admin!I80))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",Admin!I81))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",Admin!I82))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04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2</v>
      </c>
      <c r="F69" s="35"/>
      <c r="G69" s="35"/>
      <c r="H69" s="405" t="s">
        <v>28</v>
      </c>
      <c r="I69" s="403"/>
      <c r="J69" s="404"/>
      <c r="K69" s="210">
        <v>43952</v>
      </c>
      <c r="L69" s="211" t="s">
        <v>84</v>
      </c>
      <c r="M69" s="212">
        <v>43982</v>
      </c>
      <c r="N69" s="20"/>
      <c r="O69" s="448" t="s">
        <v>72</v>
      </c>
      <c r="P69" s="449"/>
      <c r="Q69" s="449"/>
      <c r="R69" s="450"/>
      <c r="S69" s="35"/>
      <c r="T69" s="145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IF(T$69="Y",'Apr20'!H71,0)</f>
        <v>0</v>
      </c>
      <c r="I71" s="90">
        <f>IF(T$69="Y",'Apr20'!I71,0)</f>
        <v>0</v>
      </c>
      <c r="J71" s="90">
        <f>IF(T$69="Y",'Apr20'!J71,0)</f>
        <v>0</v>
      </c>
      <c r="K71" s="90">
        <f>IF(T$69="Y",'Apr20'!K71,I71*J71)</f>
        <v>0</v>
      </c>
      <c r="L71" s="114">
        <f>IF(T$69="Y",'Apr20'!L71,0)</f>
        <v>0</v>
      </c>
      <c r="M71" s="102" t="str">
        <f>IF(E71=" "," ",IF(T$69="Y",'Apr20'!M71,IF((H71+K71+L71)&gt;0,H71+K71+L71,"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07" t="str">
        <f>IF(M71=" "," ",IF(M71=0," ",M71-SUM(N71:Q71)))</f>
        <v xml:space="preserve"> </v>
      </c>
      <c r="S71" s="95"/>
      <c r="T71" s="92" t="str">
        <f>IF(M71=" "," ",IF(M71=0," ",Admin!I13))</f>
        <v xml:space="preserve"> </v>
      </c>
      <c r="U71" s="39"/>
      <c r="V71" s="49">
        <f>IF(Employee!H$35=E$69,Employee!D$34+SUM(M71)+'Apr20'!V71,SUM(M71)+'Apr20'!V71)</f>
        <v>0</v>
      </c>
      <c r="W71" s="49">
        <f>IF(Employee!H$35=E$69,Employee!D$35+SUM(N71)+'Apr20'!W71,SUM(N71)+'Apr20'!W71)</f>
        <v>0</v>
      </c>
      <c r="X71" s="49">
        <f>IF(O71=" ",'Apr20'!X71,O71+'Apr20'!X71)</f>
        <v>0</v>
      </c>
      <c r="Y71" s="49">
        <f>IF(P71=" ",'Apr20'!Y71,P71+'Apr20'!Y71)</f>
        <v>0</v>
      </c>
      <c r="Z71" s="49">
        <f>IF(Q71=" ",'Apr20'!Z71,Q71+'Apr20'!Z71)</f>
        <v>0</v>
      </c>
      <c r="AA71" s="49">
        <f>IF(R71=" ",'Apr20'!AA71,R71+'Apr20'!AA71)</f>
        <v>0</v>
      </c>
      <c r="AC71" s="49">
        <f>IF(T71=" ",'Apr20'!AC71,T71+'Apr20'!AC71)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>IF(T$69="Y",'Apr20'!H72,0)</f>
        <v>0</v>
      </c>
      <c r="I72" s="93">
        <f>IF(T$69="Y",'Apr20'!I72,0)</f>
        <v>0</v>
      </c>
      <c r="J72" s="93">
        <f>IF(T$69="Y",'Apr20'!J72,0)</f>
        <v>0</v>
      </c>
      <c r="K72" s="93">
        <f>IF(T$69="Y",'Apr20'!K72,I72*J72)</f>
        <v>0</v>
      </c>
      <c r="L72" s="115">
        <f>IF(T$69="Y",'Apr20'!L72,0)</f>
        <v>0</v>
      </c>
      <c r="M72" s="103" t="str">
        <f>IF(E72=" "," ",IF(T$69="Y",'Apr20'!M72,IF((H72+K72+L72)&gt;0,H72+K72+L72,"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08" t="str">
        <f t="shared" ref="R72:R80" si="56">IF(M72=" "," ",IF(M72=0," ",M72-SUM(N72:Q72)))</f>
        <v xml:space="preserve"> </v>
      </c>
      <c r="S72" s="95"/>
      <c r="T72" s="96" t="str">
        <f>IF(M72=" "," ",IF(M72=0," ",Admin!I14))</f>
        <v xml:space="preserve"> </v>
      </c>
      <c r="U72" s="39"/>
      <c r="V72" s="49">
        <f>IF(Employee!H$61=E$69,Employee!D$60+SUM(M72)+'Apr20'!V72,SUM(M72)+'Apr20'!V72)</f>
        <v>0</v>
      </c>
      <c r="W72" s="49">
        <f>IF(Employee!H$61=E$69,Employee!D$61+SUM(N72)+'Apr20'!W72,SUM(N72)+'Apr20'!W72)</f>
        <v>0</v>
      </c>
      <c r="X72" s="49">
        <f>IF(O72=" ",'Apr20'!X72,O72+'Apr20'!X72)</f>
        <v>0</v>
      </c>
      <c r="Y72" s="49">
        <f>IF(P72=" ",'Apr20'!Y72,P72+'Apr20'!Y72)</f>
        <v>0</v>
      </c>
      <c r="Z72" s="49">
        <f>IF(Q72=" ",'Apr20'!Z72,Q72+'Apr20'!Z72)</f>
        <v>0</v>
      </c>
      <c r="AA72" s="49">
        <f>IF(R72=" ",'Apr20'!AA72,R72+'Apr20'!AA72)</f>
        <v>0</v>
      </c>
      <c r="AC72" s="49">
        <f>IF(T72=" ",'Apr20'!AC72,T72+'Apr20'!AC72)</f>
        <v>0</v>
      </c>
      <c r="AD72" s="77">
        <f t="shared" ref="AD72:AD80" si="57">IF(G72="SSP",H72,0)</f>
        <v>0</v>
      </c>
      <c r="AE72" s="77">
        <f t="shared" ref="AE72:AE80" si="58">IF(G72="SMP",H72,0)</f>
        <v>0</v>
      </c>
      <c r="AF72" s="77">
        <f t="shared" ref="AF72:AF80" si="59">IF(G72="SPP",H72,0)</f>
        <v>0</v>
      </c>
      <c r="AG72" s="77">
        <f t="shared" ref="AG72:AG80" si="6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>IF(T$69="Y",'Apr20'!H73,0)</f>
        <v>0</v>
      </c>
      <c r="I73" s="93">
        <f>IF(T$69="Y",'Apr20'!I73,0)</f>
        <v>0</v>
      </c>
      <c r="J73" s="93">
        <f>IF(T$69="Y",'Apr20'!J73,0)</f>
        <v>0</v>
      </c>
      <c r="K73" s="93">
        <f>IF(T$69="Y",'Apr20'!K73,I73*J73)</f>
        <v>0</v>
      </c>
      <c r="L73" s="115">
        <f>IF(T$69="Y",'Apr20'!L73,0)</f>
        <v>0</v>
      </c>
      <c r="M73" s="103" t="str">
        <f>IF(E73=" "," ",IF(T$69="Y",'Apr20'!M73,IF((H73+K73+L73)&gt;0,H73+K73+L73,"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08" t="str">
        <f t="shared" si="56"/>
        <v xml:space="preserve"> </v>
      </c>
      <c r="S73" s="95"/>
      <c r="T73" s="96" t="str">
        <f>IF(M73=" "," ",IF(M73=0," ",Admin!I15))</f>
        <v xml:space="preserve"> </v>
      </c>
      <c r="U73" s="39"/>
      <c r="V73" s="49">
        <f>IF(Employee!H$87=E$69,Employee!D$86+SUM(M73)+'Apr20'!V73,SUM(M73)+'Apr20'!V73)</f>
        <v>0</v>
      </c>
      <c r="W73" s="49">
        <f>IF(Employee!H$87=E$69,Employee!D$7+SUM(N73)+'Apr20'!W73,SUM(N73)+'Apr20'!W73)</f>
        <v>0</v>
      </c>
      <c r="X73" s="49">
        <f>IF(O73=" ",'Apr20'!X73,O73+'Apr20'!X73)</f>
        <v>0</v>
      </c>
      <c r="Y73" s="49">
        <f>IF(P73=" ",'Apr20'!Y73,P73+'Apr20'!Y73)</f>
        <v>0</v>
      </c>
      <c r="Z73" s="49">
        <f>IF(Q73=" ",'Apr20'!Z73,Q73+'Apr20'!Z73)</f>
        <v>0</v>
      </c>
      <c r="AA73" s="49">
        <f>IF(R73=" ",'Apr20'!AA73,R73+'Apr20'!AA73)</f>
        <v>0</v>
      </c>
      <c r="AC73" s="49">
        <f>IF(T73=" ",'Apr20'!AC73,T73+'Apr20'!AC73)</f>
        <v>0</v>
      </c>
      <c r="AD73" s="77">
        <f t="shared" si="57"/>
        <v>0</v>
      </c>
      <c r="AE73" s="77">
        <f t="shared" si="58"/>
        <v>0</v>
      </c>
      <c r="AF73" s="77">
        <f t="shared" si="59"/>
        <v>0</v>
      </c>
      <c r="AG73" s="77">
        <f t="shared" si="6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>IF(T$69="Y",'Apr20'!H74,0)</f>
        <v>0</v>
      </c>
      <c r="I74" s="93">
        <f>IF(T$69="Y",'Apr20'!I74,0)</f>
        <v>0</v>
      </c>
      <c r="J74" s="93">
        <f>IF(T$69="Y",'Apr20'!J74,0)</f>
        <v>0</v>
      </c>
      <c r="K74" s="93">
        <f>IF(T$69="Y",'Apr20'!K74,I74*J74)</f>
        <v>0</v>
      </c>
      <c r="L74" s="115">
        <f>IF(T$69="Y",'Apr20'!L74,0)</f>
        <v>0</v>
      </c>
      <c r="M74" s="103" t="str">
        <f>IF(E74=" "," ",IF(T$69="Y",'Apr20'!M74,IF((H74+K74+L74)&gt;0,H74+K74+L74,"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08" t="str">
        <f t="shared" si="56"/>
        <v xml:space="preserve"> </v>
      </c>
      <c r="S74" s="95"/>
      <c r="T74" s="96" t="str">
        <f>IF(M74=" "," ",IF(M74=0," ",Admin!I16))</f>
        <v xml:space="preserve"> </v>
      </c>
      <c r="U74" s="39"/>
      <c r="V74" s="49">
        <f>IF(Employee!H$113=E$69,Employee!D$112+SUM(M74)+'Apr20'!V74,SUM(M74)+'Apr20'!V74)</f>
        <v>0</v>
      </c>
      <c r="W74" s="49">
        <f>IF(Employee!H$113=E$69,Employee!D$113+SUM(N74)+'Apr20'!W74,SUM(N74)+'Apr20'!W74)</f>
        <v>0</v>
      </c>
      <c r="X74" s="49">
        <f>IF(O74=" ",'Apr20'!X74,O74+'Apr20'!X74)</f>
        <v>0</v>
      </c>
      <c r="Y74" s="49">
        <f>IF(P74=" ",'Apr20'!Y74,P74+'Apr20'!Y74)</f>
        <v>0</v>
      </c>
      <c r="Z74" s="49">
        <f>IF(Q74=" ",'Apr20'!Z74,Q74+'Apr20'!Z74)</f>
        <v>0</v>
      </c>
      <c r="AA74" s="49">
        <f>IF(R74=" ",'Apr20'!AA74,R74+'Apr20'!AA74)</f>
        <v>0</v>
      </c>
      <c r="AC74" s="49">
        <f>IF(T74=" ",'Apr20'!AC74,T74+'Apr20'!AC74)</f>
        <v>0</v>
      </c>
      <c r="AD74" s="77">
        <f t="shared" si="57"/>
        <v>0</v>
      </c>
      <c r="AE74" s="77">
        <f t="shared" si="58"/>
        <v>0</v>
      </c>
      <c r="AF74" s="77">
        <f t="shared" si="59"/>
        <v>0</v>
      </c>
      <c r="AG74" s="77">
        <f t="shared" si="6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>IF(T$69="Y",'Apr20'!H75,0)</f>
        <v>0</v>
      </c>
      <c r="I75" s="93">
        <f>IF(T$69="Y",'Apr20'!I75,0)</f>
        <v>0</v>
      </c>
      <c r="J75" s="93">
        <f>IF(T$69="Y",'Apr20'!J75,0)</f>
        <v>0</v>
      </c>
      <c r="K75" s="93">
        <f>IF(T$69="Y",'Apr20'!K75,I75*J75)</f>
        <v>0</v>
      </c>
      <c r="L75" s="115">
        <f>IF(T$69="Y",'Apr20'!L75,0)</f>
        <v>0</v>
      </c>
      <c r="M75" s="103" t="str">
        <f>IF(E75=" "," ",IF(T$69="Y",'Apr20'!M75,IF((H75+K75+L75)&gt;0,H75+K75+L75,"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08" t="str">
        <f t="shared" si="56"/>
        <v xml:space="preserve"> </v>
      </c>
      <c r="S75" s="95"/>
      <c r="T75" s="96" t="str">
        <f>IF(M75=" "," ",IF(M75=0," ",Admin!I17))</f>
        <v xml:space="preserve"> </v>
      </c>
      <c r="U75" s="39"/>
      <c r="V75" s="49">
        <f>IF(Employee!H$139=E$69,Employee!D$138+SUM(M75)+'Apr20'!V75,SUM(M75)+'Apr20'!V75)</f>
        <v>0</v>
      </c>
      <c r="W75" s="49">
        <f>IF(Employee!H$139=E$69,Employee!D$139+SUM(N75)+'Apr20'!W75,SUM(N75)+'Apr20'!W75)</f>
        <v>0</v>
      </c>
      <c r="X75" s="49">
        <f>IF(O75=" ",'Apr20'!X75,O75+'Apr20'!X75)</f>
        <v>0</v>
      </c>
      <c r="Y75" s="49">
        <f>IF(P75=" ",'Apr20'!Y75,P75+'Apr20'!Y75)</f>
        <v>0</v>
      </c>
      <c r="Z75" s="49">
        <f>IF(Q75=" ",'Apr20'!Z75,Q75+'Apr20'!Z75)</f>
        <v>0</v>
      </c>
      <c r="AA75" s="49">
        <f>IF(R75=" ",'Apr20'!AA75,R75+'Apr20'!AA75)</f>
        <v>0</v>
      </c>
      <c r="AC75" s="49">
        <f>IF(T75=" ",'Apr20'!AC75,T75+'Apr20'!AC75)</f>
        <v>0</v>
      </c>
      <c r="AD75" s="77">
        <f t="shared" si="57"/>
        <v>0</v>
      </c>
      <c r="AE75" s="77">
        <f t="shared" si="58"/>
        <v>0</v>
      </c>
      <c r="AF75" s="77">
        <f t="shared" si="59"/>
        <v>0</v>
      </c>
      <c r="AG75" s="77">
        <f t="shared" si="6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>IF(T$69="Y",'Apr20'!H76,0)</f>
        <v>0</v>
      </c>
      <c r="I76" s="93">
        <f>IF(T$69="Y",'Apr20'!I76,0)</f>
        <v>0</v>
      </c>
      <c r="J76" s="93">
        <f>IF(T$69="Y",'Apr20'!J76,0)</f>
        <v>0</v>
      </c>
      <c r="K76" s="93">
        <f>IF(T$69="Y",'Apr20'!K76,I76*J76)</f>
        <v>0</v>
      </c>
      <c r="L76" s="115">
        <f>IF(T$69="Y",'Apr20'!L76,0)</f>
        <v>0</v>
      </c>
      <c r="M76" s="103" t="str">
        <f>IF(E76=" "," ",IF(T$69="Y",'Apr20'!M76,IF((H76+K76+L76)&gt;0,H76+K76+L76,"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08" t="str">
        <f t="shared" si="56"/>
        <v xml:space="preserve"> </v>
      </c>
      <c r="S76" s="95"/>
      <c r="T76" s="96" t="str">
        <f>IF(M76=" "," ",IF(M76=0," ",Admin!I18))</f>
        <v xml:space="preserve"> </v>
      </c>
      <c r="U76" s="39"/>
      <c r="V76" s="49">
        <f>IF(Employee!H$165=E$69,Employee!D$164+SUM(M76)+'Apr20'!V76,SUM(M76)+'Apr20'!V76)</f>
        <v>0</v>
      </c>
      <c r="W76" s="49">
        <f>IF(Employee!H$165=E$69,Employee!D$165+SUM(N76)+'Apr20'!W76,SUM(N76)+'Apr20'!W76)</f>
        <v>0</v>
      </c>
      <c r="X76" s="49">
        <f>IF(O76=" ",'Apr20'!X76,O76+'Apr20'!X76)</f>
        <v>0</v>
      </c>
      <c r="Y76" s="49">
        <f>IF(P76=" ",'Apr20'!Y76,P76+'Apr20'!Y76)</f>
        <v>0</v>
      </c>
      <c r="Z76" s="49">
        <f>IF(Q76=" ",'Apr20'!Z76,Q76+'Apr20'!Z76)</f>
        <v>0</v>
      </c>
      <c r="AA76" s="49">
        <f>IF(R76=" ",'Apr20'!AA76,R76+'Apr20'!AA76)</f>
        <v>0</v>
      </c>
      <c r="AC76" s="49">
        <f>IF(T76=" ",'Apr20'!AC76,T76+'Apr20'!AC76)</f>
        <v>0</v>
      </c>
      <c r="AD76" s="77">
        <f t="shared" si="57"/>
        <v>0</v>
      </c>
      <c r="AE76" s="77">
        <f t="shared" si="58"/>
        <v>0</v>
      </c>
      <c r="AF76" s="77">
        <f t="shared" si="59"/>
        <v>0</v>
      </c>
      <c r="AG76" s="77">
        <f t="shared" si="6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>IF(T$69="Y",'Apr20'!H77,0)</f>
        <v>0</v>
      </c>
      <c r="I77" s="93">
        <f>IF(T$69="Y",'Apr20'!I77,0)</f>
        <v>0</v>
      </c>
      <c r="J77" s="93">
        <f>IF(T$69="Y",'Apr20'!J77,0)</f>
        <v>0</v>
      </c>
      <c r="K77" s="93">
        <f>IF(T$69="Y",'Apr20'!K77,I77*J77)</f>
        <v>0</v>
      </c>
      <c r="L77" s="115">
        <f>IF(T$69="Y",'Apr20'!L77,0)</f>
        <v>0</v>
      </c>
      <c r="M77" s="103" t="str">
        <f>IF(E77=" "," ",IF(T$69="Y",'Apr20'!M77,IF((H77+K77+L77)&gt;0,H77+K77+L77,"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08" t="str">
        <f t="shared" si="56"/>
        <v xml:space="preserve"> </v>
      </c>
      <c r="S77" s="95"/>
      <c r="T77" s="96" t="str">
        <f>IF(M77=" "," ",IF(M77=0," ",Admin!I19))</f>
        <v xml:space="preserve"> </v>
      </c>
      <c r="U77" s="39"/>
      <c r="V77" s="49">
        <f>IF(Employee!H$191=E$69,Employee!D$190+SUM(M77)+'Apr20'!V77,SUM(M77)+'Apr20'!V77)</f>
        <v>0</v>
      </c>
      <c r="W77" s="49">
        <f>IF(Employee!H$191=E$69,Employee!D$191+SUM(N77)+'Apr20'!W77,SUM(N77)+'Apr20'!W77)</f>
        <v>0</v>
      </c>
      <c r="X77" s="49">
        <f>IF(O77=" ",'Apr20'!X77,O77+'Apr20'!X77)</f>
        <v>0</v>
      </c>
      <c r="Y77" s="49">
        <f>IF(P77=" ",'Apr20'!Y77,P77+'Apr20'!Y77)</f>
        <v>0</v>
      </c>
      <c r="Z77" s="49">
        <f>IF(Q77=" ",'Apr20'!Z77,Q77+'Apr20'!Z77)</f>
        <v>0</v>
      </c>
      <c r="AA77" s="49">
        <f>IF(R77=" ",'Apr20'!AA77,R77+'Apr20'!AA77)</f>
        <v>0</v>
      </c>
      <c r="AC77" s="49">
        <f>IF(T77=" ",'Apr20'!AC77,T77+'Apr20'!AC77)</f>
        <v>0</v>
      </c>
      <c r="AD77" s="77">
        <f t="shared" si="57"/>
        <v>0</v>
      </c>
      <c r="AE77" s="77">
        <f t="shared" si="58"/>
        <v>0</v>
      </c>
      <c r="AF77" s="77">
        <f t="shared" si="59"/>
        <v>0</v>
      </c>
      <c r="AG77" s="77">
        <f t="shared" si="6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>IF(T$69="Y",'Apr20'!H78,0)</f>
        <v>0</v>
      </c>
      <c r="I78" s="93">
        <f>IF(T$69="Y",'Apr20'!I78,0)</f>
        <v>0</v>
      </c>
      <c r="J78" s="93">
        <f>IF(T$69="Y",'Apr20'!J78,0)</f>
        <v>0</v>
      </c>
      <c r="K78" s="93">
        <f>IF(T$69="Y",'Apr20'!K78,I78*J78)</f>
        <v>0</v>
      </c>
      <c r="L78" s="115">
        <f>IF(T$69="Y",'Apr20'!L78,0)</f>
        <v>0</v>
      </c>
      <c r="M78" s="103" t="str">
        <f>IF(E78=" "," ",IF(T$69="Y",'Apr20'!M78,IF((H78+K78+L78)&gt;0,H78+K78+L78,"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08" t="str">
        <f t="shared" si="56"/>
        <v xml:space="preserve"> </v>
      </c>
      <c r="S78" s="95"/>
      <c r="T78" s="96" t="str">
        <f>IF(M78=" "," ",IF(M78=0," ",Admin!I20))</f>
        <v xml:space="preserve"> </v>
      </c>
      <c r="U78" s="39"/>
      <c r="V78" s="49">
        <f>IF(Employee!H$217=E$69,Employee!D$216+SUM(M78)+'Apr20'!V78,SUM(M78)+'Apr20'!V78)</f>
        <v>0</v>
      </c>
      <c r="W78" s="49">
        <f>IF(Employee!H$217=E$69,Employee!D$217+SUM(N78)+'Apr20'!W78,SUM(N78)+'Apr20'!W78)</f>
        <v>0</v>
      </c>
      <c r="X78" s="49">
        <f>IF(O78=" ",'Apr20'!X78,O78+'Apr20'!X78)</f>
        <v>0</v>
      </c>
      <c r="Y78" s="49">
        <f>IF(P78=" ",'Apr20'!Y78,P78+'Apr20'!Y78)</f>
        <v>0</v>
      </c>
      <c r="Z78" s="49">
        <f>IF(Q78=" ",'Apr20'!Z78,Q78+'Apr20'!Z78)</f>
        <v>0</v>
      </c>
      <c r="AA78" s="49">
        <f>IF(R78=" ",'Apr20'!AA78,R78+'Apr20'!AA78)</f>
        <v>0</v>
      </c>
      <c r="AC78" s="49">
        <f>IF(T78=" ",'Apr20'!AC78,T78+'Apr20'!AC78)</f>
        <v>0</v>
      </c>
      <c r="AD78" s="77">
        <f t="shared" si="57"/>
        <v>0</v>
      </c>
      <c r="AE78" s="77">
        <f t="shared" si="58"/>
        <v>0</v>
      </c>
      <c r="AF78" s="77">
        <f t="shared" si="59"/>
        <v>0</v>
      </c>
      <c r="AG78" s="77">
        <f t="shared" si="6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>IF(T$69="Y",'Apr20'!H79,0)</f>
        <v>0</v>
      </c>
      <c r="I79" s="93">
        <f>IF(T$69="Y",'Apr20'!I79,0)</f>
        <v>0</v>
      </c>
      <c r="J79" s="93">
        <f>IF(T$69="Y",'Apr20'!J79,0)</f>
        <v>0</v>
      </c>
      <c r="K79" s="93">
        <f>IF(T$69="Y",'Apr20'!K79,I79*J79)</f>
        <v>0</v>
      </c>
      <c r="L79" s="115">
        <f>IF(T$69="Y",'Apr20'!L79,0)</f>
        <v>0</v>
      </c>
      <c r="M79" s="103" t="str">
        <f>IF(E79=" "," ",IF(T$69="Y",'Apr20'!M79,IF((H79+K79+L79)&gt;0,H79+K79+L79,"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08" t="str">
        <f t="shared" si="56"/>
        <v xml:space="preserve"> </v>
      </c>
      <c r="S79" s="95"/>
      <c r="T79" s="96" t="str">
        <f>IF(M79=" "," ",IF(M79=0," ",Admin!I21))</f>
        <v xml:space="preserve"> </v>
      </c>
      <c r="U79" s="39"/>
      <c r="V79" s="49">
        <f>IF(Employee!H$243=E$69,Employee!D$242+SUM(M79)+'Apr20'!V79,SUM(M79)+'Apr20'!V79)</f>
        <v>0</v>
      </c>
      <c r="W79" s="49">
        <f>IF(Employee!H$243=E$69,Employee!D$243+SUM(N79)+'Apr20'!W79,SUM(N79)+'Apr20'!W79)</f>
        <v>0</v>
      </c>
      <c r="X79" s="49">
        <f>IF(O79=" ",'Apr20'!X79,O79+'Apr20'!X79)</f>
        <v>0</v>
      </c>
      <c r="Y79" s="49">
        <f>IF(P79=" ",'Apr20'!Y79,P79+'Apr20'!Y79)</f>
        <v>0</v>
      </c>
      <c r="Z79" s="49">
        <f>IF(Q79=" ",'Apr20'!Z79,Q79+'Apr20'!Z79)</f>
        <v>0</v>
      </c>
      <c r="AA79" s="49">
        <f>IF(R79=" ",'Apr20'!AA79,R79+'Apr20'!AA79)</f>
        <v>0</v>
      </c>
      <c r="AC79" s="49">
        <f>IF(T79=" ",'Apr20'!AC79,T79+'Apr20'!AC79)</f>
        <v>0</v>
      </c>
      <c r="AD79" s="77">
        <f t="shared" si="57"/>
        <v>0</v>
      </c>
      <c r="AE79" s="77">
        <f t="shared" si="58"/>
        <v>0</v>
      </c>
      <c r="AF79" s="77">
        <f t="shared" si="59"/>
        <v>0</v>
      </c>
      <c r="AG79" s="77">
        <f t="shared" si="6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>IF(T$69="Y",'Apr20'!H80,0)</f>
        <v>0</v>
      </c>
      <c r="I80" s="118">
        <f>IF(T$69="Y",'Apr20'!I80,0)</f>
        <v>0</v>
      </c>
      <c r="J80" s="118">
        <f>IF(T$69="Y",'Apr20'!J80,0)</f>
        <v>0</v>
      </c>
      <c r="K80" s="118">
        <f>IF(T$69="Y",'Apr20'!K80,I80*J80)</f>
        <v>0</v>
      </c>
      <c r="L80" s="116">
        <f>IF(T$69="Y",'Apr20'!L80,0)</f>
        <v>0</v>
      </c>
      <c r="M80" s="103" t="str">
        <f>IF(E80=" "," ",IF(T$69="Y",'Apr20'!M80,IF((H80+K80+L80)&gt;0,H80+K80+L80,"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08" t="str">
        <f t="shared" si="56"/>
        <v xml:space="preserve"> </v>
      </c>
      <c r="S80" s="95"/>
      <c r="T80" s="96" t="str">
        <f>IF(M80=" "," ",IF(M80=0," ",Admin!I22))</f>
        <v xml:space="preserve"> </v>
      </c>
      <c r="U80" s="39"/>
      <c r="V80" s="49">
        <f>IF(Employee!H$269=E$69,Employee!D$268+SUM(M80)+'Apr20'!V80,SUM(M80)+'Apr20'!V80)</f>
        <v>0</v>
      </c>
      <c r="W80" s="49">
        <f>IF(Employee!H$269=E$69,Employee!D$269+SUM(N80)+'Apr20'!W80,SUM(N80)+'Apr20'!W80)</f>
        <v>0</v>
      </c>
      <c r="X80" s="49">
        <f>IF(O80=" ",'Apr20'!X80,O80+'Apr20'!X80)</f>
        <v>0</v>
      </c>
      <c r="Y80" s="49">
        <f>IF(P80=" ",'Apr20'!Y80,P80+'Apr20'!Y80)</f>
        <v>0</v>
      </c>
      <c r="Z80" s="49">
        <f>IF(Q80=" ",'Apr20'!Z80,Q80+'Apr20'!Z80)</f>
        <v>0</v>
      </c>
      <c r="AA80" s="49">
        <f>IF(R80=" ",'Apr20'!AA80,R80+'Apr20'!AA80)</f>
        <v>0</v>
      </c>
      <c r="AC80" s="49">
        <f>IF(T80=" ",'Apr20'!AC80,T80+'Apr20'!AC80)</f>
        <v>0</v>
      </c>
      <c r="AD80" s="77">
        <f t="shared" si="57"/>
        <v>0</v>
      </c>
      <c r="AE80" s="77">
        <f t="shared" si="58"/>
        <v>0</v>
      </c>
      <c r="AF80" s="77">
        <f t="shared" si="59"/>
        <v>0</v>
      </c>
      <c r="AG80" s="77">
        <f t="shared" si="6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05"/>
      <c r="I81" s="106"/>
      <c r="J81" s="106"/>
      <c r="K81" s="147"/>
      <c r="L81" s="147"/>
      <c r="M81" s="138">
        <f t="shared" ref="M81:R81" si="61">SUM(M71:M80)</f>
        <v>0</v>
      </c>
      <c r="N81" s="138">
        <f t="shared" si="61"/>
        <v>0</v>
      </c>
      <c r="O81" s="138">
        <f t="shared" si="61"/>
        <v>0</v>
      </c>
      <c r="P81" s="138">
        <f t="shared" si="61"/>
        <v>0</v>
      </c>
      <c r="Q81" s="138">
        <f t="shared" si="61"/>
        <v>0</v>
      </c>
      <c r="R81" s="138">
        <f t="shared" si="61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customHeight="1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62">IF(B71="D",M71," ")</f>
        <v xml:space="preserve"> </v>
      </c>
      <c r="N85" s="196" t="str">
        <f t="shared" ref="N85:N94" si="63">IF(B71="D",N71," ")</f>
        <v xml:space="preserve"> </v>
      </c>
      <c r="O85" s="196" t="str">
        <f t="shared" ref="O85:O94" si="64">IF(B71="D",O71," ")</f>
        <v xml:space="preserve"> </v>
      </c>
      <c r="P85" s="196" t="str">
        <f t="shared" ref="P85:P94" si="65">IF(B71="D",P71," ")</f>
        <v xml:space="preserve"> </v>
      </c>
      <c r="Q85" s="196" t="str">
        <f t="shared" ref="Q85:Q94" si="66">IF(B71="D",Q71," ")</f>
        <v xml:space="preserve"> </v>
      </c>
      <c r="R85" s="197" t="str">
        <f t="shared" ref="R85:R94" si="67">IF(B71="D",R71," ")</f>
        <v xml:space="preserve"> </v>
      </c>
      <c r="S85" s="198"/>
      <c r="T85" s="199" t="str">
        <f t="shared" ref="T85:T94" si="68">IF(B71="D",T71," ")</f>
        <v xml:space="preserve"> </v>
      </c>
      <c r="AD85" s="171">
        <f>IF((AD83-(O2+T2)*0.13)&gt;0,AD83-(Q2+T2)*0.13,0)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62"/>
        <v xml:space="preserve"> </v>
      </c>
      <c r="N86" s="201" t="str">
        <f t="shared" si="63"/>
        <v xml:space="preserve"> </v>
      </c>
      <c r="O86" s="201" t="str">
        <f t="shared" si="64"/>
        <v xml:space="preserve"> </v>
      </c>
      <c r="P86" s="201" t="str">
        <f t="shared" si="65"/>
        <v xml:space="preserve"> </v>
      </c>
      <c r="Q86" s="201" t="str">
        <f t="shared" si="66"/>
        <v xml:space="preserve"> </v>
      </c>
      <c r="R86" s="202" t="str">
        <f t="shared" si="67"/>
        <v xml:space="preserve"> </v>
      </c>
      <c r="S86" s="198"/>
      <c r="T86" s="203" t="str">
        <f t="shared" si="68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62"/>
        <v xml:space="preserve"> </v>
      </c>
      <c r="N87" s="201" t="str">
        <f t="shared" si="63"/>
        <v xml:space="preserve"> </v>
      </c>
      <c r="O87" s="201" t="str">
        <f t="shared" si="64"/>
        <v xml:space="preserve"> </v>
      </c>
      <c r="P87" s="201" t="str">
        <f t="shared" si="65"/>
        <v xml:space="preserve"> </v>
      </c>
      <c r="Q87" s="201" t="str">
        <f t="shared" si="66"/>
        <v xml:space="preserve"> </v>
      </c>
      <c r="R87" s="202" t="str">
        <f t="shared" si="67"/>
        <v xml:space="preserve"> </v>
      </c>
      <c r="S87" s="198"/>
      <c r="T87" s="203" t="str">
        <f t="shared" si="68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62"/>
        <v xml:space="preserve"> </v>
      </c>
      <c r="N88" s="201" t="str">
        <f t="shared" si="63"/>
        <v xml:space="preserve"> </v>
      </c>
      <c r="O88" s="201" t="str">
        <f t="shared" si="64"/>
        <v xml:space="preserve"> </v>
      </c>
      <c r="P88" s="201" t="str">
        <f t="shared" si="65"/>
        <v xml:space="preserve"> </v>
      </c>
      <c r="Q88" s="201" t="str">
        <f t="shared" si="66"/>
        <v xml:space="preserve"> </v>
      </c>
      <c r="R88" s="202" t="str">
        <f t="shared" si="67"/>
        <v xml:space="preserve"> </v>
      </c>
      <c r="S88" s="198"/>
      <c r="T88" s="203" t="str">
        <f t="shared" si="68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62"/>
        <v xml:space="preserve"> </v>
      </c>
      <c r="N89" s="201" t="str">
        <f t="shared" si="63"/>
        <v xml:space="preserve"> </v>
      </c>
      <c r="O89" s="201" t="str">
        <f t="shared" si="64"/>
        <v xml:space="preserve"> </v>
      </c>
      <c r="P89" s="201" t="str">
        <f t="shared" si="65"/>
        <v xml:space="preserve"> </v>
      </c>
      <c r="Q89" s="201" t="str">
        <f t="shared" si="66"/>
        <v xml:space="preserve"> </v>
      </c>
      <c r="R89" s="202" t="str">
        <f t="shared" si="67"/>
        <v xml:space="preserve"> </v>
      </c>
      <c r="S89" s="198"/>
      <c r="T89" s="203" t="str">
        <f t="shared" si="68"/>
        <v xml:space="preserve"> </v>
      </c>
    </row>
    <row r="90" spans="1:34" x14ac:dyDescent="0.2">
      <c r="F90" s="191" t="str">
        <f>IF(B76="D",Employee!D145," ")</f>
        <v xml:space="preserve"> </v>
      </c>
      <c r="M90" s="200" t="str">
        <f t="shared" si="62"/>
        <v xml:space="preserve"> </v>
      </c>
      <c r="N90" s="201" t="str">
        <f t="shared" si="63"/>
        <v xml:space="preserve"> </v>
      </c>
      <c r="O90" s="201" t="str">
        <f t="shared" si="64"/>
        <v xml:space="preserve"> </v>
      </c>
      <c r="P90" s="201" t="str">
        <f t="shared" si="65"/>
        <v xml:space="preserve"> </v>
      </c>
      <c r="Q90" s="201" t="str">
        <f t="shared" si="66"/>
        <v xml:space="preserve"> </v>
      </c>
      <c r="R90" s="202" t="str">
        <f t="shared" si="67"/>
        <v xml:space="preserve"> </v>
      </c>
      <c r="S90" s="198"/>
      <c r="T90" s="203" t="str">
        <f t="shared" si="68"/>
        <v xml:space="preserve"> </v>
      </c>
      <c r="AD90" s="170">
        <f>AD85+'Apr20'!AD90</f>
        <v>0</v>
      </c>
      <c r="AE90" s="170">
        <f>AE85+'Apr20'!AE90</f>
        <v>0</v>
      </c>
      <c r="AF90" s="170">
        <f>AF85+'Apr20'!AF90</f>
        <v>0</v>
      </c>
      <c r="AG90" s="170">
        <f>AG85+'Apr20'!AG90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62"/>
        <v xml:space="preserve"> </v>
      </c>
      <c r="N91" s="201" t="str">
        <f t="shared" si="63"/>
        <v xml:space="preserve"> </v>
      </c>
      <c r="O91" s="201" t="str">
        <f t="shared" si="64"/>
        <v xml:space="preserve"> </v>
      </c>
      <c r="P91" s="201" t="str">
        <f t="shared" si="65"/>
        <v xml:space="preserve"> </v>
      </c>
      <c r="Q91" s="201" t="str">
        <f t="shared" si="66"/>
        <v xml:space="preserve"> </v>
      </c>
      <c r="R91" s="202" t="str">
        <f t="shared" si="67"/>
        <v xml:space="preserve"> </v>
      </c>
      <c r="S91" s="198"/>
      <c r="T91" s="203" t="str">
        <f t="shared" si="68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62"/>
        <v xml:space="preserve"> </v>
      </c>
      <c r="N92" s="201" t="str">
        <f t="shared" si="63"/>
        <v xml:space="preserve"> </v>
      </c>
      <c r="O92" s="201" t="str">
        <f t="shared" si="64"/>
        <v xml:space="preserve"> </v>
      </c>
      <c r="P92" s="201" t="str">
        <f t="shared" si="65"/>
        <v xml:space="preserve"> </v>
      </c>
      <c r="Q92" s="201" t="str">
        <f t="shared" si="66"/>
        <v xml:space="preserve"> </v>
      </c>
      <c r="R92" s="202" t="str">
        <f t="shared" si="67"/>
        <v xml:space="preserve"> </v>
      </c>
      <c r="S92" s="198"/>
      <c r="T92" s="203" t="str">
        <f t="shared" si="68"/>
        <v xml:space="preserve"> </v>
      </c>
      <c r="AD92" s="174"/>
      <c r="AE92" s="170">
        <f>AE87+'Apr20'!AE92</f>
        <v>0</v>
      </c>
      <c r="AF92" s="170">
        <f>AF87+'Apr20'!AF92</f>
        <v>0</v>
      </c>
      <c r="AG92" s="170">
        <f>AG87+'Apr20'!AG92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62"/>
        <v xml:space="preserve"> </v>
      </c>
      <c r="N93" s="201" t="str">
        <f t="shared" si="63"/>
        <v xml:space="preserve"> </v>
      </c>
      <c r="O93" s="201" t="str">
        <f t="shared" si="64"/>
        <v xml:space="preserve"> </v>
      </c>
      <c r="P93" s="201" t="str">
        <f t="shared" si="65"/>
        <v xml:space="preserve"> </v>
      </c>
      <c r="Q93" s="201" t="str">
        <f t="shared" si="66"/>
        <v xml:space="preserve"> </v>
      </c>
      <c r="R93" s="202" t="str">
        <f t="shared" si="67"/>
        <v xml:space="preserve"> </v>
      </c>
      <c r="S93" s="198"/>
      <c r="T93" s="203" t="str">
        <f t="shared" si="68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62"/>
        <v xml:space="preserve"> </v>
      </c>
      <c r="N94" s="205" t="str">
        <f t="shared" si="63"/>
        <v xml:space="preserve"> </v>
      </c>
      <c r="O94" s="205" t="str">
        <f t="shared" si="64"/>
        <v xml:space="preserve"> </v>
      </c>
      <c r="P94" s="205" t="str">
        <f t="shared" si="65"/>
        <v xml:space="preserve"> </v>
      </c>
      <c r="Q94" s="205" t="str">
        <f t="shared" si="66"/>
        <v xml:space="preserve"> </v>
      </c>
      <c r="R94" s="206" t="str">
        <f t="shared" si="67"/>
        <v xml:space="preserve"> </v>
      </c>
      <c r="S94" s="198"/>
      <c r="T94" s="207" t="str">
        <f t="shared" si="68"/>
        <v xml:space="preserve"> </v>
      </c>
    </row>
    <row r="95" spans="1:34" x14ac:dyDescent="0.2">
      <c r="F95" s="194" t="s">
        <v>82</v>
      </c>
      <c r="M95" s="208">
        <f t="shared" ref="M95:R95" si="69">SUM(M85:M94)</f>
        <v>0</v>
      </c>
      <c r="N95" s="208">
        <f t="shared" si="69"/>
        <v>0</v>
      </c>
      <c r="O95" s="208">
        <f t="shared" si="69"/>
        <v>0</v>
      </c>
      <c r="P95" s="208">
        <f t="shared" si="69"/>
        <v>0</v>
      </c>
      <c r="Q95" s="208">
        <f t="shared" si="69"/>
        <v>0</v>
      </c>
      <c r="R95" s="208">
        <f t="shared" si="69"/>
        <v>0</v>
      </c>
      <c r="S95" s="198"/>
      <c r="T95" s="208">
        <f>SUM(T85:T94)</f>
        <v>0</v>
      </c>
    </row>
  </sheetData>
  <mergeCells count="79">
    <mergeCell ref="AD3:AD6"/>
    <mergeCell ref="V3:V6"/>
    <mergeCell ref="W3:W6"/>
    <mergeCell ref="AG3:AG6"/>
    <mergeCell ref="G2:H2"/>
    <mergeCell ref="I2:L2"/>
    <mergeCell ref="AE3:AE6"/>
    <mergeCell ref="AD1:AG2"/>
    <mergeCell ref="G1:H1"/>
    <mergeCell ref="I1:L1"/>
    <mergeCell ref="U2:U6"/>
    <mergeCell ref="X3:X6"/>
    <mergeCell ref="Y3:Y6"/>
    <mergeCell ref="Z3:Z6"/>
    <mergeCell ref="AF3:AF6"/>
    <mergeCell ref="V1:AC2"/>
    <mergeCell ref="AC3:AC6"/>
    <mergeCell ref="R3:R6"/>
    <mergeCell ref="T3:T6"/>
    <mergeCell ref="B7:T7"/>
    <mergeCell ref="B8:E8"/>
    <mergeCell ref="O3:O6"/>
    <mergeCell ref="J3:J6"/>
    <mergeCell ref="AA3:AA6"/>
    <mergeCell ref="P3:P6"/>
    <mergeCell ref="I3:I6"/>
    <mergeCell ref="K3:K6"/>
    <mergeCell ref="L3:L6"/>
    <mergeCell ref="M3:M6"/>
    <mergeCell ref="F81:G81"/>
    <mergeCell ref="B82:T82"/>
    <mergeCell ref="F66:G66"/>
    <mergeCell ref="B67:T67"/>
    <mergeCell ref="B68:E68"/>
    <mergeCell ref="B69:D69"/>
    <mergeCell ref="H69:J69"/>
    <mergeCell ref="O69:R69"/>
    <mergeCell ref="O68:Q68"/>
    <mergeCell ref="R68:T68"/>
    <mergeCell ref="F51:G51"/>
    <mergeCell ref="B52:T52"/>
    <mergeCell ref="B53:E53"/>
    <mergeCell ref="B54:D54"/>
    <mergeCell ref="H54:J54"/>
    <mergeCell ref="O54:R54"/>
    <mergeCell ref="O53:Q53"/>
    <mergeCell ref="R53:T53"/>
    <mergeCell ref="B37:T37"/>
    <mergeCell ref="B38:E38"/>
    <mergeCell ref="B39:D39"/>
    <mergeCell ref="H39:J39"/>
    <mergeCell ref="O39:R39"/>
    <mergeCell ref="O38:Q38"/>
    <mergeCell ref="R38:T38"/>
    <mergeCell ref="O24:R24"/>
    <mergeCell ref="A2:A6"/>
    <mergeCell ref="B3:B6"/>
    <mergeCell ref="C3:C6"/>
    <mergeCell ref="D3:D6"/>
    <mergeCell ref="E3:E6"/>
    <mergeCell ref="B1:F2"/>
    <mergeCell ref="O8:Q8"/>
    <mergeCell ref="R8:T8"/>
    <mergeCell ref="M84:R84"/>
    <mergeCell ref="Q3:Q6"/>
    <mergeCell ref="N3:N6"/>
    <mergeCell ref="O9:R9"/>
    <mergeCell ref="B9:D9"/>
    <mergeCell ref="F3:F6"/>
    <mergeCell ref="H3:H6"/>
    <mergeCell ref="F21:G21"/>
    <mergeCell ref="H9:J9"/>
    <mergeCell ref="O23:Q23"/>
    <mergeCell ref="R23:T23"/>
    <mergeCell ref="B22:T22"/>
    <mergeCell ref="F36:G36"/>
    <mergeCell ref="B23:E23"/>
    <mergeCell ref="B24:D24"/>
    <mergeCell ref="H24:J24"/>
  </mergeCells>
  <phoneticPr fontId="4" type="noConversion"/>
  <dataValidations count="1">
    <dataValidation type="list" allowBlank="1" showInputMessage="1" showErrorMessage="1" sqref="G11:G20 G71:G80 G56:G65 G41:G50 G26:G35" xr:uid="{00000000-0002-0000-0200-000000000000}">
      <formula1>$G$3:$G$6</formula1>
    </dataValidation>
  </dataValidations>
  <hyperlinks>
    <hyperlink ref="B1" r:id="rId1" xr:uid="{00000000-0004-0000-02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8" max="16383" man="1"/>
    <brk id="50" max="16383" man="1"/>
    <brk id="72" max="16383" man="1"/>
  </rowBreaks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5"/>
  <sheetViews>
    <sheetView workbookViewId="0">
      <pane ySplit="6" topLeftCell="A8" activePane="bottomLeft" state="frozen"/>
      <selection pane="bottomLeft" activeCell="C11" sqref="C11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SUM(AD85:AG85)+SUM(AE87:AG87)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9</v>
      </c>
      <c r="F9" s="35"/>
      <c r="G9" s="35"/>
      <c r="H9" s="405" t="s">
        <v>28</v>
      </c>
      <c r="I9" s="403"/>
      <c r="J9" s="404"/>
      <c r="K9" s="210">
        <f>'May20'!M54+1</f>
        <v>43983</v>
      </c>
      <c r="L9" s="211" t="s">
        <v>84</v>
      </c>
      <c r="M9" s="212">
        <f>K9+6</f>
        <v>43989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IF(T$9="Y",'May20'!H56,0)</f>
        <v>0</v>
      </c>
      <c r="I11" s="90">
        <f>IF(T$9="Y",'May20'!I56,0)</f>
        <v>0</v>
      </c>
      <c r="J11" s="90">
        <f>IF(T$9="Y",'May20'!J56,0)</f>
        <v>0</v>
      </c>
      <c r="K11" s="90">
        <f>IF(T$9="Y",'May20'!K56,I11*J11)</f>
        <v>0</v>
      </c>
      <c r="L11" s="114">
        <f>IF(T$9="Y",'May20'!L56,0)</f>
        <v>0</v>
      </c>
      <c r="M11" s="114" t="str">
        <f>IF(E11=" "," ",IF(T$9="Y",'May20'!M56,IF((H11+K11+L11)&gt;0,H11+K11+L11," ")))</f>
        <v xml:space="preserve"> </v>
      </c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",Admin!I83))</f>
        <v xml:space="preserve"> </v>
      </c>
      <c r="U11" s="39"/>
      <c r="V11" s="49">
        <f>IF(Employee!H$34=E$9,Employee!D$34+SUM(M11)+'May20'!V56,SUM(M11)+'May20'!V56)</f>
        <v>0</v>
      </c>
      <c r="W11" s="49">
        <f>IF(Employee!H$34=E$9,Employee!D$35+SUM(N11)+'May20'!W56,SUM(N11)+'May20'!W56)</f>
        <v>0</v>
      </c>
      <c r="X11" s="49">
        <f>IF(O11=" ",'May20'!X56,O11+'May20'!X56)</f>
        <v>0</v>
      </c>
      <c r="Y11" s="49">
        <f>IF(P11=" ",'May20'!Y56,P11+'May20'!Y56)</f>
        <v>0</v>
      </c>
      <c r="Z11" s="49">
        <f>IF(Q11=" ",'May20'!Z56,Q11+'May20'!Z56)</f>
        <v>0</v>
      </c>
      <c r="AA11" s="49">
        <f>IF(R11=" ",'May20'!AA56,R11+'May20'!AA56)</f>
        <v>0</v>
      </c>
      <c r="AC11" s="49">
        <f>IF(T11=" ",'May20'!AC56,T11+'May20'!AC56)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IF(T$9="Y",'May20'!H57,0)</f>
        <v>0</v>
      </c>
      <c r="I12" s="93">
        <f>IF(T$9="Y",'May20'!I57,0)</f>
        <v>0</v>
      </c>
      <c r="J12" s="93">
        <f>IF(T$9="Y",'May20'!J57,0)</f>
        <v>0</v>
      </c>
      <c r="K12" s="93">
        <f>IF(T$9="Y",'May20'!K57,I12*J12)</f>
        <v>0</v>
      </c>
      <c r="L12" s="115">
        <f>IF(T$9="Y",'May20'!L57,0)</f>
        <v>0</v>
      </c>
      <c r="M12" s="115" t="str">
        <f>IF(E12=" "," ",IF(T$9="Y",'May20'!M57,IF((H12+K12+L12)&gt;0,H12+K12+L12," ")))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",Admin!I84))</f>
        <v xml:space="preserve"> </v>
      </c>
      <c r="U12" s="39"/>
      <c r="V12" s="49">
        <f>IF(Employee!H$60=E$9,Employee!D$60+SUM(M12)+'May20'!V57,SUM(M12)+'May20'!V57)</f>
        <v>0</v>
      </c>
      <c r="W12" s="49">
        <f>IF(Employee!H$60=E$9,Employee!D$61+SUM(N12)+'May20'!W57,SUM(N12)+'May20'!W57)</f>
        <v>0</v>
      </c>
      <c r="X12" s="49">
        <f>IF(O12=" ",'May20'!X57,O12+'May20'!X57)</f>
        <v>0</v>
      </c>
      <c r="Y12" s="49">
        <f>IF(P12=" ",'May20'!Y57,P12+'May20'!Y57)</f>
        <v>0</v>
      </c>
      <c r="Z12" s="49">
        <f>IF(Q12=" ",'May20'!Z57,Q12+'May20'!Z57)</f>
        <v>0</v>
      </c>
      <c r="AA12" s="49">
        <f>IF(R12=" ",'May20'!AA57,R12+'May20'!AA57)</f>
        <v>0</v>
      </c>
      <c r="AC12" s="49">
        <f>IF(T12=" ",'May20'!AC57,T12+'May20'!AC57)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IF(T$9="Y",'May20'!H58,0)</f>
        <v>0</v>
      </c>
      <c r="I13" s="93">
        <f>IF(T$9="Y",'May20'!I58,0)</f>
        <v>0</v>
      </c>
      <c r="J13" s="93">
        <f>IF(T$9="Y",'May20'!J58,0)</f>
        <v>0</v>
      </c>
      <c r="K13" s="93">
        <f>IF(T$9="Y",'May20'!K58,I13*J13)</f>
        <v>0</v>
      </c>
      <c r="L13" s="115">
        <f>IF(T$9="Y",'May20'!L58,0)</f>
        <v>0</v>
      </c>
      <c r="M13" s="115" t="str">
        <f>IF(E13=" "," ",IF(T$9="Y",'May20'!M58,IF((H13+K13+L13)&gt;0,H13+K13+L13," ")))</f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",Admin!I85))</f>
        <v xml:space="preserve"> </v>
      </c>
      <c r="U13" s="39"/>
      <c r="V13" s="49">
        <f>IF(Employee!H$86=E$9,Employee!D$86+SUM(M13)+'May20'!V58,SUM(M13)+'May20'!V58)</f>
        <v>0</v>
      </c>
      <c r="W13" s="49">
        <f>IF(Employee!H$86=E$9,Employee!D$87+SUM(N13)+'May20'!W58,SUM(N13)+'May20'!W58)</f>
        <v>0</v>
      </c>
      <c r="X13" s="49">
        <f>IF(O13=" ",'May20'!X58,O13+'May20'!X58)</f>
        <v>0</v>
      </c>
      <c r="Y13" s="49">
        <f>IF(P13=" ",'May20'!Y58,P13+'May20'!Y58)</f>
        <v>0</v>
      </c>
      <c r="Z13" s="49">
        <f>IF(Q13=" ",'May20'!Z58,Q13+'May20'!Z58)</f>
        <v>0</v>
      </c>
      <c r="AA13" s="49">
        <f>IF(R13=" ",'May20'!AA58,R13+'May20'!AA58)</f>
        <v>0</v>
      </c>
      <c r="AC13" s="49">
        <f>IF(T13=" ",'May20'!AC58,T13+'May20'!AC58)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IF(T$9="Y",'May20'!H59,0)</f>
        <v>0</v>
      </c>
      <c r="I14" s="93">
        <f>IF(T$9="Y",'May20'!I59,0)</f>
        <v>0</v>
      </c>
      <c r="J14" s="93">
        <f>IF(T$9="Y",'May20'!J59,0)</f>
        <v>0</v>
      </c>
      <c r="K14" s="93">
        <f>IF(T$9="Y",'May20'!K59,I14*J14)</f>
        <v>0</v>
      </c>
      <c r="L14" s="115">
        <f>IF(T$9="Y",'May20'!L59,0)</f>
        <v>0</v>
      </c>
      <c r="M14" s="115" t="str">
        <f>IF(E14=" "," ",IF(T$9="Y",'May20'!M59,IF((H14+K14+L14)&gt;0,H14+K14+L14," ")))</f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",Admin!I86))</f>
        <v xml:space="preserve"> </v>
      </c>
      <c r="U14" s="39"/>
      <c r="V14" s="49">
        <f>IF(Employee!H$112=E$9,Employee!D$112+SUM(M14)+'May20'!V59,SUM(M14)+'May20'!V59)</f>
        <v>0</v>
      </c>
      <c r="W14" s="49">
        <f>IF(Employee!H$112=E$9,Employee!D$113+SUM(N14)+'May20'!W59,SUM(N14)+'May20'!W59)</f>
        <v>0</v>
      </c>
      <c r="X14" s="49">
        <f>IF(O14=" ",'May20'!X59,O14+'May20'!X59)</f>
        <v>0</v>
      </c>
      <c r="Y14" s="49">
        <f>IF(P14=" ",'May20'!Y59,P14+'May20'!Y59)</f>
        <v>0</v>
      </c>
      <c r="Z14" s="49">
        <f>IF(Q14=" ",'May20'!Z59,Q14+'May20'!Z59)</f>
        <v>0</v>
      </c>
      <c r="AA14" s="49">
        <f>IF(R14=" ",'May20'!AA59,R14+'May20'!AA59)</f>
        <v>0</v>
      </c>
      <c r="AC14" s="49">
        <f>IF(T14=" ",'May20'!AC59,T14+'May20'!AC59)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IF(T$9="Y",'May20'!H60,0)</f>
        <v>0</v>
      </c>
      <c r="I15" s="93">
        <f>IF(T$9="Y",'May20'!I60,0)</f>
        <v>0</v>
      </c>
      <c r="J15" s="93">
        <f>IF(T$9="Y",'May20'!J60,0)</f>
        <v>0</v>
      </c>
      <c r="K15" s="93">
        <f>IF(T$9="Y",'May20'!K60,I15*J15)</f>
        <v>0</v>
      </c>
      <c r="L15" s="115">
        <f>IF(T$9="Y",'May20'!L60,0)</f>
        <v>0</v>
      </c>
      <c r="M15" s="115" t="str">
        <f>IF(E15=" "," ",IF(T$9="Y",'May20'!M60,IF((H15+K15+L15)&gt;0,H15+K15+L15," ")))</f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",Admin!I87))</f>
        <v xml:space="preserve"> </v>
      </c>
      <c r="U15" s="39"/>
      <c r="V15" s="49">
        <f>IF(Employee!H$138=E$9,Employee!D$138+SUM(M15)+'May20'!V60,SUM(M15)+'May20'!V60)</f>
        <v>0</v>
      </c>
      <c r="W15" s="49">
        <f>IF(Employee!H$138=E$9,Employee!D$139+SUM(N15)+'May20'!W60,SUM(N15)+'May20'!W60)</f>
        <v>0</v>
      </c>
      <c r="X15" s="49">
        <f>IF(O15=" ",'May20'!X60,O15+'May20'!X60)</f>
        <v>0</v>
      </c>
      <c r="Y15" s="49">
        <f>IF(P15=" ",'May20'!Y60,P15+'May20'!Y60)</f>
        <v>0</v>
      </c>
      <c r="Z15" s="49">
        <f>IF(Q15=" ",'May20'!Z60,Q15+'May20'!Z60)</f>
        <v>0</v>
      </c>
      <c r="AA15" s="49">
        <f>IF(R15=" ",'May20'!AA60,R15+'May20'!AA60)</f>
        <v>0</v>
      </c>
      <c r="AC15" s="49">
        <f>IF(T15=" ",'May20'!AC60,T15+'May20'!AC60)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IF(T$9="Y",'May20'!H61,0)</f>
        <v>0</v>
      </c>
      <c r="I16" s="93">
        <f>IF(T$9="Y",'May20'!I61,0)</f>
        <v>0</v>
      </c>
      <c r="J16" s="93">
        <f>IF(T$9="Y",'May20'!J61,0)</f>
        <v>0</v>
      </c>
      <c r="K16" s="93">
        <f>IF(T$9="Y",'May20'!K61,I16*J16)</f>
        <v>0</v>
      </c>
      <c r="L16" s="115">
        <f>IF(T$9="Y",'May20'!L61,0)</f>
        <v>0</v>
      </c>
      <c r="M16" s="115" t="str">
        <f>IF(E16=" "," ",IF(T$9="Y",'May20'!M61,IF((H16+K16+L16)&gt;0,H16+K16+L16," ")))</f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",Admin!I88))</f>
        <v xml:space="preserve"> </v>
      </c>
      <c r="U16" s="39"/>
      <c r="V16" s="49">
        <f>IF(Employee!H$164=E$9,Employee!D$164+SUM(M16)+'May20'!V61,SUM(M16)+'May20'!V61)</f>
        <v>0</v>
      </c>
      <c r="W16" s="49">
        <f>IF(Employee!H$164=E$9,Employee!D$165+SUM(N16)+'May20'!W61,SUM(N16)+'May20'!W61)</f>
        <v>0</v>
      </c>
      <c r="X16" s="49">
        <f>IF(O16=" ",'May20'!X61,O16+'May20'!X61)</f>
        <v>0</v>
      </c>
      <c r="Y16" s="49">
        <f>IF(P16=" ",'May20'!Y61,P16+'May20'!Y61)</f>
        <v>0</v>
      </c>
      <c r="Z16" s="49">
        <f>IF(Q16=" ",'May20'!Z61,Q16+'May20'!Z61)</f>
        <v>0</v>
      </c>
      <c r="AA16" s="49">
        <f>IF(R16=" ",'May20'!AA61,R16+'May20'!AA61)</f>
        <v>0</v>
      </c>
      <c r="AC16" s="49">
        <f>IF(T16=" ",'May20'!AC61,T16+'May20'!AC61)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IF(T$9="Y",'May20'!H62,0)</f>
        <v>0</v>
      </c>
      <c r="I17" s="93">
        <f>IF(T$9="Y",'May20'!I62,0)</f>
        <v>0</v>
      </c>
      <c r="J17" s="93">
        <f>IF(T$9="Y",'May20'!J62,0)</f>
        <v>0</v>
      </c>
      <c r="K17" s="93">
        <f>IF(T$9="Y",'May20'!K62,I17*J17)</f>
        <v>0</v>
      </c>
      <c r="L17" s="115">
        <f>IF(T$9="Y",'May20'!L62,0)</f>
        <v>0</v>
      </c>
      <c r="M17" s="115" t="str">
        <f>IF(E17=" "," ",IF(T$9="Y",'May20'!M62,IF((H17+K17+L17)&gt;0,H17+K17+L17," ")))</f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",Admin!I89))</f>
        <v xml:space="preserve"> </v>
      </c>
      <c r="U17" s="39"/>
      <c r="V17" s="49">
        <f>IF(Employee!H$190=E$9,Employee!D$190+SUM(M17)+'May20'!V62,SUM(M17)+'May20'!V62)</f>
        <v>0</v>
      </c>
      <c r="W17" s="49">
        <f>IF(Employee!H$190=E$9,Employee!D$191+SUM(N17)+'May20'!W62,SUM(N17)+'May20'!W62)</f>
        <v>0</v>
      </c>
      <c r="X17" s="49">
        <f>IF(O17=" ",'May20'!X62,O17+'May20'!X62)</f>
        <v>0</v>
      </c>
      <c r="Y17" s="49">
        <f>IF(P17=" ",'May20'!Y62,P17+'May20'!Y62)</f>
        <v>0</v>
      </c>
      <c r="Z17" s="49">
        <f>IF(Q17=" ",'May20'!Z62,Q17+'May20'!Z62)</f>
        <v>0</v>
      </c>
      <c r="AA17" s="49">
        <f>IF(R17=" ",'May20'!AA62,R17+'May20'!AA62)</f>
        <v>0</v>
      </c>
      <c r="AC17" s="49">
        <f>IF(T17=" ",'May20'!AC62,T17+'May20'!AC62)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IF(T$9="Y",'May20'!H63,0)</f>
        <v>0</v>
      </c>
      <c r="I18" s="93">
        <f>IF(T$9="Y",'May20'!I63,0)</f>
        <v>0</v>
      </c>
      <c r="J18" s="93">
        <f>IF(T$9="Y",'May20'!J63,0)</f>
        <v>0</v>
      </c>
      <c r="K18" s="93">
        <f>IF(T$9="Y",'May20'!K63,I18*J18)</f>
        <v>0</v>
      </c>
      <c r="L18" s="115">
        <f>IF(T$9="Y",'May20'!L63,0)</f>
        <v>0</v>
      </c>
      <c r="M18" s="115" t="str">
        <f>IF(E18=" "," ",IF(T$9="Y",'May20'!M63,IF((H18+K18+L18)&gt;0,H18+K18+L18," ")))</f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",Admin!I90))</f>
        <v xml:space="preserve"> </v>
      </c>
      <c r="U18" s="39"/>
      <c r="V18" s="49">
        <f>IF(Employee!H$216=E$9,Employee!D$216+SUM(M18)+'May20'!V63,SUM(M18)+'May20'!V63)</f>
        <v>0</v>
      </c>
      <c r="W18" s="49">
        <f>IF(Employee!H$216=E$9,Employee!D$217+SUM(N18)+'May20'!W63,SUM(N18)+'May20'!W63)</f>
        <v>0</v>
      </c>
      <c r="X18" s="49">
        <f>IF(O18=" ",'May20'!X63,O18+'May20'!X63)</f>
        <v>0</v>
      </c>
      <c r="Y18" s="49">
        <f>IF(P18=" ",'May20'!Y63,P18+'May20'!Y63)</f>
        <v>0</v>
      </c>
      <c r="Z18" s="49">
        <f>IF(Q18=" ",'May20'!Z63,Q18+'May20'!Z63)</f>
        <v>0</v>
      </c>
      <c r="AA18" s="49">
        <f>IF(R18=" ",'May20'!AA63,R18+'May20'!AA63)</f>
        <v>0</v>
      </c>
      <c r="AC18" s="49">
        <f>IF(T18=" ",'May20'!AC63,T18+'May20'!AC63)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IF(T$9="Y",'May20'!H64,0)</f>
        <v>0</v>
      </c>
      <c r="I19" s="93">
        <f>IF(T$9="Y",'May20'!I64,0)</f>
        <v>0</v>
      </c>
      <c r="J19" s="93">
        <f>IF(T$9="Y",'May20'!J64,0)</f>
        <v>0</v>
      </c>
      <c r="K19" s="93">
        <f>IF(T$9="Y",'May20'!K64,I19*J19)</f>
        <v>0</v>
      </c>
      <c r="L19" s="115">
        <f>IF(T$9="Y",'May20'!L64,0)</f>
        <v>0</v>
      </c>
      <c r="M19" s="115" t="str">
        <f>IF(E19=" "," ",IF(T$9="Y",'May20'!M64,IF((H19+K19+L19)&gt;0,H19+K19+L19," ")))</f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",Admin!I91))</f>
        <v xml:space="preserve"> </v>
      </c>
      <c r="U19" s="39"/>
      <c r="V19" s="49">
        <f>IF(Employee!H$242=E$9,Employee!D$242+SUM(M19)+'May20'!V64,SUM(M19)+'May20'!V64)</f>
        <v>0</v>
      </c>
      <c r="W19" s="49">
        <f>IF(Employee!H$242=E$9,Employee!D$243+SUM(N19)+'May20'!W64,SUM(N19)+'May20'!W64)</f>
        <v>0</v>
      </c>
      <c r="X19" s="49">
        <f>IF(O19=" ",'May20'!X64,O19+'May20'!X64)</f>
        <v>0</v>
      </c>
      <c r="Y19" s="49">
        <f>IF(P19=" ",'May20'!Y64,P19+'May20'!Y64)</f>
        <v>0</v>
      </c>
      <c r="Z19" s="49">
        <f>IF(Q19=" ",'May20'!Z64,Q19+'May20'!Z64)</f>
        <v>0</v>
      </c>
      <c r="AA19" s="49">
        <f>IF(R19=" ",'May20'!AA64,R19+'May20'!AA64)</f>
        <v>0</v>
      </c>
      <c r="AC19" s="49">
        <f>IF(T19=" ",'May20'!AC64,T19+'May20'!AC64)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IF(T$9="Y",'May20'!H65,0)</f>
        <v>0</v>
      </c>
      <c r="I20" s="118">
        <f>IF(T$9="Y",'May20'!I65,0)</f>
        <v>0</v>
      </c>
      <c r="J20" s="118">
        <f>IF(T$9="Y",'May20'!J65,0)</f>
        <v>0</v>
      </c>
      <c r="K20" s="118">
        <f>IF(T$9="Y",'May20'!K65,I20*J20)</f>
        <v>0</v>
      </c>
      <c r="L20" s="116">
        <f>IF(T$9="Y",'May20'!L65,0)</f>
        <v>0</v>
      </c>
      <c r="M20" s="116" t="str">
        <f>IF(E20=" "," ",IF(T$9="Y",'May20'!M65,IF((H20+K20+L20)&gt;0,H20+K20+L20," ")))</f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",Admin!I92))</f>
        <v xml:space="preserve"> </v>
      </c>
      <c r="U20" s="39"/>
      <c r="V20" s="49">
        <f>IF(Employee!H$268=E$9,Employee!D$268+SUM(M20)+'May20'!V65,SUM(M20)+'May20'!V65)</f>
        <v>0</v>
      </c>
      <c r="W20" s="49">
        <f>IF(Employee!H$268=E$9,Employee!D$269+SUM(N20)+'May20'!W65,SUM(N20)+'May20'!W65)</f>
        <v>0</v>
      </c>
      <c r="X20" s="49">
        <f>IF(O20=" ",'May20'!X65,O20+'May20'!X65)</f>
        <v>0</v>
      </c>
      <c r="Y20" s="49">
        <f>IF(P20=" ",'May20'!Y65,P20+'May20'!Y65)</f>
        <v>0</v>
      </c>
      <c r="Z20" s="49">
        <f>IF(Q20=" ",'May20'!Z65,Q20+'May20'!Z65)</f>
        <v>0</v>
      </c>
      <c r="AA20" s="49">
        <f>IF(R20=" ",'May20'!AA65,R20+'May20'!AA65)</f>
        <v>0</v>
      </c>
      <c r="AC20" s="49">
        <f>IF(T20=" ",'May20'!AC65,T20+'May20'!AC65)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38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10</v>
      </c>
      <c r="F24" s="35"/>
      <c r="G24" s="35"/>
      <c r="H24" s="405" t="s">
        <v>28</v>
      </c>
      <c r="I24" s="403"/>
      <c r="J24" s="404"/>
      <c r="K24" s="210">
        <f>M9+1</f>
        <v>43990</v>
      </c>
      <c r="L24" s="211" t="s">
        <v>84</v>
      </c>
      <c r="M24" s="212">
        <f>K24+6</f>
        <v>43996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",Admin!I93))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",Admin!I94))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",Admin!I95))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",Admin!I96))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",Admin!I97))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",Admin!I98))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",Admin!I99))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",Admin!I100))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",Admin!I101))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",Admin!I102))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11</v>
      </c>
      <c r="F39" s="35"/>
      <c r="G39" s="35"/>
      <c r="H39" s="405" t="s">
        <v>28</v>
      </c>
      <c r="I39" s="403"/>
      <c r="J39" s="404"/>
      <c r="K39" s="210">
        <f>M24+1</f>
        <v>43997</v>
      </c>
      <c r="L39" s="211" t="s">
        <v>84</v>
      </c>
      <c r="M39" s="212">
        <f>K39+6</f>
        <v>44003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",Admin!I103))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",Admin!I104))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",Admin!I105))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",Admin!I106))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",Admin!I107))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",Admin!I108))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",Admin!I109))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",Admin!I110))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",Admin!I111))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",Admin!I112))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12</v>
      </c>
      <c r="F54" s="35"/>
      <c r="G54" s="35"/>
      <c r="H54" s="405" t="s">
        <v>28</v>
      </c>
      <c r="I54" s="469"/>
      <c r="J54" s="470"/>
      <c r="K54" s="210">
        <f>M39+1</f>
        <v>44004</v>
      </c>
      <c r="L54" s="211" t="s">
        <v>84</v>
      </c>
      <c r="M54" s="212">
        <f>K54+6</f>
        <v>44010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",Admin!I113))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",Admin!I114))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",Admin!I115))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",Admin!I116))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",Admin!I117))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",Admin!I118))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",Admin!I119))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",Admin!I120))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",Admin!I121))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",Admin!I122))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7"/>
      <c r="AE67" s="77"/>
      <c r="AF67" s="77"/>
      <c r="AG67" s="77"/>
      <c r="AH67" s="35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3</v>
      </c>
      <c r="F69" s="35"/>
      <c r="G69" s="35"/>
      <c r="H69" s="405" t="s">
        <v>28</v>
      </c>
      <c r="I69" s="403"/>
      <c r="J69" s="404"/>
      <c r="K69" s="210">
        <v>43983</v>
      </c>
      <c r="L69" s="211" t="s">
        <v>84</v>
      </c>
      <c r="M69" s="212">
        <v>44012</v>
      </c>
      <c r="N69" s="20"/>
      <c r="O69" s="448" t="s">
        <v>72</v>
      </c>
      <c r="P69" s="449"/>
      <c r="Q69" s="449"/>
      <c r="R69" s="450"/>
      <c r="S69" s="35"/>
      <c r="T69" s="145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IF(T$69="Y",'May20'!H71,0)</f>
        <v>0</v>
      </c>
      <c r="I71" s="90">
        <f>IF(T$69="Y",'May20'!I71,0)</f>
        <v>0</v>
      </c>
      <c r="J71" s="90">
        <f>IF(T$69="Y",'May20'!J71,0)</f>
        <v>0</v>
      </c>
      <c r="K71" s="90">
        <f>IF(T$69="Y",'May20'!K71,I71*J71)</f>
        <v>0</v>
      </c>
      <c r="L71" s="114">
        <f>IF(T$69="Y",'May20'!L71,0)</f>
        <v>0</v>
      </c>
      <c r="M71" s="102" t="str">
        <f>IF(E71=" "," ",IF(T$69="Y",'May20'!M71,IF((H71+K71+L71)&gt;0,H71+K71+L71,"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84" t="str">
        <f>IF(M71=" "," ",IF(M71=0," ",M71-SUM(N71:Q71)))</f>
        <v xml:space="preserve"> </v>
      </c>
      <c r="S71" s="95"/>
      <c r="T71" s="92" t="str">
        <f>IF(M71=" "," ",IF(M71=0," ",Admin!I23))</f>
        <v xml:space="preserve"> </v>
      </c>
      <c r="U71" s="39"/>
      <c r="V71" s="49">
        <f>IF(Employee!H$35=E$69,Employee!D$34+SUM(M71)+'May20'!V71,SUM(M71)+'May20'!V71)</f>
        <v>0</v>
      </c>
      <c r="W71" s="49">
        <f>IF(Employee!H$35=E$69,Employee!D$35+SUM(N71)+'May20'!W71,SUM(N71)+'May20'!W71)</f>
        <v>0</v>
      </c>
      <c r="X71" s="49">
        <f>IF(O71=" ",'May20'!X71,O71+'May20'!X71)</f>
        <v>0</v>
      </c>
      <c r="Y71" s="49">
        <f>IF(P71=" ",'May20'!Y71,P71+'May20'!Y71)</f>
        <v>0</v>
      </c>
      <c r="Z71" s="49">
        <f>IF(Q71=" ",'May20'!Z71,Q71+'May20'!Z71)</f>
        <v>0</v>
      </c>
      <c r="AA71" s="49">
        <f>IF(R71=" ",'May20'!AA71,R71+'May20'!AA71)</f>
        <v>0</v>
      </c>
      <c r="AC71" s="49">
        <f>IF(T71=" ",'May20'!AC71,T71+'May20'!AC71)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>IF(T$69="Y",'May20'!H72,0)</f>
        <v>0</v>
      </c>
      <c r="I72" s="93">
        <f>IF(T$69="Y",'May20'!I72,0)</f>
        <v>0</v>
      </c>
      <c r="J72" s="93">
        <f>IF(T$69="Y",'May20'!J72,0)</f>
        <v>0</v>
      </c>
      <c r="K72" s="93">
        <f>IF(T$69="Y",'May20'!K72,I72*J72)</f>
        <v>0</v>
      </c>
      <c r="L72" s="115">
        <f>IF(T$69="Y",'May20'!L72,0)</f>
        <v>0</v>
      </c>
      <c r="M72" s="103" t="str">
        <f>IF(E72=" "," ",IF(T$69="Y",'May20'!M72,IF((H72+K72+L72)&gt;0,H72+K72+L72,"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85" t="str">
        <f t="shared" ref="R72:R80" si="56">IF(M72=" "," ",IF(M72=0," ",M72-SUM(N72:Q72)))</f>
        <v xml:space="preserve"> </v>
      </c>
      <c r="S72" s="95"/>
      <c r="T72" s="96" t="str">
        <f>IF(M72=" "," ",IF(M72=0," ",Admin!I24))</f>
        <v xml:space="preserve"> </v>
      </c>
      <c r="U72" s="39"/>
      <c r="V72" s="49">
        <f>IF(Employee!H$61=E$69,Employee!D$60+SUM(M72)+'May20'!V72,SUM(M72)+'May20'!V72)</f>
        <v>0</v>
      </c>
      <c r="W72" s="49">
        <f>IF(Employee!H$61=E$69,Employee!D$61+SUM(N72)+'May20'!W72,SUM(N72)+'May20'!W72)</f>
        <v>0</v>
      </c>
      <c r="X72" s="49">
        <f>IF(O72=" ",'May20'!X72,O72+'May20'!X72)</f>
        <v>0</v>
      </c>
      <c r="Y72" s="49">
        <f>IF(P72=" ",'May20'!Y72,P72+'May20'!Y72)</f>
        <v>0</v>
      </c>
      <c r="Z72" s="49">
        <f>IF(Q72=" ",'May20'!Z72,Q72+'May20'!Z72)</f>
        <v>0</v>
      </c>
      <c r="AA72" s="49">
        <f>IF(R72=" ",'May20'!AA72,R72+'May20'!AA72)</f>
        <v>0</v>
      </c>
      <c r="AC72" s="49">
        <f>IF(T72=" ",'May20'!AC72,T72+'May20'!AC72)</f>
        <v>0</v>
      </c>
      <c r="AD72" s="77">
        <f t="shared" ref="AD72:AD80" si="57">IF(G72="SSP",H72,0)</f>
        <v>0</v>
      </c>
      <c r="AE72" s="77">
        <f t="shared" ref="AE72:AE80" si="58">IF(G72="SMP",H72,0)</f>
        <v>0</v>
      </c>
      <c r="AF72" s="77">
        <f t="shared" ref="AF72:AF80" si="59">IF(G72="SPP",H72,0)</f>
        <v>0</v>
      </c>
      <c r="AG72" s="77">
        <f t="shared" ref="AG72:AG80" si="6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>IF(T$69="Y",'May20'!H73,0)</f>
        <v>0</v>
      </c>
      <c r="I73" s="93">
        <f>IF(T$69="Y",'May20'!I73,0)</f>
        <v>0</v>
      </c>
      <c r="J73" s="93">
        <f>IF(T$69="Y",'May20'!J73,0)</f>
        <v>0</v>
      </c>
      <c r="K73" s="93">
        <f>IF(T$69="Y",'May20'!K73,I73*J73)</f>
        <v>0</v>
      </c>
      <c r="L73" s="115">
        <f>IF(T$69="Y",'May20'!L73,0)</f>
        <v>0</v>
      </c>
      <c r="M73" s="103" t="str">
        <f>IF(E73=" "," ",IF(T$69="Y",'May20'!M73,IF((H73+K73+L73)&gt;0,H73+K73+L73,"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85" t="str">
        <f t="shared" si="56"/>
        <v xml:space="preserve"> </v>
      </c>
      <c r="S73" s="95"/>
      <c r="T73" s="96" t="str">
        <f>IF(M73=" "," ",IF(M73=0," ",Admin!I25))</f>
        <v xml:space="preserve"> </v>
      </c>
      <c r="U73" s="39"/>
      <c r="V73" s="49">
        <f>IF(Employee!H$87=E$69,Employee!D$86+SUM(M73)+'May20'!V73,SUM(M73)+'May20'!V73)</f>
        <v>0</v>
      </c>
      <c r="W73" s="49">
        <f>IF(Employee!H$87=E$69,Employee!D$87+SUM(N73)+'May20'!W73,SUM(N73)+'May20'!W73)</f>
        <v>0</v>
      </c>
      <c r="X73" s="49">
        <f>IF(O73=" ",'May20'!X73,O73+'May20'!X73)</f>
        <v>0</v>
      </c>
      <c r="Y73" s="49">
        <f>IF(P73=" ",'May20'!Y73,P73+'May20'!Y73)</f>
        <v>0</v>
      </c>
      <c r="Z73" s="49">
        <f>IF(Q73=" ",'May20'!Z73,Q73+'May20'!Z73)</f>
        <v>0</v>
      </c>
      <c r="AA73" s="49">
        <f>IF(R73=" ",'May20'!AA73,R73+'May20'!AA73)</f>
        <v>0</v>
      </c>
      <c r="AC73" s="49">
        <f>IF(T73=" ",'May20'!AC73,T73+'May20'!AC73)</f>
        <v>0</v>
      </c>
      <c r="AD73" s="77">
        <f t="shared" si="57"/>
        <v>0</v>
      </c>
      <c r="AE73" s="77">
        <f t="shared" si="58"/>
        <v>0</v>
      </c>
      <c r="AF73" s="77">
        <f t="shared" si="59"/>
        <v>0</v>
      </c>
      <c r="AG73" s="77">
        <f t="shared" si="6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>IF(T$69="Y",'May20'!H74,0)</f>
        <v>0</v>
      </c>
      <c r="I74" s="93">
        <f>IF(T$69="Y",'May20'!I74,0)</f>
        <v>0</v>
      </c>
      <c r="J74" s="93">
        <f>IF(T$69="Y",'May20'!J74,0)</f>
        <v>0</v>
      </c>
      <c r="K74" s="93">
        <f>IF(T$69="Y",'May20'!K74,I74*J74)</f>
        <v>0</v>
      </c>
      <c r="L74" s="115">
        <f>IF(T$69="Y",'May20'!L74,0)</f>
        <v>0</v>
      </c>
      <c r="M74" s="103" t="str">
        <f>IF(E74=" "," ",IF(T$69="Y",'May20'!M74,IF((H74+K74+L74)&gt;0,H74+K74+L74,"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85" t="str">
        <f t="shared" si="56"/>
        <v xml:space="preserve"> </v>
      </c>
      <c r="S74" s="95"/>
      <c r="T74" s="96" t="str">
        <f>IF(M74=" "," ",IF(M74=0," ",Admin!I26))</f>
        <v xml:space="preserve"> </v>
      </c>
      <c r="U74" s="39"/>
      <c r="V74" s="49">
        <f>IF(Employee!H$113=E$69,Employee!D$112+SUM(M74)+'May20'!V74,SUM(M74)+'May20'!V74)</f>
        <v>0</v>
      </c>
      <c r="W74" s="49">
        <f>IF(Employee!H$113=E$69,Employee!D$113+SUM(N74)+'May20'!W74,SUM(N74)+'May20'!W74)</f>
        <v>0</v>
      </c>
      <c r="X74" s="49">
        <f>IF(O74=" ",'May20'!X74,O74+'May20'!X74)</f>
        <v>0</v>
      </c>
      <c r="Y74" s="49">
        <f>IF(P74=" ",'May20'!Y74,P74+'May20'!Y74)</f>
        <v>0</v>
      </c>
      <c r="Z74" s="49">
        <f>IF(Q74=" ",'May20'!Z74,Q74+'May20'!Z74)</f>
        <v>0</v>
      </c>
      <c r="AA74" s="49">
        <f>IF(R74=" ",'May20'!AA74,R74+'May20'!AA74)</f>
        <v>0</v>
      </c>
      <c r="AC74" s="49">
        <f>IF(T74=" ",'May20'!AC74,T74+'May20'!AC74)</f>
        <v>0</v>
      </c>
      <c r="AD74" s="77">
        <f t="shared" si="57"/>
        <v>0</v>
      </c>
      <c r="AE74" s="77">
        <f t="shared" si="58"/>
        <v>0</v>
      </c>
      <c r="AF74" s="77">
        <f t="shared" si="59"/>
        <v>0</v>
      </c>
      <c r="AG74" s="77">
        <f t="shared" si="6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>IF(T$69="Y",'May20'!H75,0)</f>
        <v>0</v>
      </c>
      <c r="I75" s="93">
        <f>IF(T$69="Y",'May20'!I75,0)</f>
        <v>0</v>
      </c>
      <c r="J75" s="93">
        <f>IF(T$69="Y",'May20'!J75,0)</f>
        <v>0</v>
      </c>
      <c r="K75" s="93">
        <f>IF(T$69="Y",'May20'!K75,I75*J75)</f>
        <v>0</v>
      </c>
      <c r="L75" s="115">
        <f>IF(T$69="Y",'May20'!L75,0)</f>
        <v>0</v>
      </c>
      <c r="M75" s="103" t="str">
        <f>IF(E75=" "," ",IF(T$69="Y",'May20'!M75,IF((H75+K75+L75)&gt;0,H75+K75+L75,"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85" t="str">
        <f t="shared" si="56"/>
        <v xml:space="preserve"> </v>
      </c>
      <c r="S75" s="95"/>
      <c r="T75" s="96" t="str">
        <f>IF(M75=" "," ",IF(M75=0," ",Admin!I27))</f>
        <v xml:space="preserve"> </v>
      </c>
      <c r="U75" s="39"/>
      <c r="V75" s="49">
        <f>IF(Employee!H$139=E$69,Employee!D$138+SUM(M75)+'May20'!V75,SUM(M75)+'May20'!V75)</f>
        <v>0</v>
      </c>
      <c r="W75" s="49">
        <f>IF(Employee!H$139=E$69,Employee!D$139+SUM(N75)+'May20'!W75,SUM(N75)+'May20'!W75)</f>
        <v>0</v>
      </c>
      <c r="X75" s="49">
        <f>IF(O75=" ",'May20'!X75,O75+'May20'!X75)</f>
        <v>0</v>
      </c>
      <c r="Y75" s="49">
        <f>IF(P75=" ",'May20'!Y75,P75+'May20'!Y75)</f>
        <v>0</v>
      </c>
      <c r="Z75" s="49">
        <f>IF(Q75=" ",'May20'!Z75,Q75+'May20'!Z75)</f>
        <v>0</v>
      </c>
      <c r="AA75" s="49">
        <f>IF(R75=" ",'May20'!AA75,R75+'May20'!AA75)</f>
        <v>0</v>
      </c>
      <c r="AC75" s="49">
        <f>IF(T75=" ",'May20'!AC75,T75+'May20'!AC75)</f>
        <v>0</v>
      </c>
      <c r="AD75" s="77">
        <f t="shared" si="57"/>
        <v>0</v>
      </c>
      <c r="AE75" s="77">
        <f t="shared" si="58"/>
        <v>0</v>
      </c>
      <c r="AF75" s="77">
        <f t="shared" si="59"/>
        <v>0</v>
      </c>
      <c r="AG75" s="77">
        <f t="shared" si="6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>IF(T$69="Y",'May20'!H76,0)</f>
        <v>0</v>
      </c>
      <c r="I76" s="93">
        <f>IF(T$69="Y",'May20'!I76,0)</f>
        <v>0</v>
      </c>
      <c r="J76" s="93">
        <f>IF(T$69="Y",'May20'!J76,0)</f>
        <v>0</v>
      </c>
      <c r="K76" s="93">
        <f>IF(T$69="Y",'May20'!K76,I76*J76)</f>
        <v>0</v>
      </c>
      <c r="L76" s="115">
        <f>IF(T$69="Y",'May20'!L76,0)</f>
        <v>0</v>
      </c>
      <c r="M76" s="103" t="str">
        <f>IF(E76=" "," ",IF(T$69="Y",'May20'!M76,IF((H76+K76+L76)&gt;0,H76+K76+L76,"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85" t="str">
        <f t="shared" si="56"/>
        <v xml:space="preserve"> </v>
      </c>
      <c r="S76" s="95"/>
      <c r="T76" s="96" t="str">
        <f>IF(M76=" "," ",IF(M76=0," ",Admin!I28))</f>
        <v xml:space="preserve"> </v>
      </c>
      <c r="U76" s="39"/>
      <c r="V76" s="49">
        <f>IF(Employee!H$165=E$69,Employee!D$164+SUM(M76)+'May20'!V76,SUM(M76)+'May20'!V76)</f>
        <v>0</v>
      </c>
      <c r="W76" s="49">
        <f>IF(Employee!H$165=E$69,Employee!D$165+SUM(N76)+'May20'!W76,SUM(N76)+'May20'!W76)</f>
        <v>0</v>
      </c>
      <c r="X76" s="49">
        <f>IF(O76=" ",'May20'!X76,O76+'May20'!X76)</f>
        <v>0</v>
      </c>
      <c r="Y76" s="49">
        <f>IF(P76=" ",'May20'!Y76,P76+'May20'!Y76)</f>
        <v>0</v>
      </c>
      <c r="Z76" s="49">
        <f>IF(Q76=" ",'May20'!Z76,Q76+'May20'!Z76)</f>
        <v>0</v>
      </c>
      <c r="AA76" s="49">
        <f>IF(R76=" ",'May20'!AA76,R76+'May20'!AA76)</f>
        <v>0</v>
      </c>
      <c r="AC76" s="49">
        <f>IF(T76=" ",'May20'!AC76,T76+'May20'!AC76)</f>
        <v>0</v>
      </c>
      <c r="AD76" s="77">
        <f t="shared" si="57"/>
        <v>0</v>
      </c>
      <c r="AE76" s="77">
        <f t="shared" si="58"/>
        <v>0</v>
      </c>
      <c r="AF76" s="77">
        <f t="shared" si="59"/>
        <v>0</v>
      </c>
      <c r="AG76" s="77">
        <f t="shared" si="6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>IF(T$69="Y",'May20'!H77,0)</f>
        <v>0</v>
      </c>
      <c r="I77" s="93">
        <f>IF(T$69="Y",'May20'!I77,0)</f>
        <v>0</v>
      </c>
      <c r="J77" s="93">
        <f>IF(T$69="Y",'May20'!J77,0)</f>
        <v>0</v>
      </c>
      <c r="K77" s="93">
        <f>IF(T$69="Y",'May20'!K77,I77*J77)</f>
        <v>0</v>
      </c>
      <c r="L77" s="115">
        <f>IF(T$69="Y",'May20'!L77,0)</f>
        <v>0</v>
      </c>
      <c r="M77" s="103" t="str">
        <f>IF(E77=" "," ",IF(T$69="Y",'May20'!M77,IF((H77+K77+L77)&gt;0,H77+K77+L77,"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85" t="str">
        <f t="shared" si="56"/>
        <v xml:space="preserve"> </v>
      </c>
      <c r="S77" s="95"/>
      <c r="T77" s="96" t="str">
        <f>IF(M77=" "," ",IF(M77=0," ",Admin!I29))</f>
        <v xml:space="preserve"> </v>
      </c>
      <c r="U77" s="39"/>
      <c r="V77" s="49">
        <f>IF(Employee!H$191=E$69,Employee!D$190+SUM(M77)+'May20'!V77,SUM(M77)+'May20'!V77)</f>
        <v>0</v>
      </c>
      <c r="W77" s="49">
        <f>IF(Employee!H$191=E$69,Employee!D$191+SUM(N77)+'May20'!W77,SUM(N77)+'May20'!W77)</f>
        <v>0</v>
      </c>
      <c r="X77" s="49">
        <f>IF(O77=" ",'May20'!X77,O77+'May20'!X77)</f>
        <v>0</v>
      </c>
      <c r="Y77" s="49">
        <f>IF(P77=" ",'May20'!Y77,P77+'May20'!Y77)</f>
        <v>0</v>
      </c>
      <c r="Z77" s="49">
        <f>IF(Q77=" ",'May20'!Z77,Q77+'May20'!Z77)</f>
        <v>0</v>
      </c>
      <c r="AA77" s="49">
        <f>IF(R77=" ",'May20'!AA77,R77+'May20'!AA77)</f>
        <v>0</v>
      </c>
      <c r="AC77" s="49">
        <f>IF(T77=" ",'May20'!AC77,T77+'May20'!AC77)</f>
        <v>0</v>
      </c>
      <c r="AD77" s="77">
        <f t="shared" si="57"/>
        <v>0</v>
      </c>
      <c r="AE77" s="77">
        <f t="shared" si="58"/>
        <v>0</v>
      </c>
      <c r="AF77" s="77">
        <f t="shared" si="59"/>
        <v>0</v>
      </c>
      <c r="AG77" s="77">
        <f t="shared" si="6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>IF(T$69="Y",'May20'!H78,0)</f>
        <v>0</v>
      </c>
      <c r="I78" s="93">
        <f>IF(T$69="Y",'May20'!I78,0)</f>
        <v>0</v>
      </c>
      <c r="J78" s="93">
        <f>IF(T$69="Y",'May20'!J78,0)</f>
        <v>0</v>
      </c>
      <c r="K78" s="93">
        <f>IF(T$69="Y",'May20'!K78,I78*J78)</f>
        <v>0</v>
      </c>
      <c r="L78" s="115">
        <f>IF(T$69="Y",'May20'!L78,0)</f>
        <v>0</v>
      </c>
      <c r="M78" s="103" t="str">
        <f>IF(E78=" "," ",IF(T$69="Y",'May20'!M78,IF((H78+K78+L78)&gt;0,H78+K78+L78,"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85" t="str">
        <f t="shared" si="56"/>
        <v xml:space="preserve"> </v>
      </c>
      <c r="S78" s="95"/>
      <c r="T78" s="96" t="str">
        <f>IF(M78=" "," ",IF(M78=0," ",Admin!I30))</f>
        <v xml:space="preserve"> </v>
      </c>
      <c r="U78" s="39"/>
      <c r="V78" s="49">
        <f>IF(Employee!H$217=E$69,Employee!D$216+SUM(M78)+'May20'!V78,SUM(M78)+'May20'!V78)</f>
        <v>0</v>
      </c>
      <c r="W78" s="49">
        <f>IF(Employee!H$217=E$69,Employee!D$217+SUM(N78)+'May20'!W78,SUM(N78)+'May20'!W78)</f>
        <v>0</v>
      </c>
      <c r="X78" s="49">
        <f>IF(O78=" ",'May20'!X78,O78+'May20'!X78)</f>
        <v>0</v>
      </c>
      <c r="Y78" s="49">
        <f>IF(P78=" ",'May20'!Y78,P78+'May20'!Y78)</f>
        <v>0</v>
      </c>
      <c r="Z78" s="49">
        <f>IF(Q78=" ",'May20'!Z78,Q78+'May20'!Z78)</f>
        <v>0</v>
      </c>
      <c r="AA78" s="49">
        <f>IF(R78=" ",'May20'!AA78,R78+'May20'!AA78)</f>
        <v>0</v>
      </c>
      <c r="AC78" s="49">
        <f>IF(T78=" ",'May20'!AC78,T78+'May20'!AC78)</f>
        <v>0</v>
      </c>
      <c r="AD78" s="77">
        <f t="shared" si="57"/>
        <v>0</v>
      </c>
      <c r="AE78" s="77">
        <f t="shared" si="58"/>
        <v>0</v>
      </c>
      <c r="AF78" s="77">
        <f t="shared" si="59"/>
        <v>0</v>
      </c>
      <c r="AG78" s="77">
        <f t="shared" si="6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>IF(T$69="Y",'May20'!H79,0)</f>
        <v>0</v>
      </c>
      <c r="I79" s="93">
        <f>IF(T$69="Y",'May20'!I79,0)</f>
        <v>0</v>
      </c>
      <c r="J79" s="93">
        <f>IF(T$69="Y",'May20'!J79,0)</f>
        <v>0</v>
      </c>
      <c r="K79" s="93">
        <f>IF(T$69="Y",'May20'!K79,I79*J79)</f>
        <v>0</v>
      </c>
      <c r="L79" s="115">
        <f>IF(T$69="Y",'May20'!L79,0)</f>
        <v>0</v>
      </c>
      <c r="M79" s="103" t="str">
        <f>IF(E79=" "," ",IF(T$69="Y",'May20'!M79,IF((H79+K79+L79)&gt;0,H79+K79+L79,"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85" t="str">
        <f t="shared" si="56"/>
        <v xml:space="preserve"> </v>
      </c>
      <c r="S79" s="95"/>
      <c r="T79" s="96" t="str">
        <f>IF(M79=" "," ",IF(M79=0," ",Admin!I31))</f>
        <v xml:space="preserve"> </v>
      </c>
      <c r="U79" s="39"/>
      <c r="V79" s="49">
        <f>IF(Employee!H$243=E$69,Employee!D$242+SUM(M79)+'May20'!V79,SUM(M79)+'May20'!V79)</f>
        <v>0</v>
      </c>
      <c r="W79" s="49">
        <f>IF(Employee!H$243=E$69,Employee!D$243+SUM(N79)+'May20'!W79,SUM(N79)+'May20'!W79)</f>
        <v>0</v>
      </c>
      <c r="X79" s="49">
        <f>IF(O79=" ",'May20'!X79,O79+'May20'!X79)</f>
        <v>0</v>
      </c>
      <c r="Y79" s="49">
        <f>IF(P79=" ",'May20'!Y79,P79+'May20'!Y79)</f>
        <v>0</v>
      </c>
      <c r="Z79" s="49">
        <f>IF(Q79=" ",'May20'!Z79,Q79+'May20'!Z79)</f>
        <v>0</v>
      </c>
      <c r="AA79" s="49">
        <f>IF(R79=" ",'May20'!AA79,R79+'May20'!AA79)</f>
        <v>0</v>
      </c>
      <c r="AC79" s="49">
        <f>IF(T79=" ",'May20'!AC79,T79+'May20'!AC79)</f>
        <v>0</v>
      </c>
      <c r="AD79" s="77">
        <f t="shared" si="57"/>
        <v>0</v>
      </c>
      <c r="AE79" s="77">
        <f t="shared" si="58"/>
        <v>0</v>
      </c>
      <c r="AF79" s="77">
        <f t="shared" si="59"/>
        <v>0</v>
      </c>
      <c r="AG79" s="77">
        <f t="shared" si="6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>IF(T$69="Y",'May20'!H80,0)</f>
        <v>0</v>
      </c>
      <c r="I80" s="118">
        <f>IF(T$69="Y",'May20'!I80,0)</f>
        <v>0</v>
      </c>
      <c r="J80" s="118">
        <f>IF(T$69="Y",'May20'!J80,0)</f>
        <v>0</v>
      </c>
      <c r="K80" s="118">
        <f>IF(T$69="Y",'May20'!K80,I80*J80)</f>
        <v>0</v>
      </c>
      <c r="L80" s="116">
        <f>IF(T$69="Y",'May20'!L80,0)</f>
        <v>0</v>
      </c>
      <c r="M80" s="103" t="str">
        <f>IF(E80=" "," ",IF(T$69="Y",'May20'!M80,IF((H80+K80+L80)&gt;0,H80+K80+L80,"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85" t="str">
        <f t="shared" si="56"/>
        <v xml:space="preserve"> </v>
      </c>
      <c r="S80" s="95"/>
      <c r="T80" s="96" t="str">
        <f>IF(M80=" "," ",IF(M80=0," ",Admin!I32))</f>
        <v xml:space="preserve"> </v>
      </c>
      <c r="U80" s="39"/>
      <c r="V80" s="49">
        <f>IF(Employee!H$269=E$69,Employee!D$268+SUM(M80)+'May20'!V80,SUM(M80)+'May20'!V80)</f>
        <v>0</v>
      </c>
      <c r="W80" s="49">
        <f>IF(Employee!H$269=E$69,Employee!D$269+SUM(N80)+'May20'!W80,SUM(N80)+'May20'!W80)</f>
        <v>0</v>
      </c>
      <c r="X80" s="49">
        <f>IF(O80=" ",'May20'!X80,O80+'May20'!X80)</f>
        <v>0</v>
      </c>
      <c r="Y80" s="49">
        <f>IF(P80=" ",'May20'!Y80,P80+'May20'!Y80)</f>
        <v>0</v>
      </c>
      <c r="Z80" s="49">
        <f>IF(Q80=" ",'May20'!Z80,Q80+'May20'!Z80)</f>
        <v>0</v>
      </c>
      <c r="AA80" s="49">
        <f>IF(R80=" ",'May20'!AA80,R80+'May20'!AA80)</f>
        <v>0</v>
      </c>
      <c r="AC80" s="49">
        <f>IF(T80=" ",'May20'!AC80,T80+'May20'!AC80)</f>
        <v>0</v>
      </c>
      <c r="AD80" s="77">
        <f t="shared" si="57"/>
        <v>0</v>
      </c>
      <c r="AE80" s="77">
        <f t="shared" si="58"/>
        <v>0</v>
      </c>
      <c r="AF80" s="77">
        <f t="shared" si="59"/>
        <v>0</v>
      </c>
      <c r="AG80" s="77">
        <f t="shared" si="6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05"/>
      <c r="I81" s="106"/>
      <c r="J81" s="106"/>
      <c r="K81" s="147"/>
      <c r="L81" s="147"/>
      <c r="M81" s="138">
        <f t="shared" ref="M81:R81" si="61">SUM(M71:M80)</f>
        <v>0</v>
      </c>
      <c r="N81" s="138">
        <f t="shared" si="61"/>
        <v>0</v>
      </c>
      <c r="O81" s="138">
        <f t="shared" si="61"/>
        <v>0</v>
      </c>
      <c r="P81" s="138">
        <f t="shared" si="61"/>
        <v>0</v>
      </c>
      <c r="Q81" s="138">
        <f t="shared" si="61"/>
        <v>0</v>
      </c>
      <c r="R81" s="138">
        <f t="shared" si="61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customHeight="1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62">IF(B71="D",M71," ")</f>
        <v xml:space="preserve"> </v>
      </c>
      <c r="N85" s="196" t="str">
        <f t="shared" ref="N85:N94" si="63">IF(B71="D",N71," ")</f>
        <v xml:space="preserve"> </v>
      </c>
      <c r="O85" s="196" t="str">
        <f t="shared" ref="O85:O94" si="64">IF(B71="D",O71," ")</f>
        <v xml:space="preserve"> </v>
      </c>
      <c r="P85" s="196" t="str">
        <f t="shared" ref="P85:P94" si="65">IF(B71="D",P71," ")</f>
        <v xml:space="preserve"> </v>
      </c>
      <c r="Q85" s="196" t="str">
        <f t="shared" ref="Q85:Q94" si="66">IF(B71="D",Q71," ")</f>
        <v xml:space="preserve"> </v>
      </c>
      <c r="R85" s="197" t="str">
        <f t="shared" ref="R85:R94" si="67">IF(B71="D",R71," ")</f>
        <v xml:space="preserve"> </v>
      </c>
      <c r="S85" s="198"/>
      <c r="T85" s="199" t="str">
        <f t="shared" ref="T85:T94" si="68">IF(B71="D",T71," ")</f>
        <v xml:space="preserve"> </v>
      </c>
      <c r="AD85" s="171">
        <f>IF((AD83-(O1+T1)*0.13)&gt;0,AD83-(Q1+T1)*0.13,0)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62"/>
        <v xml:space="preserve"> </v>
      </c>
      <c r="N86" s="201" t="str">
        <f t="shared" si="63"/>
        <v xml:space="preserve"> </v>
      </c>
      <c r="O86" s="201" t="str">
        <f t="shared" si="64"/>
        <v xml:space="preserve"> </v>
      </c>
      <c r="P86" s="201" t="str">
        <f t="shared" si="65"/>
        <v xml:space="preserve"> </v>
      </c>
      <c r="Q86" s="201" t="str">
        <f t="shared" si="66"/>
        <v xml:space="preserve"> </v>
      </c>
      <c r="R86" s="202" t="str">
        <f t="shared" si="67"/>
        <v xml:space="preserve"> </v>
      </c>
      <c r="S86" s="198"/>
      <c r="T86" s="203" t="str">
        <f t="shared" si="68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62"/>
        <v xml:space="preserve"> </v>
      </c>
      <c r="N87" s="201" t="str">
        <f t="shared" si="63"/>
        <v xml:space="preserve"> </v>
      </c>
      <c r="O87" s="201" t="str">
        <f t="shared" si="64"/>
        <v xml:space="preserve"> </v>
      </c>
      <c r="P87" s="201" t="str">
        <f t="shared" si="65"/>
        <v xml:space="preserve"> </v>
      </c>
      <c r="Q87" s="201" t="str">
        <f t="shared" si="66"/>
        <v xml:space="preserve"> </v>
      </c>
      <c r="R87" s="202" t="str">
        <f t="shared" si="67"/>
        <v xml:space="preserve"> </v>
      </c>
      <c r="S87" s="198"/>
      <c r="T87" s="203" t="str">
        <f t="shared" si="68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62"/>
        <v xml:space="preserve"> </v>
      </c>
      <c r="N88" s="201" t="str">
        <f t="shared" si="63"/>
        <v xml:space="preserve"> </v>
      </c>
      <c r="O88" s="201" t="str">
        <f t="shared" si="64"/>
        <v xml:space="preserve"> </v>
      </c>
      <c r="P88" s="201" t="str">
        <f t="shared" si="65"/>
        <v xml:space="preserve"> </v>
      </c>
      <c r="Q88" s="201" t="str">
        <f t="shared" si="66"/>
        <v xml:space="preserve"> </v>
      </c>
      <c r="R88" s="202" t="str">
        <f t="shared" si="67"/>
        <v xml:space="preserve"> </v>
      </c>
      <c r="S88" s="198"/>
      <c r="T88" s="203" t="str">
        <f t="shared" si="68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62"/>
        <v xml:space="preserve"> </v>
      </c>
      <c r="N89" s="201" t="str">
        <f t="shared" si="63"/>
        <v xml:space="preserve"> </v>
      </c>
      <c r="O89" s="201" t="str">
        <f t="shared" si="64"/>
        <v xml:space="preserve"> </v>
      </c>
      <c r="P89" s="201" t="str">
        <f t="shared" si="65"/>
        <v xml:space="preserve"> </v>
      </c>
      <c r="Q89" s="201" t="str">
        <f t="shared" si="66"/>
        <v xml:space="preserve"> </v>
      </c>
      <c r="R89" s="202" t="str">
        <f t="shared" si="67"/>
        <v xml:space="preserve"> </v>
      </c>
      <c r="S89" s="198"/>
      <c r="T89" s="203" t="str">
        <f t="shared" si="68"/>
        <v xml:space="preserve"> </v>
      </c>
    </row>
    <row r="90" spans="1:34" x14ac:dyDescent="0.2">
      <c r="F90" s="191" t="str">
        <f>IF(B76="D",Employee!D135," ")</f>
        <v xml:space="preserve"> </v>
      </c>
      <c r="M90" s="200" t="str">
        <f t="shared" si="62"/>
        <v xml:space="preserve"> </v>
      </c>
      <c r="N90" s="201" t="str">
        <f t="shared" si="63"/>
        <v xml:space="preserve"> </v>
      </c>
      <c r="O90" s="201" t="str">
        <f t="shared" si="64"/>
        <v xml:space="preserve"> </v>
      </c>
      <c r="P90" s="201" t="str">
        <f t="shared" si="65"/>
        <v xml:space="preserve"> </v>
      </c>
      <c r="Q90" s="201" t="str">
        <f t="shared" si="66"/>
        <v xml:space="preserve"> </v>
      </c>
      <c r="R90" s="202" t="str">
        <f t="shared" si="67"/>
        <v xml:space="preserve"> </v>
      </c>
      <c r="S90" s="198"/>
      <c r="T90" s="203" t="str">
        <f t="shared" si="68"/>
        <v xml:space="preserve"> </v>
      </c>
      <c r="AD90" s="170">
        <f>AD85+'May20'!AD90</f>
        <v>0</v>
      </c>
      <c r="AE90" s="170">
        <f>AE85+'May20'!AE90</f>
        <v>0</v>
      </c>
      <c r="AF90" s="170">
        <f>AF85+'May20'!AF90</f>
        <v>0</v>
      </c>
      <c r="AG90" s="170">
        <f>AG85+'May20'!AG90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62"/>
        <v xml:space="preserve"> </v>
      </c>
      <c r="N91" s="201" t="str">
        <f t="shared" si="63"/>
        <v xml:space="preserve"> </v>
      </c>
      <c r="O91" s="201" t="str">
        <f t="shared" si="64"/>
        <v xml:space="preserve"> </v>
      </c>
      <c r="P91" s="201" t="str">
        <f t="shared" si="65"/>
        <v xml:space="preserve"> </v>
      </c>
      <c r="Q91" s="201" t="str">
        <f t="shared" si="66"/>
        <v xml:space="preserve"> </v>
      </c>
      <c r="R91" s="202" t="str">
        <f t="shared" si="67"/>
        <v xml:space="preserve"> </v>
      </c>
      <c r="S91" s="198"/>
      <c r="T91" s="203" t="str">
        <f t="shared" si="68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62"/>
        <v xml:space="preserve"> </v>
      </c>
      <c r="N92" s="201" t="str">
        <f t="shared" si="63"/>
        <v xml:space="preserve"> </v>
      </c>
      <c r="O92" s="201" t="str">
        <f t="shared" si="64"/>
        <v xml:space="preserve"> </v>
      </c>
      <c r="P92" s="201" t="str">
        <f t="shared" si="65"/>
        <v xml:space="preserve"> </v>
      </c>
      <c r="Q92" s="201" t="str">
        <f t="shared" si="66"/>
        <v xml:space="preserve"> </v>
      </c>
      <c r="R92" s="202" t="str">
        <f t="shared" si="67"/>
        <v xml:space="preserve"> </v>
      </c>
      <c r="S92" s="198"/>
      <c r="T92" s="203" t="str">
        <f t="shared" si="68"/>
        <v xml:space="preserve"> </v>
      </c>
      <c r="AD92" s="174"/>
      <c r="AE92" s="170">
        <f>AE87+'May20'!AE92</f>
        <v>0</v>
      </c>
      <c r="AF92" s="170">
        <f>AF87+'May20'!AF92</f>
        <v>0</v>
      </c>
      <c r="AG92" s="170">
        <f>AG87+'May20'!AG92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62"/>
        <v xml:space="preserve"> </v>
      </c>
      <c r="N93" s="201" t="str">
        <f t="shared" si="63"/>
        <v xml:space="preserve"> </v>
      </c>
      <c r="O93" s="201" t="str">
        <f t="shared" si="64"/>
        <v xml:space="preserve"> </v>
      </c>
      <c r="P93" s="201" t="str">
        <f t="shared" si="65"/>
        <v xml:space="preserve"> </v>
      </c>
      <c r="Q93" s="201" t="str">
        <f t="shared" si="66"/>
        <v xml:space="preserve"> </v>
      </c>
      <c r="R93" s="202" t="str">
        <f t="shared" si="67"/>
        <v xml:space="preserve"> </v>
      </c>
      <c r="S93" s="198"/>
      <c r="T93" s="203" t="str">
        <f t="shared" si="68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62"/>
        <v xml:space="preserve"> </v>
      </c>
      <c r="N94" s="205" t="str">
        <f t="shared" si="63"/>
        <v xml:space="preserve"> </v>
      </c>
      <c r="O94" s="205" t="str">
        <f t="shared" si="64"/>
        <v xml:space="preserve"> </v>
      </c>
      <c r="P94" s="205" t="str">
        <f t="shared" si="65"/>
        <v xml:space="preserve"> </v>
      </c>
      <c r="Q94" s="205" t="str">
        <f t="shared" si="66"/>
        <v xml:space="preserve"> </v>
      </c>
      <c r="R94" s="206" t="str">
        <f t="shared" si="67"/>
        <v xml:space="preserve"> </v>
      </c>
      <c r="S94" s="198"/>
      <c r="T94" s="207" t="str">
        <f t="shared" si="68"/>
        <v xml:space="preserve"> </v>
      </c>
    </row>
    <row r="95" spans="1:34" x14ac:dyDescent="0.2">
      <c r="F95" s="194" t="s">
        <v>82</v>
      </c>
      <c r="M95" s="208">
        <f t="shared" ref="M95:R95" si="69">SUM(M85:M94)</f>
        <v>0</v>
      </c>
      <c r="N95" s="208">
        <f t="shared" si="69"/>
        <v>0</v>
      </c>
      <c r="O95" s="208">
        <f t="shared" si="69"/>
        <v>0</v>
      </c>
      <c r="P95" s="208">
        <f t="shared" si="69"/>
        <v>0</v>
      </c>
      <c r="Q95" s="208">
        <f t="shared" si="69"/>
        <v>0</v>
      </c>
      <c r="R95" s="208">
        <f t="shared" si="69"/>
        <v>0</v>
      </c>
      <c r="S95" s="198"/>
      <c r="T95" s="208">
        <f>SUM(T85:T94)</f>
        <v>0</v>
      </c>
    </row>
  </sheetData>
  <mergeCells count="79">
    <mergeCell ref="B67:T67"/>
    <mergeCell ref="H69:J69"/>
    <mergeCell ref="O69:R69"/>
    <mergeCell ref="AD1:AG2"/>
    <mergeCell ref="AD3:AD6"/>
    <mergeCell ref="AE3:AE6"/>
    <mergeCell ref="AF3:AF6"/>
    <mergeCell ref="AG3:AG6"/>
    <mergeCell ref="F66:G66"/>
    <mergeCell ref="F51:G51"/>
    <mergeCell ref="B52:T52"/>
    <mergeCell ref="B53:E53"/>
    <mergeCell ref="B54:D54"/>
    <mergeCell ref="H54:J54"/>
    <mergeCell ref="O54:R54"/>
    <mergeCell ref="O53:Q53"/>
    <mergeCell ref="B82:T82"/>
    <mergeCell ref="B68:E68"/>
    <mergeCell ref="B69:D69"/>
    <mergeCell ref="O68:Q68"/>
    <mergeCell ref="R68:T68"/>
    <mergeCell ref="F81:G81"/>
    <mergeCell ref="R53:T53"/>
    <mergeCell ref="B24:D24"/>
    <mergeCell ref="H24:J24"/>
    <mergeCell ref="O24:R24"/>
    <mergeCell ref="F36:G36"/>
    <mergeCell ref="O23:Q23"/>
    <mergeCell ref="R23:T23"/>
    <mergeCell ref="H39:J39"/>
    <mergeCell ref="O39:R39"/>
    <mergeCell ref="O38:Q38"/>
    <mergeCell ref="R38:T38"/>
    <mergeCell ref="B37:T37"/>
    <mergeCell ref="B38:E38"/>
    <mergeCell ref="B39:D39"/>
    <mergeCell ref="N3:N6"/>
    <mergeCell ref="O3:O6"/>
    <mergeCell ref="O9:R9"/>
    <mergeCell ref="O8:Q8"/>
    <mergeCell ref="R8:T8"/>
    <mergeCell ref="T3:T6"/>
    <mergeCell ref="W3:W6"/>
    <mergeCell ref="U1:U6"/>
    <mergeCell ref="V1:AC2"/>
    <mergeCell ref="X3:X6"/>
    <mergeCell ref="Y3:Y6"/>
    <mergeCell ref="Z3:Z6"/>
    <mergeCell ref="AA3:AA6"/>
    <mergeCell ref="AC3:AC6"/>
    <mergeCell ref="V3:V6"/>
    <mergeCell ref="G1:H1"/>
    <mergeCell ref="K3:K6"/>
    <mergeCell ref="L3:L6"/>
    <mergeCell ref="M3:M6"/>
    <mergeCell ref="H3:H6"/>
    <mergeCell ref="A1:A6"/>
    <mergeCell ref="B3:B6"/>
    <mergeCell ref="C3:C6"/>
    <mergeCell ref="D3:D6"/>
    <mergeCell ref="B1:F2"/>
    <mergeCell ref="F3:F6"/>
    <mergeCell ref="E3:E6"/>
    <mergeCell ref="M84:R84"/>
    <mergeCell ref="I1:L1"/>
    <mergeCell ref="G2:H2"/>
    <mergeCell ref="I2:L2"/>
    <mergeCell ref="Q3:Q6"/>
    <mergeCell ref="P3:P6"/>
    <mergeCell ref="I3:I6"/>
    <mergeCell ref="J3:J6"/>
    <mergeCell ref="R3:R6"/>
    <mergeCell ref="B7:T7"/>
    <mergeCell ref="F21:G21"/>
    <mergeCell ref="B22:T22"/>
    <mergeCell ref="B23:E23"/>
    <mergeCell ref="B8:E8"/>
    <mergeCell ref="B9:D9"/>
    <mergeCell ref="H9:J9"/>
  </mergeCells>
  <phoneticPr fontId="4" type="noConversion"/>
  <dataValidations count="1">
    <dataValidation type="list" allowBlank="1" showInputMessage="1" showErrorMessage="1" sqref="G11:G20 G26:G35 G41:G50 G56:G65 G71:G80" xr:uid="{00000000-0002-0000-0300-000000000000}">
      <formula1>$G$3:$G$6</formula1>
    </dataValidation>
  </dataValidations>
  <hyperlinks>
    <hyperlink ref="B1" r:id="rId1" xr:uid="{00000000-0004-0000-03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4" manualBreakCount="4">
    <brk id="28" max="16383" man="1"/>
    <brk id="50" max="16383" man="1"/>
    <brk id="72" max="16383" man="1"/>
    <brk id="94" max="16383" man="1"/>
  </rowBreaks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10"/>
  <sheetViews>
    <sheetView workbookViewId="0">
      <pane ySplit="6" topLeftCell="A7" activePane="bottomLeft" state="frozen"/>
      <selection pane="bottomLeft" activeCell="A9" sqref="A9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1"/>
      <c r="B1" s="435" t="s">
        <v>74</v>
      </c>
      <c r="C1" s="436"/>
      <c r="D1" s="436"/>
      <c r="E1" s="436"/>
      <c r="F1" s="437"/>
      <c r="G1" s="429">
        <f>SUM(AD99:AG99)+SUM(AE101:AG101)</f>
        <v>0</v>
      </c>
      <c r="H1" s="430"/>
      <c r="I1" s="426" t="s">
        <v>4</v>
      </c>
      <c r="J1" s="427"/>
      <c r="K1" s="427"/>
      <c r="L1" s="428"/>
      <c r="M1" s="89">
        <f>M21+M36+M51+M66+M81+M96</f>
        <v>0</v>
      </c>
      <c r="N1" s="89">
        <f>N21+N36+N51+N66+N81+N96</f>
        <v>0</v>
      </c>
      <c r="O1" s="89">
        <f>O21+O36+O51+O66+N81+O96</f>
        <v>0</v>
      </c>
      <c r="P1" s="89">
        <f>P21+P36+P51+P66+P81+P96</f>
        <v>0</v>
      </c>
      <c r="Q1" s="89">
        <f>Q21+Q36+Q51+Q66+Q81+Q96</f>
        <v>0</v>
      </c>
      <c r="R1" s="89">
        <f>R21+R36+R51+R66+R81+R96</f>
        <v>0</v>
      </c>
      <c r="S1" s="113"/>
      <c r="T1" s="89">
        <f>T21+T36+T51+T66+T81+T96</f>
        <v>0</v>
      </c>
      <c r="U1" s="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0">M110</f>
        <v>0</v>
      </c>
      <c r="N2" s="89">
        <f t="shared" si="0"/>
        <v>0</v>
      </c>
      <c r="O2" s="89">
        <f t="shared" si="0"/>
        <v>0</v>
      </c>
      <c r="P2" s="89">
        <f t="shared" si="0"/>
        <v>0</v>
      </c>
      <c r="Q2" s="89">
        <f t="shared" si="0"/>
        <v>0</v>
      </c>
      <c r="R2" s="89">
        <f t="shared" si="0"/>
        <v>0</v>
      </c>
      <c r="S2" s="113"/>
      <c r="T2" s="89">
        <f>T110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13</v>
      </c>
      <c r="F9" s="35"/>
      <c r="G9" s="35"/>
      <c r="H9" s="405" t="s">
        <v>28</v>
      </c>
      <c r="I9" s="403"/>
      <c r="J9" s="404"/>
      <c r="K9" s="210">
        <v>44011</v>
      </c>
      <c r="L9" s="211" t="s">
        <v>84</v>
      </c>
      <c r="M9" s="212">
        <f>K9+6</f>
        <v>44017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0"/>
      <c r="H11" s="98">
        <f>IF(T$9="Y",'Jun20'!H71,0)</f>
        <v>0</v>
      </c>
      <c r="I11" s="90">
        <f>IF(T$9="Y",'Jun20'!I71,0)</f>
        <v>0</v>
      </c>
      <c r="J11" s="90">
        <f>IF(T$9="Y",'Jun20'!J71,0)</f>
        <v>0</v>
      </c>
      <c r="K11" s="90">
        <f>IF(T$9="Y",'Jun20'!K71,I11*J11)</f>
        <v>0</v>
      </c>
      <c r="L11" s="114">
        <f>IF(T$9="Y",'Jun20'!L71,0)</f>
        <v>0</v>
      </c>
      <c r="M11" s="102" t="str">
        <f>IF(E11=" "," ",IF(T$9="Y",'Jun20'!M71,IF((H11+K11+L11)&gt;0,H11+K11+L11," ")))</f>
        <v xml:space="preserve"> </v>
      </c>
      <c r="N11" s="90">
        <v>0</v>
      </c>
      <c r="O11" s="90">
        <v>0</v>
      </c>
      <c r="P11" s="90">
        <v>0</v>
      </c>
      <c r="Q11" s="114">
        <v>0</v>
      </c>
      <c r="R11" s="107" t="str">
        <f t="shared" ref="R11:R20" si="1">IF(M11=" "," ",IF(M11=0," ",M11-SUM(N11:Q11)))</f>
        <v xml:space="preserve"> </v>
      </c>
      <c r="S11" s="95"/>
      <c r="T11" s="92" t="str">
        <f>IF(M11=" "," ",IF(M11=0," ",Admin!I133))</f>
        <v xml:space="preserve"> </v>
      </c>
      <c r="U11" s="39"/>
      <c r="V11" s="49">
        <f>IF(Employee!H$34=E$9,Employee!D$34+SUM(M11)+'Jun20'!V71,SUM(M11)+'Jun20'!V71)</f>
        <v>0</v>
      </c>
      <c r="W11" s="49">
        <f>IF(Employee!H$34=E$9,Employee!D$35+SUM(N11)+'Jun20'!W71,SUM(N11)+'Jun20'!W71)</f>
        <v>0</v>
      </c>
      <c r="X11" s="49">
        <f>IF(O11=" ",'Jun20'!X71,O11+'Jun20'!X71)</f>
        <v>0</v>
      </c>
      <c r="Y11" s="49">
        <f>IF(P11=" ",'Jun20'!Y71,P11+'Jun20'!Y71)</f>
        <v>0</v>
      </c>
      <c r="Z11" s="49">
        <f>IF(Q11=" ",'Jun20'!Z71,Q11+'Jun20'!Z71)</f>
        <v>0</v>
      </c>
      <c r="AA11" s="49">
        <f>IF(R11=" ",'Jun20'!AA71,R11+'Jun20'!AA71)</f>
        <v>0</v>
      </c>
      <c r="AC11" s="49">
        <f>IF(T11=" ",'Jun20'!AC71,T11+'Jun20'!AC71)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0"/>
      <c r="H12" s="99">
        <f>IF(T$9="Y",'Jun20'!H72,0)</f>
        <v>0</v>
      </c>
      <c r="I12" s="349">
        <f>IF(T$9="Y",'Jun20'!I72,0)</f>
        <v>0</v>
      </c>
      <c r="J12" s="349">
        <f>IF(T$9="Y",'Jun20'!J72,0)</f>
        <v>0</v>
      </c>
      <c r="K12" s="349">
        <f>IF(T$9="Y",'Jun20'!K72,I12*J12)</f>
        <v>0</v>
      </c>
      <c r="L12" s="115">
        <f>IF(T$9="Y",'Jun20'!L72,0)</f>
        <v>0</v>
      </c>
      <c r="M12" s="103" t="str">
        <f>IF(E12=" "," ",IF(T$9="Y",'Jun20'!M72,IF((H12+K12+L12)&gt;0,H12+K12+L12," ")))</f>
        <v xml:space="preserve"> </v>
      </c>
      <c r="N12" s="349">
        <v>0</v>
      </c>
      <c r="O12" s="93">
        <v>0</v>
      </c>
      <c r="P12" s="93">
        <v>0</v>
      </c>
      <c r="Q12" s="115">
        <v>0</v>
      </c>
      <c r="R12" s="108" t="str">
        <f t="shared" si="1"/>
        <v xml:space="preserve"> </v>
      </c>
      <c r="S12" s="95"/>
      <c r="T12" s="96" t="str">
        <f>IF(M12=" "," ",IF(M12=0," ",Admin!I134))</f>
        <v xml:space="preserve"> </v>
      </c>
      <c r="U12" s="39"/>
      <c r="V12" s="49">
        <f>IF(Employee!H$60=E$9,Employee!D$60+SUM(M12)+'Jun20'!V72,SUM(M12)+'Jun20'!V72)</f>
        <v>0</v>
      </c>
      <c r="W12" s="49">
        <f>IF(Employee!H$60=E$9,Employee!D$61+SUM(N12)+'Jun20'!W72,SUM(N12)+'Jun20'!W72)</f>
        <v>0</v>
      </c>
      <c r="X12" s="49">
        <f>IF(O12=" ",'Jun20'!X72,O12+'Jun20'!X72)</f>
        <v>0</v>
      </c>
      <c r="Y12" s="49">
        <f>IF(P12=" ",'Jun20'!Y72,P12+'Jun20'!Y72)</f>
        <v>0</v>
      </c>
      <c r="Z12" s="49">
        <f>IF(Q12=" ",'Jun20'!Z72,Q12+'Jun20'!Z72)</f>
        <v>0</v>
      </c>
      <c r="AA12" s="49">
        <f>IF(R12=" ",'Jun20'!AA72,R12+'Jun20'!AA72)</f>
        <v>0</v>
      </c>
      <c r="AC12" s="49">
        <f>IF(T12=" ",'Jun20'!AC72,T12+'Jun20'!AC72)</f>
        <v>0</v>
      </c>
      <c r="AD12" s="77">
        <f t="shared" ref="AD12:AD20" si="2">IF(G12="SSP",H12,0)</f>
        <v>0</v>
      </c>
      <c r="AE12" s="77">
        <f t="shared" ref="AE12:AE20" si="3">IF(G12="SMP",H12,0)</f>
        <v>0</v>
      </c>
      <c r="AF12" s="77">
        <f t="shared" ref="AF12:AF20" si="4">IF(G12="SPP",H12,0)</f>
        <v>0</v>
      </c>
      <c r="AG12" s="77">
        <f t="shared" ref="AG12:AG20" si="5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0"/>
      <c r="H13" s="99">
        <f>IF(T$9="Y",'Jun20'!H73,0)</f>
        <v>0</v>
      </c>
      <c r="I13" s="349">
        <f>IF(T$9="Y",'Jun20'!I73,0)</f>
        <v>0</v>
      </c>
      <c r="J13" s="349">
        <f>IF(T$9="Y",'Jun20'!J73,0)</f>
        <v>0</v>
      </c>
      <c r="K13" s="349">
        <f>IF(T$9="Y",'Jun20'!K73,I13*J13)</f>
        <v>0</v>
      </c>
      <c r="L13" s="115">
        <f>IF(T$9="Y",'Jun20'!L73,0)</f>
        <v>0</v>
      </c>
      <c r="M13" s="103" t="str">
        <f>IF(E13=" "," ",IF(T$9="Y",'Jun20'!M73,IF((H13+K13+L13)&gt;0,H13+K13+L13," ")))</f>
        <v xml:space="preserve"> </v>
      </c>
      <c r="N13" s="349">
        <v>0</v>
      </c>
      <c r="O13" s="93">
        <v>0</v>
      </c>
      <c r="P13" s="93">
        <v>0</v>
      </c>
      <c r="Q13" s="115">
        <v>0</v>
      </c>
      <c r="R13" s="108" t="str">
        <f t="shared" si="1"/>
        <v xml:space="preserve"> </v>
      </c>
      <c r="S13" s="95"/>
      <c r="T13" s="96" t="str">
        <f>IF(M13=" "," ",IF(M13=0," ",Admin!I135))</f>
        <v xml:space="preserve"> </v>
      </c>
      <c r="U13" s="39"/>
      <c r="V13" s="49">
        <f>IF(Employee!H$86=E$9,Employee!D$86+SUM(M13)+'Jun20'!V73,SUM(M13)+'Jun20'!V73)</f>
        <v>0</v>
      </c>
      <c r="W13" s="49">
        <f>IF(Employee!H$86=E$9,Employee!D$87+SUM(N13)+'Jun20'!W73,SUM(N13)+'Jun20'!W73)</f>
        <v>0</v>
      </c>
      <c r="X13" s="49">
        <f>IF(O13=" ",'Jun20'!X73,O13+'Jun20'!X73)</f>
        <v>0</v>
      </c>
      <c r="Y13" s="49">
        <f>IF(P13=" ",'Jun20'!Y73,P13+'Jun20'!Y73)</f>
        <v>0</v>
      </c>
      <c r="Z13" s="49">
        <f>IF(Q13=" ",'Jun20'!Z73,Q13+'Jun20'!Z73)</f>
        <v>0</v>
      </c>
      <c r="AA13" s="49">
        <f>IF(R13=" ",'Jun20'!AA73,R13+'Jun20'!AA73)</f>
        <v>0</v>
      </c>
      <c r="AC13" s="49">
        <f>IF(T13=" ",'Jun20'!AC73,T13+'Jun20'!AC73)</f>
        <v>0</v>
      </c>
      <c r="AD13" s="77">
        <f t="shared" si="2"/>
        <v>0</v>
      </c>
      <c r="AE13" s="77">
        <f t="shared" si="3"/>
        <v>0</v>
      </c>
      <c r="AF13" s="77">
        <f t="shared" si="4"/>
        <v>0</v>
      </c>
      <c r="AG13" s="77">
        <f t="shared" si="5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0"/>
      <c r="H14" s="99">
        <f>IF(T$9="Y",'Jun20'!H74,0)</f>
        <v>0</v>
      </c>
      <c r="I14" s="349">
        <f>IF(T$9="Y",'Jun20'!I74,0)</f>
        <v>0</v>
      </c>
      <c r="J14" s="349">
        <f>IF(T$9="Y",'Jun20'!J74,0)</f>
        <v>0</v>
      </c>
      <c r="K14" s="349">
        <f>IF(T$9="Y",'Jun20'!K74,I14*J14)</f>
        <v>0</v>
      </c>
      <c r="L14" s="115">
        <f>IF(T$9="Y",'Jun20'!L74,0)</f>
        <v>0</v>
      </c>
      <c r="M14" s="103" t="str">
        <f>IF(E14=" "," ",IF(T$9="Y",'Jun20'!M74,IF((H14+K14+L14)&gt;0,H14+K14+L14," ")))</f>
        <v xml:space="preserve"> </v>
      </c>
      <c r="N14" s="349">
        <v>0</v>
      </c>
      <c r="O14" s="93">
        <v>0</v>
      </c>
      <c r="P14" s="93">
        <v>0</v>
      </c>
      <c r="Q14" s="115">
        <v>0</v>
      </c>
      <c r="R14" s="108" t="str">
        <f t="shared" si="1"/>
        <v xml:space="preserve"> </v>
      </c>
      <c r="S14" s="95"/>
      <c r="T14" s="96" t="str">
        <f>IF(M14=" "," ",IF(M14=0," ",Admin!I136))</f>
        <v xml:space="preserve"> </v>
      </c>
      <c r="U14" s="39"/>
      <c r="V14" s="49">
        <f>IF(Employee!H$112=E$9,Employee!D$112+SUM(M14)+'Jun20'!V74,SUM(M14)+'Jun20'!V74)</f>
        <v>0</v>
      </c>
      <c r="W14" s="49">
        <f>IF(Employee!H$112=E$9,Employee!D$113+SUM(N14)+'Jun20'!W74,SUM(N14)+'Jun20'!W74)</f>
        <v>0</v>
      </c>
      <c r="X14" s="49">
        <f>IF(O14=" ",'Jun20'!X74,O14+'Jun20'!X74)</f>
        <v>0</v>
      </c>
      <c r="Y14" s="49">
        <f>IF(P14=" ",'Jun20'!Y74,P14+'Jun20'!Y74)</f>
        <v>0</v>
      </c>
      <c r="Z14" s="49">
        <f>IF(Q14=" ",'Jun20'!Z74,Q14+'Jun20'!Z74)</f>
        <v>0</v>
      </c>
      <c r="AA14" s="49">
        <f>IF(R14=" ",'Jun20'!AA74,R14+'Jun20'!AA74)</f>
        <v>0</v>
      </c>
      <c r="AC14" s="49">
        <f>IF(T14=" ",'Jun20'!AC74,T14+'Jun20'!AC74)</f>
        <v>0</v>
      </c>
      <c r="AD14" s="77">
        <f t="shared" si="2"/>
        <v>0</v>
      </c>
      <c r="AE14" s="77">
        <f t="shared" si="3"/>
        <v>0</v>
      </c>
      <c r="AF14" s="77">
        <f t="shared" si="4"/>
        <v>0</v>
      </c>
      <c r="AG14" s="77">
        <f t="shared" si="5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0"/>
      <c r="H15" s="99">
        <f>IF(T$9="Y",'Jun20'!H75,0)</f>
        <v>0</v>
      </c>
      <c r="I15" s="349">
        <f>IF(T$9="Y",'Jun20'!I75,0)</f>
        <v>0</v>
      </c>
      <c r="J15" s="349">
        <f>IF(T$9="Y",'Jun20'!J75,0)</f>
        <v>0</v>
      </c>
      <c r="K15" s="349">
        <f>IF(T$9="Y",'Jun20'!K75,I15*J15)</f>
        <v>0</v>
      </c>
      <c r="L15" s="115">
        <f>IF(T$9="Y",'Jun20'!L75,0)</f>
        <v>0</v>
      </c>
      <c r="M15" s="103" t="str">
        <f>IF(E15=" "," ",IF(T$9="Y",'Jun20'!M75,IF((H15+K15+L15)&gt;0,H15+K15+L15," ")))</f>
        <v xml:space="preserve"> </v>
      </c>
      <c r="N15" s="349">
        <v>0</v>
      </c>
      <c r="O15" s="93">
        <v>0</v>
      </c>
      <c r="P15" s="93">
        <v>0</v>
      </c>
      <c r="Q15" s="115">
        <v>0</v>
      </c>
      <c r="R15" s="108" t="str">
        <f t="shared" si="1"/>
        <v xml:space="preserve"> </v>
      </c>
      <c r="S15" s="95"/>
      <c r="T15" s="96" t="str">
        <f>IF(M15=" "," ",IF(M15=0," ",Admin!I137))</f>
        <v xml:space="preserve"> </v>
      </c>
      <c r="U15" s="39"/>
      <c r="V15" s="49">
        <f>IF(Employee!H$138=E$9,Employee!D$138+SUM(M15)+'Jun20'!V75,SUM(M15)+'Jun20'!V75)</f>
        <v>0</v>
      </c>
      <c r="W15" s="49">
        <f>IF(Employee!H$138=E$9,Employee!D$139+SUM(N15)+'Jun20'!W75,SUM(N15)+'Jun20'!W75)</f>
        <v>0</v>
      </c>
      <c r="X15" s="49">
        <f>IF(O15=" ",'Jun20'!X75,O15+'Jun20'!X75)</f>
        <v>0</v>
      </c>
      <c r="Y15" s="49">
        <f>IF(P15=" ",'Jun20'!Y75,P15+'Jun20'!Y75)</f>
        <v>0</v>
      </c>
      <c r="Z15" s="49">
        <f>IF(Q15=" ",'Jun20'!Z75,Q15+'Jun20'!Z75)</f>
        <v>0</v>
      </c>
      <c r="AA15" s="49">
        <f>IF(R15=" ",'Jun20'!AA75,R15+'Jun20'!AA75)</f>
        <v>0</v>
      </c>
      <c r="AC15" s="49">
        <f>IF(T15=" ",'Jun20'!AC75,T15+'Jun20'!AC75)</f>
        <v>0</v>
      </c>
      <c r="AD15" s="77">
        <f t="shared" si="2"/>
        <v>0</v>
      </c>
      <c r="AE15" s="77">
        <f t="shared" si="3"/>
        <v>0</v>
      </c>
      <c r="AF15" s="77">
        <f t="shared" si="4"/>
        <v>0</v>
      </c>
      <c r="AG15" s="77">
        <f t="shared" si="5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0"/>
      <c r="H16" s="99">
        <f>IF(T$9="Y",'Jun20'!H76,0)</f>
        <v>0</v>
      </c>
      <c r="I16" s="349">
        <f>IF(T$9="Y",'Jun20'!I76,0)</f>
        <v>0</v>
      </c>
      <c r="J16" s="349">
        <f>IF(T$9="Y",'Jun20'!J76,0)</f>
        <v>0</v>
      </c>
      <c r="K16" s="349">
        <f>IF(T$9="Y",'Jun20'!K76,I16*J16)</f>
        <v>0</v>
      </c>
      <c r="L16" s="115">
        <f>IF(T$9="Y",'Jun20'!L76,0)</f>
        <v>0</v>
      </c>
      <c r="M16" s="103" t="str">
        <f>IF(E16=" "," ",IF(T$9="Y",'Jun20'!M76,IF((H16+K16+L16)&gt;0,H16+K16+L16," ")))</f>
        <v xml:space="preserve"> </v>
      </c>
      <c r="N16" s="349">
        <v>0</v>
      </c>
      <c r="O16" s="93">
        <v>0</v>
      </c>
      <c r="P16" s="93">
        <v>0</v>
      </c>
      <c r="Q16" s="115">
        <v>0</v>
      </c>
      <c r="R16" s="108" t="str">
        <f t="shared" si="1"/>
        <v xml:space="preserve"> </v>
      </c>
      <c r="S16" s="95"/>
      <c r="T16" s="96" t="str">
        <f>IF(M16=" "," ",IF(M16=0," ",Admin!I138))</f>
        <v xml:space="preserve"> </v>
      </c>
      <c r="U16" s="39"/>
      <c r="V16" s="49">
        <f>IF(Employee!H$164=E$9,Employee!D$164+SUM(M16)+'Jun20'!V76,SUM(M16)+'Jun20'!V76)</f>
        <v>0</v>
      </c>
      <c r="W16" s="49">
        <f>IF(Employee!H$164=E$9,Employee!D$165+SUM(N16)+'Jun20'!W76,SUM(N16)+'Jun20'!W76)</f>
        <v>0</v>
      </c>
      <c r="X16" s="49">
        <f>IF(O16=" ",'Jun20'!X76,O16+'Jun20'!X76)</f>
        <v>0</v>
      </c>
      <c r="Y16" s="49">
        <f>IF(P16=" ",'Jun20'!Y76,P16+'Jun20'!Y76)</f>
        <v>0</v>
      </c>
      <c r="Z16" s="49">
        <f>IF(Q16=" ",'Jun20'!Z76,Q16+'Jun20'!Z76)</f>
        <v>0</v>
      </c>
      <c r="AA16" s="49">
        <f>IF(R16=" ",'Jun20'!AA76,R16+'Jun20'!AA76)</f>
        <v>0</v>
      </c>
      <c r="AC16" s="49">
        <f>IF(T16=" ",'Jun20'!AC76,T16+'Jun20'!AC76)</f>
        <v>0</v>
      </c>
      <c r="AD16" s="77">
        <f t="shared" si="2"/>
        <v>0</v>
      </c>
      <c r="AE16" s="77">
        <f t="shared" si="3"/>
        <v>0</v>
      </c>
      <c r="AF16" s="77">
        <f t="shared" si="4"/>
        <v>0</v>
      </c>
      <c r="AG16" s="77">
        <f t="shared" si="5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0"/>
      <c r="H17" s="99">
        <f>IF(T$9="Y",'Jun20'!H77,0)</f>
        <v>0</v>
      </c>
      <c r="I17" s="349">
        <f>IF(T$9="Y",'Jun20'!I77,0)</f>
        <v>0</v>
      </c>
      <c r="J17" s="349">
        <f>IF(T$9="Y",'Jun20'!J77,0)</f>
        <v>0</v>
      </c>
      <c r="K17" s="349">
        <f>IF(T$9="Y",'Jun20'!K77,I17*J17)</f>
        <v>0</v>
      </c>
      <c r="L17" s="115">
        <f>IF(T$9="Y",'Jun20'!L77,0)</f>
        <v>0</v>
      </c>
      <c r="M17" s="103" t="str">
        <f>IF(E17=" "," ",IF(T$9="Y",'Jun20'!M77,IF((H17+K17+L17)&gt;0,H17+K17+L17," ")))</f>
        <v xml:space="preserve"> </v>
      </c>
      <c r="N17" s="349">
        <v>0</v>
      </c>
      <c r="O17" s="93">
        <v>0</v>
      </c>
      <c r="P17" s="93">
        <v>0</v>
      </c>
      <c r="Q17" s="115">
        <v>0</v>
      </c>
      <c r="R17" s="108" t="str">
        <f t="shared" si="1"/>
        <v xml:space="preserve"> </v>
      </c>
      <c r="S17" s="95"/>
      <c r="T17" s="96" t="str">
        <f>IF(M17=" "," ",IF(M17=0," ",Admin!I139))</f>
        <v xml:space="preserve"> </v>
      </c>
      <c r="U17" s="39"/>
      <c r="V17" s="49">
        <f>IF(Employee!H$190=E$9,Employee!D$190+SUM(M17)+'Jun20'!V77,SUM(M17)+'Jun20'!V77)</f>
        <v>0</v>
      </c>
      <c r="W17" s="49">
        <f>IF(Employee!H$190=E$9,Employee!D$191+SUM(N17)+'Jun20'!W77,SUM(N17)+'Jun20'!W77)</f>
        <v>0</v>
      </c>
      <c r="X17" s="49">
        <f>IF(O17=" ",'Jun20'!X77,O17+'Jun20'!X77)</f>
        <v>0</v>
      </c>
      <c r="Y17" s="49">
        <f>IF(P17=" ",'Jun20'!Y77,P17+'Jun20'!Y77)</f>
        <v>0</v>
      </c>
      <c r="Z17" s="49">
        <f>IF(Q17=" ",'Jun20'!Z77,Q17+'Jun20'!Z77)</f>
        <v>0</v>
      </c>
      <c r="AA17" s="49">
        <f>IF(R17=" ",'Jun20'!AA77,R17+'Jun20'!AA77)</f>
        <v>0</v>
      </c>
      <c r="AC17" s="49">
        <f>IF(T17=" ",'Jun20'!AC77,T17+'Jun20'!AC77)</f>
        <v>0</v>
      </c>
      <c r="AD17" s="77">
        <f t="shared" si="2"/>
        <v>0</v>
      </c>
      <c r="AE17" s="77">
        <f t="shared" si="3"/>
        <v>0</v>
      </c>
      <c r="AF17" s="77">
        <f t="shared" si="4"/>
        <v>0</v>
      </c>
      <c r="AG17" s="77">
        <f t="shared" si="5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0"/>
      <c r="H18" s="99">
        <f>IF(T$9="Y",'Jun20'!H78,0)</f>
        <v>0</v>
      </c>
      <c r="I18" s="349">
        <f>IF(T$9="Y",'Jun20'!I78,0)</f>
        <v>0</v>
      </c>
      <c r="J18" s="349">
        <f>IF(T$9="Y",'Jun20'!J78,0)</f>
        <v>0</v>
      </c>
      <c r="K18" s="349">
        <f>IF(T$9="Y",'Jun20'!K78,I18*J18)</f>
        <v>0</v>
      </c>
      <c r="L18" s="115">
        <f>IF(T$9="Y",'Jun20'!L78,0)</f>
        <v>0</v>
      </c>
      <c r="M18" s="103" t="str">
        <f>IF(E18=" "," ",IF(T$9="Y",'Jun20'!M78,IF((H18+K18+L18)&gt;0,H18+K18+L18," ")))</f>
        <v xml:space="preserve"> </v>
      </c>
      <c r="N18" s="349">
        <v>0</v>
      </c>
      <c r="O18" s="93">
        <v>0</v>
      </c>
      <c r="P18" s="93">
        <v>0</v>
      </c>
      <c r="Q18" s="115">
        <v>0</v>
      </c>
      <c r="R18" s="108" t="str">
        <f t="shared" si="1"/>
        <v xml:space="preserve"> </v>
      </c>
      <c r="S18" s="95"/>
      <c r="T18" s="96" t="str">
        <f>IF(M18=" "," ",IF(M18=0," ",Admin!I140))</f>
        <v xml:space="preserve"> </v>
      </c>
      <c r="U18" s="39"/>
      <c r="V18" s="49">
        <f>IF(Employee!H$216=E$9,Employee!D$216+SUM(M18)+'Jun20'!V78,SUM(M18)+'Jun20'!V78)</f>
        <v>0</v>
      </c>
      <c r="W18" s="49">
        <f>IF(Employee!H$216=E$9,Employee!D$217+SUM(N18)+'Jun20'!W78,SUM(N18)+'Jun20'!W78)</f>
        <v>0</v>
      </c>
      <c r="X18" s="49">
        <f>IF(O18=" ",'Jun20'!X78,O18+'Jun20'!X78)</f>
        <v>0</v>
      </c>
      <c r="Y18" s="49">
        <f>IF(P18=" ",'Jun20'!Y78,P18+'Jun20'!Y78)</f>
        <v>0</v>
      </c>
      <c r="Z18" s="49">
        <f>IF(Q18=" ",'Jun20'!Z78,Q18+'Jun20'!Z78)</f>
        <v>0</v>
      </c>
      <c r="AA18" s="49">
        <f>IF(R18=" ",'Jun20'!AA78,R18+'Jun20'!AA78)</f>
        <v>0</v>
      </c>
      <c r="AC18" s="49">
        <f>IF(T18=" ",'Jun20'!AC78,T18+'Jun20'!AC78)</f>
        <v>0</v>
      </c>
      <c r="AD18" s="77">
        <f t="shared" si="2"/>
        <v>0</v>
      </c>
      <c r="AE18" s="77">
        <f t="shared" si="3"/>
        <v>0</v>
      </c>
      <c r="AF18" s="77">
        <f t="shared" si="4"/>
        <v>0</v>
      </c>
      <c r="AG18" s="77">
        <f t="shared" si="5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0"/>
      <c r="H19" s="99">
        <f>IF(T$9="Y",'Jun20'!H79,0)</f>
        <v>0</v>
      </c>
      <c r="I19" s="349">
        <f>IF(T$9="Y",'Jun20'!I79,0)</f>
        <v>0</v>
      </c>
      <c r="J19" s="349">
        <f>IF(T$9="Y",'Jun20'!J79,0)</f>
        <v>0</v>
      </c>
      <c r="K19" s="349">
        <f>IF(T$9="Y",'Jun20'!K79,I19*J19)</f>
        <v>0</v>
      </c>
      <c r="L19" s="115">
        <f>IF(T$9="Y",'Jun20'!L79,0)</f>
        <v>0</v>
      </c>
      <c r="M19" s="103" t="str">
        <f>IF(E19=" "," ",IF(T$9="Y",'Jun20'!M79,IF((H19+K19+L19)&gt;0,H19+K19+L19," ")))</f>
        <v xml:space="preserve"> </v>
      </c>
      <c r="N19" s="349">
        <v>0</v>
      </c>
      <c r="O19" s="93">
        <v>0</v>
      </c>
      <c r="P19" s="93">
        <v>0</v>
      </c>
      <c r="Q19" s="115">
        <v>0</v>
      </c>
      <c r="R19" s="108" t="str">
        <f t="shared" si="1"/>
        <v xml:space="preserve"> </v>
      </c>
      <c r="S19" s="95"/>
      <c r="T19" s="96" t="str">
        <f>IF(M19=" "," ",IF(M19=0," ",Admin!I141))</f>
        <v xml:space="preserve"> </v>
      </c>
      <c r="U19" s="39"/>
      <c r="V19" s="49">
        <f>IF(Employee!H$242=E$9,Employee!D$242+SUM(M19)+'Jun20'!V79,SUM(M19)+'Jun20'!V79)</f>
        <v>0</v>
      </c>
      <c r="W19" s="49">
        <f>IF(Employee!H$242=E$9,Employee!D$243+SUM(N19)+'Jun20'!W79,SUM(N19)+'Jun20'!W79)</f>
        <v>0</v>
      </c>
      <c r="X19" s="49">
        <f>IF(O19=" ",'Jun20'!X79,O19+'Jun20'!X79)</f>
        <v>0</v>
      </c>
      <c r="Y19" s="49">
        <f>IF(P19=" ",'Jun20'!Y79,P19+'Jun20'!Y79)</f>
        <v>0</v>
      </c>
      <c r="Z19" s="49">
        <f>IF(Q19=" ",'Jun20'!Z79,Q19+'Jun20'!Z79)</f>
        <v>0</v>
      </c>
      <c r="AA19" s="49">
        <f>IF(R19=" ",'Jun20'!AA79,R19+'Jun20'!AA79)</f>
        <v>0</v>
      </c>
      <c r="AC19" s="49">
        <f>IF(T19=" ",'Jun20'!AC79,T19+'Jun20'!AC79)</f>
        <v>0</v>
      </c>
      <c r="AD19" s="77">
        <f t="shared" si="2"/>
        <v>0</v>
      </c>
      <c r="AE19" s="77">
        <f t="shared" si="3"/>
        <v>0</v>
      </c>
      <c r="AF19" s="77">
        <f t="shared" si="4"/>
        <v>0</v>
      </c>
      <c r="AG19" s="77">
        <f t="shared" si="5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0"/>
      <c r="H20" s="117">
        <f>IF(T$9="Y",'Jun20'!H80,0)</f>
        <v>0</v>
      </c>
      <c r="I20" s="118">
        <f>IF(T$9="Y",'Jun20'!I80,0)</f>
        <v>0</v>
      </c>
      <c r="J20" s="118">
        <f>IF(T$9="Y",'Jun20'!J80,0)</f>
        <v>0</v>
      </c>
      <c r="K20" s="118">
        <f>IF(T$9="Y",'Jun20'!K80,I20*J20)</f>
        <v>0</v>
      </c>
      <c r="L20" s="116">
        <f>IF(T$9="Y",'Jun20'!L80,0)</f>
        <v>0</v>
      </c>
      <c r="M20" s="104" t="str">
        <f>IF(E20=" "," ",IF(T$9="Y",'Jun20'!M80,IF((H20+K20+L20)&gt;0,H20+K20+L20," ")))</f>
        <v xml:space="preserve"> </v>
      </c>
      <c r="N20" s="118">
        <v>0</v>
      </c>
      <c r="O20" s="118">
        <v>0</v>
      </c>
      <c r="P20" s="118">
        <v>0</v>
      </c>
      <c r="Q20" s="116">
        <v>0</v>
      </c>
      <c r="R20" s="97" t="str">
        <f t="shared" si="1"/>
        <v xml:space="preserve"> </v>
      </c>
      <c r="S20" s="95"/>
      <c r="T20" s="96" t="str">
        <f>IF(M20=" "," ",IF(M20=0," ",Admin!I142))</f>
        <v xml:space="preserve"> </v>
      </c>
      <c r="U20" s="39"/>
      <c r="V20" s="49">
        <f>IF(Employee!H$268=E$9,Employee!D$268+SUM(M20)+'Jun20'!V80,SUM(M20)+'Jun20'!V80)</f>
        <v>0</v>
      </c>
      <c r="W20" s="49">
        <f>IF(Employee!H$268=E$9,Employee!D$269+SUM(N20)+'Jun20'!W80,SUM(N20)+'Jun20'!W80)</f>
        <v>0</v>
      </c>
      <c r="X20" s="49">
        <f>IF(O20=" ",'Jun20'!X80,O20+'Jun20'!X80)</f>
        <v>0</v>
      </c>
      <c r="Y20" s="49">
        <f>IF(P20=" ",'Jun20'!Y80,P20+'Jun20'!Y80)</f>
        <v>0</v>
      </c>
      <c r="Z20" s="49">
        <f>IF(Q20=" ",'Jun20'!Z80,Q20+'Jun20'!Z80)</f>
        <v>0</v>
      </c>
      <c r="AA20" s="49">
        <f>IF(R20=" ",'Jun20'!AA80,R20+'Jun20'!AA80)</f>
        <v>0</v>
      </c>
      <c r="AC20" s="49">
        <f>IF(T20=" ",'Jun20'!AC80,T20+'Jun20'!AC80)</f>
        <v>0</v>
      </c>
      <c r="AD20" s="77">
        <f t="shared" si="2"/>
        <v>0</v>
      </c>
      <c r="AE20" s="77">
        <f t="shared" si="3"/>
        <v>0</v>
      </c>
      <c r="AF20" s="77">
        <f t="shared" si="4"/>
        <v>0</v>
      </c>
      <c r="AG20" s="77">
        <f t="shared" si="5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83"/>
      <c r="H21" s="105"/>
      <c r="I21" s="106"/>
      <c r="J21" s="106"/>
      <c r="K21" s="147"/>
      <c r="L21" s="147"/>
      <c r="M21" s="146">
        <f t="shared" ref="M21:R21" si="6">SUM(M11:M20)</f>
        <v>0</v>
      </c>
      <c r="N21" s="138">
        <f t="shared" si="6"/>
        <v>0</v>
      </c>
      <c r="O21" s="138">
        <f t="shared" si="6"/>
        <v>0</v>
      </c>
      <c r="P21" s="138">
        <f t="shared" si="6"/>
        <v>0</v>
      </c>
      <c r="Q21" s="138">
        <f t="shared" si="6"/>
        <v>0</v>
      </c>
      <c r="R21" s="138">
        <f t="shared" si="6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14</v>
      </c>
      <c r="F24" s="35"/>
      <c r="G24" s="35"/>
      <c r="H24" s="405" t="s">
        <v>28</v>
      </c>
      <c r="I24" s="403"/>
      <c r="J24" s="404"/>
      <c r="K24" s="210">
        <f>M9+1</f>
        <v>44018</v>
      </c>
      <c r="L24" s="211" t="s">
        <v>84</v>
      </c>
      <c r="M24" s="212">
        <f>K24+6</f>
        <v>44024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7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8">IF(M26=" "," ",IF(M26=0," ",M26-SUM(N26:Q26)))</f>
        <v xml:space="preserve"> </v>
      </c>
      <c r="S26" s="95"/>
      <c r="T26" s="92" t="str">
        <f>IF(M26=" "," ",IF(M26=0," ",Admin!I143))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9">IF(O26=" ",X11,O26+X11)</f>
        <v>0</v>
      </c>
      <c r="Y26" s="49">
        <f t="shared" ref="Y26:Z35" si="10">IF(P26=0,Y11,P26+Y11)</f>
        <v>0</v>
      </c>
      <c r="Z26" s="49">
        <f t="shared" si="10"/>
        <v>0</v>
      </c>
      <c r="AA26" s="49">
        <f t="shared" ref="AA26:AA35" si="11">IF(R26=" ",AA11,AA11+R26)</f>
        <v>0</v>
      </c>
      <c r="AC26" s="49">
        <f t="shared" ref="AC26:AC35" si="12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3">IF(T$24="Y",H12,0)</f>
        <v>0</v>
      </c>
      <c r="I27" s="93">
        <f t="shared" ref="I27:I35" si="14">IF(T$24="Y",I12,0)</f>
        <v>0</v>
      </c>
      <c r="J27" s="93">
        <f t="shared" ref="J27:J35" si="15">IF(T$24="Y",J12,0)</f>
        <v>0</v>
      </c>
      <c r="K27" s="93">
        <f t="shared" ref="K27:K35" si="16">IF(T$24="Y",K12,I27*J27)</f>
        <v>0</v>
      </c>
      <c r="L27" s="93">
        <f t="shared" ref="L27:L35" si="17">IF(T$24="Y",L12,0)</f>
        <v>0</v>
      </c>
      <c r="M27" s="103" t="str">
        <f t="shared" si="7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8"/>
        <v xml:space="preserve"> </v>
      </c>
      <c r="S27" s="95"/>
      <c r="T27" s="96" t="str">
        <f>IF(M27=" "," ",IF(M27=0," ",Admin!I144))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9"/>
        <v>0</v>
      </c>
      <c r="Y27" s="49">
        <f t="shared" si="10"/>
        <v>0</v>
      </c>
      <c r="Z27" s="49">
        <f t="shared" si="10"/>
        <v>0</v>
      </c>
      <c r="AA27" s="49">
        <f t="shared" si="11"/>
        <v>0</v>
      </c>
      <c r="AC27" s="49">
        <f t="shared" si="12"/>
        <v>0</v>
      </c>
      <c r="AD27" s="77">
        <f t="shared" ref="AD27:AD35" si="18">IF(G27="SSP",H27,0)</f>
        <v>0</v>
      </c>
      <c r="AE27" s="77">
        <f t="shared" ref="AE27:AE35" si="19">IF(G27="SMP",H27,0)</f>
        <v>0</v>
      </c>
      <c r="AF27" s="77">
        <f t="shared" ref="AF27:AF35" si="20">IF(G27="SPP",H27,0)</f>
        <v>0</v>
      </c>
      <c r="AG27" s="77">
        <f t="shared" ref="AG27:AG35" si="21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3"/>
        <v>0</v>
      </c>
      <c r="I28" s="93">
        <f t="shared" si="14"/>
        <v>0</v>
      </c>
      <c r="J28" s="93">
        <f t="shared" si="15"/>
        <v>0</v>
      </c>
      <c r="K28" s="93">
        <f t="shared" si="16"/>
        <v>0</v>
      </c>
      <c r="L28" s="93">
        <f t="shared" si="17"/>
        <v>0</v>
      </c>
      <c r="M28" s="103" t="str">
        <f t="shared" si="7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8"/>
        <v xml:space="preserve"> </v>
      </c>
      <c r="S28" s="95"/>
      <c r="T28" s="96" t="str">
        <f>IF(M28=" "," ",IF(M28=0," ",Admin!I145))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9"/>
        <v>0</v>
      </c>
      <c r="Y28" s="49">
        <f t="shared" si="10"/>
        <v>0</v>
      </c>
      <c r="Z28" s="49">
        <f t="shared" si="10"/>
        <v>0</v>
      </c>
      <c r="AA28" s="49">
        <f t="shared" si="11"/>
        <v>0</v>
      </c>
      <c r="AC28" s="49">
        <f t="shared" si="12"/>
        <v>0</v>
      </c>
      <c r="AD28" s="77">
        <f t="shared" si="18"/>
        <v>0</v>
      </c>
      <c r="AE28" s="77">
        <f t="shared" si="19"/>
        <v>0</v>
      </c>
      <c r="AF28" s="77">
        <f t="shared" si="20"/>
        <v>0</v>
      </c>
      <c r="AG28" s="77">
        <f t="shared" si="21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3"/>
        <v>0</v>
      </c>
      <c r="I29" s="93">
        <f t="shared" si="14"/>
        <v>0</v>
      </c>
      <c r="J29" s="93">
        <f t="shared" si="15"/>
        <v>0</v>
      </c>
      <c r="K29" s="93">
        <f t="shared" si="16"/>
        <v>0</v>
      </c>
      <c r="L29" s="93">
        <f t="shared" si="17"/>
        <v>0</v>
      </c>
      <c r="M29" s="103" t="str">
        <f t="shared" si="7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8"/>
        <v xml:space="preserve"> </v>
      </c>
      <c r="S29" s="95"/>
      <c r="T29" s="96" t="str">
        <f>IF(M29=" "," ",IF(M29=0," ",Admin!I146))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9"/>
        <v>0</v>
      </c>
      <c r="Y29" s="49">
        <f t="shared" si="10"/>
        <v>0</v>
      </c>
      <c r="Z29" s="49">
        <f t="shared" si="10"/>
        <v>0</v>
      </c>
      <c r="AA29" s="49">
        <f t="shared" si="11"/>
        <v>0</v>
      </c>
      <c r="AC29" s="49">
        <f t="shared" si="12"/>
        <v>0</v>
      </c>
      <c r="AD29" s="77">
        <f t="shared" si="18"/>
        <v>0</v>
      </c>
      <c r="AE29" s="77">
        <f t="shared" si="19"/>
        <v>0</v>
      </c>
      <c r="AF29" s="77">
        <f t="shared" si="20"/>
        <v>0</v>
      </c>
      <c r="AG29" s="77">
        <f t="shared" si="21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3"/>
        <v>0</v>
      </c>
      <c r="I30" s="93">
        <f t="shared" si="14"/>
        <v>0</v>
      </c>
      <c r="J30" s="93">
        <f t="shared" si="15"/>
        <v>0</v>
      </c>
      <c r="K30" s="93">
        <f t="shared" si="16"/>
        <v>0</v>
      </c>
      <c r="L30" s="93">
        <f t="shared" si="17"/>
        <v>0</v>
      </c>
      <c r="M30" s="103" t="str">
        <f t="shared" si="7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8"/>
        <v xml:space="preserve"> </v>
      </c>
      <c r="S30" s="95"/>
      <c r="T30" s="96" t="str">
        <f>IF(M30=" "," ",IF(M30=0," ",Admin!I147))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9"/>
        <v>0</v>
      </c>
      <c r="Y30" s="49">
        <f t="shared" si="10"/>
        <v>0</v>
      </c>
      <c r="Z30" s="49">
        <f t="shared" si="10"/>
        <v>0</v>
      </c>
      <c r="AA30" s="49">
        <f t="shared" si="11"/>
        <v>0</v>
      </c>
      <c r="AC30" s="49">
        <f t="shared" si="12"/>
        <v>0</v>
      </c>
      <c r="AD30" s="77">
        <f t="shared" si="18"/>
        <v>0</v>
      </c>
      <c r="AE30" s="77">
        <f t="shared" si="19"/>
        <v>0</v>
      </c>
      <c r="AF30" s="77">
        <f t="shared" si="20"/>
        <v>0</v>
      </c>
      <c r="AG30" s="77">
        <f t="shared" si="21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3"/>
        <v>0</v>
      </c>
      <c r="I31" s="93">
        <f t="shared" si="14"/>
        <v>0</v>
      </c>
      <c r="J31" s="93">
        <f t="shared" si="15"/>
        <v>0</v>
      </c>
      <c r="K31" s="93">
        <f t="shared" si="16"/>
        <v>0</v>
      </c>
      <c r="L31" s="93">
        <f t="shared" si="17"/>
        <v>0</v>
      </c>
      <c r="M31" s="103" t="str">
        <f t="shared" si="7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8"/>
        <v xml:space="preserve"> </v>
      </c>
      <c r="S31" s="95"/>
      <c r="T31" s="96" t="str">
        <f>IF(M31=" "," ",IF(M31=0," ",Admin!I148))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9"/>
        <v>0</v>
      </c>
      <c r="Y31" s="49">
        <f t="shared" si="10"/>
        <v>0</v>
      </c>
      <c r="Z31" s="49">
        <f t="shared" si="10"/>
        <v>0</v>
      </c>
      <c r="AA31" s="49">
        <f t="shared" si="11"/>
        <v>0</v>
      </c>
      <c r="AC31" s="49">
        <f t="shared" si="12"/>
        <v>0</v>
      </c>
      <c r="AD31" s="77">
        <f t="shared" si="18"/>
        <v>0</v>
      </c>
      <c r="AE31" s="77">
        <f t="shared" si="19"/>
        <v>0</v>
      </c>
      <c r="AF31" s="77">
        <f t="shared" si="20"/>
        <v>0</v>
      </c>
      <c r="AG31" s="77">
        <f t="shared" si="21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3"/>
        <v>0</v>
      </c>
      <c r="I32" s="93">
        <f t="shared" si="14"/>
        <v>0</v>
      </c>
      <c r="J32" s="93">
        <f t="shared" si="15"/>
        <v>0</v>
      </c>
      <c r="K32" s="93">
        <f t="shared" si="16"/>
        <v>0</v>
      </c>
      <c r="L32" s="93">
        <f t="shared" si="17"/>
        <v>0</v>
      </c>
      <c r="M32" s="103" t="str">
        <f t="shared" si="7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8"/>
        <v xml:space="preserve"> </v>
      </c>
      <c r="S32" s="95"/>
      <c r="T32" s="96" t="str">
        <f>IF(M32=" "," ",IF(M32=0," ",Admin!I149))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9"/>
        <v>0</v>
      </c>
      <c r="Y32" s="49">
        <f t="shared" si="10"/>
        <v>0</v>
      </c>
      <c r="Z32" s="49">
        <f t="shared" si="10"/>
        <v>0</v>
      </c>
      <c r="AA32" s="49">
        <f t="shared" si="11"/>
        <v>0</v>
      </c>
      <c r="AC32" s="49">
        <f t="shared" si="12"/>
        <v>0</v>
      </c>
      <c r="AD32" s="77">
        <f t="shared" si="18"/>
        <v>0</v>
      </c>
      <c r="AE32" s="77">
        <f t="shared" si="19"/>
        <v>0</v>
      </c>
      <c r="AF32" s="77">
        <f t="shared" si="20"/>
        <v>0</v>
      </c>
      <c r="AG32" s="77">
        <f t="shared" si="21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3"/>
        <v>0</v>
      </c>
      <c r="I33" s="93">
        <f t="shared" si="14"/>
        <v>0</v>
      </c>
      <c r="J33" s="93">
        <f t="shared" si="15"/>
        <v>0</v>
      </c>
      <c r="K33" s="93">
        <f t="shared" si="16"/>
        <v>0</v>
      </c>
      <c r="L33" s="93">
        <f t="shared" si="17"/>
        <v>0</v>
      </c>
      <c r="M33" s="103" t="str">
        <f t="shared" si="7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8"/>
        <v xml:space="preserve"> </v>
      </c>
      <c r="S33" s="95"/>
      <c r="T33" s="96" t="str">
        <f>IF(M33=" "," ",IF(M33=0," ",Admin!I150))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9"/>
        <v>0</v>
      </c>
      <c r="Y33" s="49">
        <f t="shared" si="10"/>
        <v>0</v>
      </c>
      <c r="Z33" s="49">
        <f t="shared" si="10"/>
        <v>0</v>
      </c>
      <c r="AA33" s="49">
        <f t="shared" si="11"/>
        <v>0</v>
      </c>
      <c r="AC33" s="49">
        <f t="shared" si="12"/>
        <v>0</v>
      </c>
      <c r="AD33" s="77">
        <f t="shared" si="18"/>
        <v>0</v>
      </c>
      <c r="AE33" s="77">
        <f t="shared" si="19"/>
        <v>0</v>
      </c>
      <c r="AF33" s="77">
        <f t="shared" si="20"/>
        <v>0</v>
      </c>
      <c r="AG33" s="77">
        <f t="shared" si="21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3"/>
        <v>0</v>
      </c>
      <c r="I34" s="93">
        <f t="shared" si="14"/>
        <v>0</v>
      </c>
      <c r="J34" s="93">
        <f t="shared" si="15"/>
        <v>0</v>
      </c>
      <c r="K34" s="93">
        <f t="shared" si="16"/>
        <v>0</v>
      </c>
      <c r="L34" s="93">
        <f t="shared" si="17"/>
        <v>0</v>
      </c>
      <c r="M34" s="103" t="str">
        <f t="shared" si="7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8"/>
        <v xml:space="preserve"> </v>
      </c>
      <c r="S34" s="95"/>
      <c r="T34" s="96" t="str">
        <f>IF(M34=" "," ",IF(M34=0," ",Admin!I151))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9"/>
        <v>0</v>
      </c>
      <c r="Y34" s="49">
        <f t="shared" si="10"/>
        <v>0</v>
      </c>
      <c r="Z34" s="49">
        <f t="shared" si="10"/>
        <v>0</v>
      </c>
      <c r="AA34" s="49">
        <f t="shared" si="11"/>
        <v>0</v>
      </c>
      <c r="AC34" s="49">
        <f t="shared" si="12"/>
        <v>0</v>
      </c>
      <c r="AD34" s="77">
        <f t="shared" si="18"/>
        <v>0</v>
      </c>
      <c r="AE34" s="77">
        <f t="shared" si="19"/>
        <v>0</v>
      </c>
      <c r="AF34" s="77">
        <f t="shared" si="20"/>
        <v>0</v>
      </c>
      <c r="AG34" s="77">
        <f t="shared" si="21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3"/>
        <v>0</v>
      </c>
      <c r="I35" s="118">
        <f t="shared" si="14"/>
        <v>0</v>
      </c>
      <c r="J35" s="118">
        <f t="shared" si="15"/>
        <v>0</v>
      </c>
      <c r="K35" s="118">
        <f t="shared" si="16"/>
        <v>0</v>
      </c>
      <c r="L35" s="118">
        <f t="shared" si="17"/>
        <v>0</v>
      </c>
      <c r="M35" s="104" t="str">
        <f t="shared" si="7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8"/>
        <v xml:space="preserve"> </v>
      </c>
      <c r="S35" s="95"/>
      <c r="T35" s="96" t="str">
        <f>IF(M35=" "," ",IF(M35=0," ",Admin!I152))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9"/>
        <v>0</v>
      </c>
      <c r="Y35" s="49">
        <f t="shared" si="10"/>
        <v>0</v>
      </c>
      <c r="Z35" s="49">
        <f t="shared" si="10"/>
        <v>0</v>
      </c>
      <c r="AA35" s="49">
        <f t="shared" si="11"/>
        <v>0</v>
      </c>
      <c r="AC35" s="49">
        <f t="shared" si="12"/>
        <v>0</v>
      </c>
      <c r="AD35" s="77">
        <f t="shared" si="18"/>
        <v>0</v>
      </c>
      <c r="AE35" s="77">
        <f t="shared" si="19"/>
        <v>0</v>
      </c>
      <c r="AF35" s="77">
        <f t="shared" si="20"/>
        <v>0</v>
      </c>
      <c r="AG35" s="77">
        <f t="shared" si="21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2">SUM(M26:M35)</f>
        <v>0</v>
      </c>
      <c r="N36" s="138">
        <f t="shared" si="22"/>
        <v>0</v>
      </c>
      <c r="O36" s="138">
        <f t="shared" si="22"/>
        <v>0</v>
      </c>
      <c r="P36" s="138">
        <f t="shared" si="22"/>
        <v>0</v>
      </c>
      <c r="Q36" s="138">
        <f t="shared" si="22"/>
        <v>0</v>
      </c>
      <c r="R36" s="138">
        <f t="shared" si="22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15</v>
      </c>
      <c r="F39" s="35"/>
      <c r="G39" s="35"/>
      <c r="H39" s="405" t="s">
        <v>28</v>
      </c>
      <c r="I39" s="403"/>
      <c r="J39" s="404"/>
      <c r="K39" s="210">
        <f>M24+1</f>
        <v>44025</v>
      </c>
      <c r="L39" s="211" t="s">
        <v>84</v>
      </c>
      <c r="M39" s="212">
        <f>K39+6</f>
        <v>44031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3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4">IF(M41=" "," ",IF(M41=0," ",M41-SUM(N41:Q41)))</f>
        <v xml:space="preserve"> </v>
      </c>
      <c r="S41" s="95"/>
      <c r="T41" s="92" t="str">
        <f>IF(M41=" "," ",IF(M41=0," ",Admin!I153))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5">IF(O41=" ",X26,O41+X26)</f>
        <v>0</v>
      </c>
      <c r="Y41" s="49">
        <f t="shared" ref="Y41:Z50" si="26">IF(P41=0,Y26,P41+Y26)</f>
        <v>0</v>
      </c>
      <c r="Z41" s="49">
        <f t="shared" si="26"/>
        <v>0</v>
      </c>
      <c r="AA41" s="49">
        <f t="shared" ref="AA41:AA50" si="27">IF(R41=" ",AA26,AA26+R41)</f>
        <v>0</v>
      </c>
      <c r="AC41" s="49">
        <f t="shared" ref="AC41:AC50" si="28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29">IF(T$39="Y",H27,0)</f>
        <v>0</v>
      </c>
      <c r="I42" s="93">
        <f t="shared" ref="I42:I50" si="30">IF(T$39="Y",I27,0)</f>
        <v>0</v>
      </c>
      <c r="J42" s="93">
        <f t="shared" ref="J42:J50" si="31">IF(T$39="Y",J27,0)</f>
        <v>0</v>
      </c>
      <c r="K42" s="93">
        <f t="shared" ref="K42:K50" si="32">IF(T$39="Y",K27,I42*J42)</f>
        <v>0</v>
      </c>
      <c r="L42" s="115">
        <f t="shared" ref="L42:L50" si="33">IF(T$39="Y",L27,0)</f>
        <v>0</v>
      </c>
      <c r="M42" s="115" t="str">
        <f t="shared" si="23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4"/>
        <v xml:space="preserve"> </v>
      </c>
      <c r="S42" s="95"/>
      <c r="T42" s="96" t="str">
        <f>IF(M42=" "," ",IF(M42=0," ",Admin!I154))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5"/>
        <v>0</v>
      </c>
      <c r="Y42" s="49">
        <f t="shared" si="26"/>
        <v>0</v>
      </c>
      <c r="Z42" s="49">
        <f t="shared" si="26"/>
        <v>0</v>
      </c>
      <c r="AA42" s="49">
        <f t="shared" si="27"/>
        <v>0</v>
      </c>
      <c r="AC42" s="49">
        <f t="shared" si="28"/>
        <v>0</v>
      </c>
      <c r="AD42" s="77">
        <f t="shared" ref="AD42:AD50" si="34">IF(G42="SSP",H42,0)</f>
        <v>0</v>
      </c>
      <c r="AE42" s="77">
        <f t="shared" ref="AE42:AE50" si="35">IF(G42="SMP",H42,0)</f>
        <v>0</v>
      </c>
      <c r="AF42" s="77">
        <f t="shared" ref="AF42:AF50" si="36">IF(G42="SPP",H42,0)</f>
        <v>0</v>
      </c>
      <c r="AG42" s="77">
        <f t="shared" ref="AG42:AG50" si="37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29"/>
        <v>0</v>
      </c>
      <c r="I43" s="93">
        <f t="shared" si="30"/>
        <v>0</v>
      </c>
      <c r="J43" s="93">
        <f t="shared" si="31"/>
        <v>0</v>
      </c>
      <c r="K43" s="93">
        <f t="shared" si="32"/>
        <v>0</v>
      </c>
      <c r="L43" s="115">
        <f t="shared" si="33"/>
        <v>0</v>
      </c>
      <c r="M43" s="115" t="str">
        <f t="shared" si="23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4"/>
        <v xml:space="preserve"> </v>
      </c>
      <c r="S43" s="95"/>
      <c r="T43" s="96" t="str">
        <f>IF(M43=" "," ",IF(M43=0," ",Admin!I155))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5"/>
        <v>0</v>
      </c>
      <c r="Y43" s="49">
        <f t="shared" si="26"/>
        <v>0</v>
      </c>
      <c r="Z43" s="49">
        <f t="shared" si="26"/>
        <v>0</v>
      </c>
      <c r="AA43" s="49">
        <f t="shared" si="27"/>
        <v>0</v>
      </c>
      <c r="AC43" s="49">
        <f t="shared" si="28"/>
        <v>0</v>
      </c>
      <c r="AD43" s="77">
        <f t="shared" si="34"/>
        <v>0</v>
      </c>
      <c r="AE43" s="77">
        <f t="shared" si="35"/>
        <v>0</v>
      </c>
      <c r="AF43" s="77">
        <f t="shared" si="36"/>
        <v>0</v>
      </c>
      <c r="AG43" s="77">
        <f t="shared" si="37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29"/>
        <v>0</v>
      </c>
      <c r="I44" s="93">
        <f t="shared" si="30"/>
        <v>0</v>
      </c>
      <c r="J44" s="93">
        <f t="shared" si="31"/>
        <v>0</v>
      </c>
      <c r="K44" s="93">
        <f t="shared" si="32"/>
        <v>0</v>
      </c>
      <c r="L44" s="115">
        <f t="shared" si="33"/>
        <v>0</v>
      </c>
      <c r="M44" s="115" t="str">
        <f t="shared" si="23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4"/>
        <v xml:space="preserve"> </v>
      </c>
      <c r="S44" s="95"/>
      <c r="T44" s="96" t="str">
        <f>IF(M44=" "," ",IF(M44=0," ",Admin!I156))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5"/>
        <v>0</v>
      </c>
      <c r="Y44" s="49">
        <f t="shared" si="26"/>
        <v>0</v>
      </c>
      <c r="Z44" s="49">
        <f t="shared" si="26"/>
        <v>0</v>
      </c>
      <c r="AA44" s="49">
        <f t="shared" si="27"/>
        <v>0</v>
      </c>
      <c r="AC44" s="49">
        <f t="shared" si="28"/>
        <v>0</v>
      </c>
      <c r="AD44" s="77">
        <f t="shared" si="34"/>
        <v>0</v>
      </c>
      <c r="AE44" s="77">
        <f t="shared" si="35"/>
        <v>0</v>
      </c>
      <c r="AF44" s="77">
        <f t="shared" si="36"/>
        <v>0</v>
      </c>
      <c r="AG44" s="77">
        <f t="shared" si="37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29"/>
        <v>0</v>
      </c>
      <c r="I45" s="93">
        <f t="shared" si="30"/>
        <v>0</v>
      </c>
      <c r="J45" s="93">
        <f t="shared" si="31"/>
        <v>0</v>
      </c>
      <c r="K45" s="93">
        <f t="shared" si="32"/>
        <v>0</v>
      </c>
      <c r="L45" s="115">
        <f t="shared" si="33"/>
        <v>0</v>
      </c>
      <c r="M45" s="115" t="str">
        <f t="shared" si="23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4"/>
        <v xml:space="preserve"> </v>
      </c>
      <c r="S45" s="95"/>
      <c r="T45" s="96" t="str">
        <f>IF(M45=" "," ",IF(M45=0," ",Admin!I157))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5"/>
        <v>0</v>
      </c>
      <c r="Y45" s="49">
        <f t="shared" si="26"/>
        <v>0</v>
      </c>
      <c r="Z45" s="49">
        <f t="shared" si="26"/>
        <v>0</v>
      </c>
      <c r="AA45" s="49">
        <f t="shared" si="27"/>
        <v>0</v>
      </c>
      <c r="AC45" s="49">
        <f t="shared" si="28"/>
        <v>0</v>
      </c>
      <c r="AD45" s="77">
        <f t="shared" si="34"/>
        <v>0</v>
      </c>
      <c r="AE45" s="77">
        <f t="shared" si="35"/>
        <v>0</v>
      </c>
      <c r="AF45" s="77">
        <f t="shared" si="36"/>
        <v>0</v>
      </c>
      <c r="AG45" s="77">
        <f t="shared" si="37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29"/>
        <v>0</v>
      </c>
      <c r="I46" s="93">
        <f t="shared" si="30"/>
        <v>0</v>
      </c>
      <c r="J46" s="93">
        <f t="shared" si="31"/>
        <v>0</v>
      </c>
      <c r="K46" s="93">
        <f t="shared" si="32"/>
        <v>0</v>
      </c>
      <c r="L46" s="115">
        <f t="shared" si="33"/>
        <v>0</v>
      </c>
      <c r="M46" s="115" t="str">
        <f t="shared" si="23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4"/>
        <v xml:space="preserve"> </v>
      </c>
      <c r="S46" s="95"/>
      <c r="T46" s="96" t="str">
        <f>IF(M46=" "," ",IF(M46=0," ",Admin!I158))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5"/>
        <v>0</v>
      </c>
      <c r="Y46" s="49">
        <f t="shared" si="26"/>
        <v>0</v>
      </c>
      <c r="Z46" s="49">
        <f t="shared" si="26"/>
        <v>0</v>
      </c>
      <c r="AA46" s="49">
        <f t="shared" si="27"/>
        <v>0</v>
      </c>
      <c r="AC46" s="49">
        <f t="shared" si="28"/>
        <v>0</v>
      </c>
      <c r="AD46" s="77">
        <f t="shared" si="34"/>
        <v>0</v>
      </c>
      <c r="AE46" s="77">
        <f t="shared" si="35"/>
        <v>0</v>
      </c>
      <c r="AF46" s="77">
        <f t="shared" si="36"/>
        <v>0</v>
      </c>
      <c r="AG46" s="77">
        <f t="shared" si="37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29"/>
        <v>0</v>
      </c>
      <c r="I47" s="93">
        <f t="shared" si="30"/>
        <v>0</v>
      </c>
      <c r="J47" s="93">
        <f t="shared" si="31"/>
        <v>0</v>
      </c>
      <c r="K47" s="93">
        <f t="shared" si="32"/>
        <v>0</v>
      </c>
      <c r="L47" s="115">
        <f t="shared" si="33"/>
        <v>0</v>
      </c>
      <c r="M47" s="115" t="str">
        <f t="shared" si="23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4"/>
        <v xml:space="preserve"> </v>
      </c>
      <c r="S47" s="95"/>
      <c r="T47" s="96" t="str">
        <f>IF(M47=" "," ",IF(M47=0," ",Admin!I159))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5"/>
        <v>0</v>
      </c>
      <c r="Y47" s="49">
        <f t="shared" si="26"/>
        <v>0</v>
      </c>
      <c r="Z47" s="49">
        <f t="shared" si="26"/>
        <v>0</v>
      </c>
      <c r="AA47" s="49">
        <f t="shared" si="27"/>
        <v>0</v>
      </c>
      <c r="AC47" s="49">
        <f t="shared" si="28"/>
        <v>0</v>
      </c>
      <c r="AD47" s="77">
        <f t="shared" si="34"/>
        <v>0</v>
      </c>
      <c r="AE47" s="77">
        <f t="shared" si="35"/>
        <v>0</v>
      </c>
      <c r="AF47" s="77">
        <f t="shared" si="36"/>
        <v>0</v>
      </c>
      <c r="AG47" s="77">
        <f t="shared" si="37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29"/>
        <v>0</v>
      </c>
      <c r="I48" s="93">
        <f t="shared" si="30"/>
        <v>0</v>
      </c>
      <c r="J48" s="93">
        <f t="shared" si="31"/>
        <v>0</v>
      </c>
      <c r="K48" s="93">
        <f t="shared" si="32"/>
        <v>0</v>
      </c>
      <c r="L48" s="115">
        <f t="shared" si="33"/>
        <v>0</v>
      </c>
      <c r="M48" s="115" t="str">
        <f t="shared" si="23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4"/>
        <v xml:space="preserve"> </v>
      </c>
      <c r="S48" s="95"/>
      <c r="T48" s="96" t="str">
        <f>IF(M48=" "," ",IF(M48=0," ",Admin!I160))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5"/>
        <v>0</v>
      </c>
      <c r="Y48" s="49">
        <f t="shared" si="26"/>
        <v>0</v>
      </c>
      <c r="Z48" s="49">
        <f t="shared" si="26"/>
        <v>0</v>
      </c>
      <c r="AA48" s="49">
        <f t="shared" si="27"/>
        <v>0</v>
      </c>
      <c r="AC48" s="49">
        <f t="shared" si="28"/>
        <v>0</v>
      </c>
      <c r="AD48" s="77">
        <f t="shared" si="34"/>
        <v>0</v>
      </c>
      <c r="AE48" s="77">
        <f t="shared" si="35"/>
        <v>0</v>
      </c>
      <c r="AF48" s="77">
        <f t="shared" si="36"/>
        <v>0</v>
      </c>
      <c r="AG48" s="77">
        <f t="shared" si="37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29"/>
        <v>0</v>
      </c>
      <c r="I49" s="93">
        <f t="shared" si="30"/>
        <v>0</v>
      </c>
      <c r="J49" s="93">
        <f t="shared" si="31"/>
        <v>0</v>
      </c>
      <c r="K49" s="93">
        <f t="shared" si="32"/>
        <v>0</v>
      </c>
      <c r="L49" s="115">
        <f t="shared" si="33"/>
        <v>0</v>
      </c>
      <c r="M49" s="115" t="str">
        <f t="shared" si="23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4"/>
        <v xml:space="preserve"> </v>
      </c>
      <c r="S49" s="95"/>
      <c r="T49" s="96" t="str">
        <f>IF(M49=" "," ",IF(M49=0," ",Admin!I161))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5"/>
        <v>0</v>
      </c>
      <c r="Y49" s="49">
        <f t="shared" si="26"/>
        <v>0</v>
      </c>
      <c r="Z49" s="49">
        <f t="shared" si="26"/>
        <v>0</v>
      </c>
      <c r="AA49" s="49">
        <f t="shared" si="27"/>
        <v>0</v>
      </c>
      <c r="AC49" s="49">
        <f t="shared" si="28"/>
        <v>0</v>
      </c>
      <c r="AD49" s="77">
        <f t="shared" si="34"/>
        <v>0</v>
      </c>
      <c r="AE49" s="77">
        <f t="shared" si="35"/>
        <v>0</v>
      </c>
      <c r="AF49" s="77">
        <f t="shared" si="36"/>
        <v>0</v>
      </c>
      <c r="AG49" s="77">
        <f t="shared" si="37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29"/>
        <v>0</v>
      </c>
      <c r="I50" s="118">
        <f t="shared" si="30"/>
        <v>0</v>
      </c>
      <c r="J50" s="118">
        <f t="shared" si="31"/>
        <v>0</v>
      </c>
      <c r="K50" s="118">
        <f t="shared" si="32"/>
        <v>0</v>
      </c>
      <c r="L50" s="116">
        <f t="shared" si="33"/>
        <v>0</v>
      </c>
      <c r="M50" s="116" t="str">
        <f t="shared" si="23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4"/>
        <v xml:space="preserve"> </v>
      </c>
      <c r="S50" s="95"/>
      <c r="T50" s="96" t="str">
        <f>IF(M50=" "," ",IF(M50=0," ",Admin!I162))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5"/>
        <v>0</v>
      </c>
      <c r="Y50" s="49">
        <f t="shared" si="26"/>
        <v>0</v>
      </c>
      <c r="Z50" s="49">
        <f t="shared" si="26"/>
        <v>0</v>
      </c>
      <c r="AA50" s="49">
        <f t="shared" si="27"/>
        <v>0</v>
      </c>
      <c r="AC50" s="49">
        <f t="shared" si="28"/>
        <v>0</v>
      </c>
      <c r="AD50" s="77">
        <f t="shared" si="34"/>
        <v>0</v>
      </c>
      <c r="AE50" s="77">
        <f t="shared" si="35"/>
        <v>0</v>
      </c>
      <c r="AF50" s="77">
        <f t="shared" si="36"/>
        <v>0</v>
      </c>
      <c r="AG50" s="77">
        <f t="shared" si="37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8">SUM(M41:M50)</f>
        <v>0</v>
      </c>
      <c r="N51" s="138">
        <f t="shared" si="38"/>
        <v>0</v>
      </c>
      <c r="O51" s="138">
        <f t="shared" si="38"/>
        <v>0</v>
      </c>
      <c r="P51" s="138">
        <f t="shared" si="38"/>
        <v>0</v>
      </c>
      <c r="Q51" s="138">
        <f t="shared" si="38"/>
        <v>0</v>
      </c>
      <c r="R51" s="138">
        <f t="shared" si="38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16</v>
      </c>
      <c r="F54" s="35"/>
      <c r="G54" s="35"/>
      <c r="H54" s="405" t="s">
        <v>28</v>
      </c>
      <c r="I54" s="469"/>
      <c r="J54" s="470"/>
      <c r="K54" s="210">
        <f>M39+1</f>
        <v>44032</v>
      </c>
      <c r="L54" s="211" t="s">
        <v>84</v>
      </c>
      <c r="M54" s="212">
        <f>K54+6</f>
        <v>44038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39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0">IF(M56=" "," ",IF(M56=0," ",M56-SUM(N56:Q56)))</f>
        <v xml:space="preserve"> </v>
      </c>
      <c r="S56" s="95"/>
      <c r="T56" s="92" t="str">
        <f>IF(M56=" "," ",IF(M56=0," ",Admin!I163))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1">IF(O56=" ",X41,O56+X41)</f>
        <v>0</v>
      </c>
      <c r="Y56" s="49">
        <f t="shared" ref="Y56:Z65" si="42">IF(P56=0,Y41,P56+Y41)</f>
        <v>0</v>
      </c>
      <c r="Z56" s="49">
        <f t="shared" si="42"/>
        <v>0</v>
      </c>
      <c r="AA56" s="49">
        <f t="shared" ref="AA56:AA65" si="43">IF(R56=" ",AA41,AA41+R56)</f>
        <v>0</v>
      </c>
      <c r="AC56" s="49">
        <f t="shared" ref="AC56:AC65" si="44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5">IF(T$54="Y",H42,0)</f>
        <v>0</v>
      </c>
      <c r="I57" s="93">
        <f t="shared" ref="I57:I65" si="46">IF(T$54="Y",I42,0)</f>
        <v>0</v>
      </c>
      <c r="J57" s="93">
        <f t="shared" ref="J57:J65" si="47">IF(T$54="Y",J42,0)</f>
        <v>0</v>
      </c>
      <c r="K57" s="93">
        <f t="shared" ref="K57:K65" si="48">IF(T$54="Y",K42,I57*J57)</f>
        <v>0</v>
      </c>
      <c r="L57" s="93">
        <f t="shared" ref="L57:L65" si="49">IF(T$54="Y",L42,0)</f>
        <v>0</v>
      </c>
      <c r="M57" s="103" t="str">
        <f t="shared" si="39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0"/>
        <v xml:space="preserve"> </v>
      </c>
      <c r="S57" s="95"/>
      <c r="T57" s="96" t="str">
        <f>IF(M57=" "," ",IF(M57=0," ",Admin!I164))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1"/>
        <v>0</v>
      </c>
      <c r="Y57" s="49">
        <f t="shared" si="42"/>
        <v>0</v>
      </c>
      <c r="Z57" s="49">
        <f t="shared" si="42"/>
        <v>0</v>
      </c>
      <c r="AA57" s="49">
        <f t="shared" si="43"/>
        <v>0</v>
      </c>
      <c r="AC57" s="49">
        <f t="shared" si="44"/>
        <v>0</v>
      </c>
      <c r="AD57" s="77">
        <f t="shared" ref="AD57:AD65" si="50">IF(G57="SSP",H57,0)</f>
        <v>0</v>
      </c>
      <c r="AE57" s="77">
        <f t="shared" ref="AE57:AE65" si="51">IF(G57="SMP",H57,0)</f>
        <v>0</v>
      </c>
      <c r="AF57" s="77">
        <f t="shared" ref="AF57:AF65" si="52">IF(G57="SPP",H57,0)</f>
        <v>0</v>
      </c>
      <c r="AG57" s="77">
        <f t="shared" ref="AG57:AG65" si="53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5"/>
        <v>0</v>
      </c>
      <c r="I58" s="93">
        <f t="shared" si="46"/>
        <v>0</v>
      </c>
      <c r="J58" s="93">
        <f t="shared" si="47"/>
        <v>0</v>
      </c>
      <c r="K58" s="93">
        <f t="shared" si="48"/>
        <v>0</v>
      </c>
      <c r="L58" s="93">
        <f t="shared" si="49"/>
        <v>0</v>
      </c>
      <c r="M58" s="103" t="str">
        <f t="shared" si="39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0"/>
        <v xml:space="preserve"> </v>
      </c>
      <c r="S58" s="95"/>
      <c r="T58" s="96" t="str">
        <f>IF(M58=" "," ",IF(M58=0," ",Admin!I165))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1"/>
        <v>0</v>
      </c>
      <c r="Y58" s="49">
        <f t="shared" si="42"/>
        <v>0</v>
      </c>
      <c r="Z58" s="49">
        <f t="shared" si="42"/>
        <v>0</v>
      </c>
      <c r="AA58" s="49">
        <f t="shared" si="43"/>
        <v>0</v>
      </c>
      <c r="AC58" s="49">
        <f t="shared" si="44"/>
        <v>0</v>
      </c>
      <c r="AD58" s="77">
        <f t="shared" si="50"/>
        <v>0</v>
      </c>
      <c r="AE58" s="77">
        <f t="shared" si="51"/>
        <v>0</v>
      </c>
      <c r="AF58" s="77">
        <f t="shared" si="52"/>
        <v>0</v>
      </c>
      <c r="AG58" s="77">
        <f t="shared" si="53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5"/>
        <v>0</v>
      </c>
      <c r="I59" s="93">
        <f t="shared" si="46"/>
        <v>0</v>
      </c>
      <c r="J59" s="93">
        <f t="shared" si="47"/>
        <v>0</v>
      </c>
      <c r="K59" s="93">
        <f t="shared" si="48"/>
        <v>0</v>
      </c>
      <c r="L59" s="93">
        <f t="shared" si="49"/>
        <v>0</v>
      </c>
      <c r="M59" s="103" t="str">
        <f t="shared" si="39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0"/>
        <v xml:space="preserve"> </v>
      </c>
      <c r="S59" s="95"/>
      <c r="T59" s="96" t="str">
        <f>IF(M59=" "," ",IF(M59=0," ",Admin!I166))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1"/>
        <v>0</v>
      </c>
      <c r="Y59" s="49">
        <f t="shared" si="42"/>
        <v>0</v>
      </c>
      <c r="Z59" s="49">
        <f t="shared" si="42"/>
        <v>0</v>
      </c>
      <c r="AA59" s="49">
        <f t="shared" si="43"/>
        <v>0</v>
      </c>
      <c r="AC59" s="49">
        <f t="shared" si="44"/>
        <v>0</v>
      </c>
      <c r="AD59" s="77">
        <f t="shared" si="50"/>
        <v>0</v>
      </c>
      <c r="AE59" s="77">
        <f t="shared" si="51"/>
        <v>0</v>
      </c>
      <c r="AF59" s="77">
        <f t="shared" si="52"/>
        <v>0</v>
      </c>
      <c r="AG59" s="77">
        <f t="shared" si="53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5"/>
        <v>0</v>
      </c>
      <c r="I60" s="93">
        <f t="shared" si="46"/>
        <v>0</v>
      </c>
      <c r="J60" s="93">
        <f t="shared" si="47"/>
        <v>0</v>
      </c>
      <c r="K60" s="93">
        <f t="shared" si="48"/>
        <v>0</v>
      </c>
      <c r="L60" s="93">
        <f t="shared" si="49"/>
        <v>0</v>
      </c>
      <c r="M60" s="103" t="str">
        <f t="shared" si="39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0"/>
        <v xml:space="preserve"> </v>
      </c>
      <c r="S60" s="95"/>
      <c r="T60" s="96" t="str">
        <f>IF(M60=" "," ",IF(M60=0," ",Admin!I167))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1"/>
        <v>0</v>
      </c>
      <c r="Y60" s="49">
        <f t="shared" si="42"/>
        <v>0</v>
      </c>
      <c r="Z60" s="49">
        <f t="shared" si="42"/>
        <v>0</v>
      </c>
      <c r="AA60" s="49">
        <f t="shared" si="43"/>
        <v>0</v>
      </c>
      <c r="AC60" s="49">
        <f t="shared" si="44"/>
        <v>0</v>
      </c>
      <c r="AD60" s="77">
        <f t="shared" si="50"/>
        <v>0</v>
      </c>
      <c r="AE60" s="77">
        <f t="shared" si="51"/>
        <v>0</v>
      </c>
      <c r="AF60" s="77">
        <f t="shared" si="52"/>
        <v>0</v>
      </c>
      <c r="AG60" s="77">
        <f t="shared" si="53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5"/>
        <v>0</v>
      </c>
      <c r="I61" s="93">
        <f t="shared" si="46"/>
        <v>0</v>
      </c>
      <c r="J61" s="93">
        <f t="shared" si="47"/>
        <v>0</v>
      </c>
      <c r="K61" s="93">
        <f t="shared" si="48"/>
        <v>0</v>
      </c>
      <c r="L61" s="93">
        <f t="shared" si="49"/>
        <v>0</v>
      </c>
      <c r="M61" s="103" t="str">
        <f t="shared" si="39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0"/>
        <v xml:space="preserve"> </v>
      </c>
      <c r="S61" s="95"/>
      <c r="T61" s="96" t="str">
        <f>IF(M61=" "," ",IF(M61=0," ",Admin!I168))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1"/>
        <v>0</v>
      </c>
      <c r="Y61" s="49">
        <f t="shared" si="42"/>
        <v>0</v>
      </c>
      <c r="Z61" s="49">
        <f t="shared" si="42"/>
        <v>0</v>
      </c>
      <c r="AA61" s="49">
        <f t="shared" si="43"/>
        <v>0</v>
      </c>
      <c r="AC61" s="49">
        <f t="shared" si="44"/>
        <v>0</v>
      </c>
      <c r="AD61" s="77">
        <f t="shared" si="50"/>
        <v>0</v>
      </c>
      <c r="AE61" s="77">
        <f t="shared" si="51"/>
        <v>0</v>
      </c>
      <c r="AF61" s="77">
        <f t="shared" si="52"/>
        <v>0</v>
      </c>
      <c r="AG61" s="77">
        <f t="shared" si="53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5"/>
        <v>0</v>
      </c>
      <c r="I62" s="93">
        <f t="shared" si="46"/>
        <v>0</v>
      </c>
      <c r="J62" s="93">
        <f t="shared" si="47"/>
        <v>0</v>
      </c>
      <c r="K62" s="93">
        <f t="shared" si="48"/>
        <v>0</v>
      </c>
      <c r="L62" s="93">
        <f t="shared" si="49"/>
        <v>0</v>
      </c>
      <c r="M62" s="103" t="str">
        <f t="shared" si="39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0"/>
        <v xml:space="preserve"> </v>
      </c>
      <c r="S62" s="95"/>
      <c r="T62" s="96" t="str">
        <f>IF(M62=" "," ",IF(M62=0," ",Admin!I169))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1"/>
        <v>0</v>
      </c>
      <c r="Y62" s="49">
        <f t="shared" si="42"/>
        <v>0</v>
      </c>
      <c r="Z62" s="49">
        <f t="shared" si="42"/>
        <v>0</v>
      </c>
      <c r="AA62" s="49">
        <f t="shared" si="43"/>
        <v>0</v>
      </c>
      <c r="AC62" s="49">
        <f t="shared" si="44"/>
        <v>0</v>
      </c>
      <c r="AD62" s="77">
        <f t="shared" si="50"/>
        <v>0</v>
      </c>
      <c r="AE62" s="77">
        <f t="shared" si="51"/>
        <v>0</v>
      </c>
      <c r="AF62" s="77">
        <f t="shared" si="52"/>
        <v>0</v>
      </c>
      <c r="AG62" s="77">
        <f t="shared" si="53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5"/>
        <v>0</v>
      </c>
      <c r="I63" s="93">
        <f t="shared" si="46"/>
        <v>0</v>
      </c>
      <c r="J63" s="93">
        <f t="shared" si="47"/>
        <v>0</v>
      </c>
      <c r="K63" s="93">
        <f t="shared" si="48"/>
        <v>0</v>
      </c>
      <c r="L63" s="93">
        <f t="shared" si="49"/>
        <v>0</v>
      </c>
      <c r="M63" s="103" t="str">
        <f t="shared" si="39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0"/>
        <v xml:space="preserve"> </v>
      </c>
      <c r="S63" s="95"/>
      <c r="T63" s="96" t="str">
        <f>IF(M63=" "," ",IF(M63=0," ",Admin!I170))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1"/>
        <v>0</v>
      </c>
      <c r="Y63" s="49">
        <f t="shared" si="42"/>
        <v>0</v>
      </c>
      <c r="Z63" s="49">
        <f t="shared" si="42"/>
        <v>0</v>
      </c>
      <c r="AA63" s="49">
        <f t="shared" si="43"/>
        <v>0</v>
      </c>
      <c r="AC63" s="49">
        <f t="shared" si="44"/>
        <v>0</v>
      </c>
      <c r="AD63" s="77">
        <f t="shared" si="50"/>
        <v>0</v>
      </c>
      <c r="AE63" s="77">
        <f t="shared" si="51"/>
        <v>0</v>
      </c>
      <c r="AF63" s="77">
        <f t="shared" si="52"/>
        <v>0</v>
      </c>
      <c r="AG63" s="77">
        <f t="shared" si="53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5"/>
        <v>0</v>
      </c>
      <c r="I64" s="93">
        <f t="shared" si="46"/>
        <v>0</v>
      </c>
      <c r="J64" s="93">
        <f t="shared" si="47"/>
        <v>0</v>
      </c>
      <c r="K64" s="93">
        <f t="shared" si="48"/>
        <v>0</v>
      </c>
      <c r="L64" s="93">
        <f t="shared" si="49"/>
        <v>0</v>
      </c>
      <c r="M64" s="103" t="str">
        <f t="shared" si="39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0"/>
        <v xml:space="preserve"> </v>
      </c>
      <c r="S64" s="95"/>
      <c r="T64" s="96" t="str">
        <f>IF(M64=" "," ",IF(M64=0," ",Admin!I171))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1"/>
        <v>0</v>
      </c>
      <c r="Y64" s="49">
        <f t="shared" si="42"/>
        <v>0</v>
      </c>
      <c r="Z64" s="49">
        <f t="shared" si="42"/>
        <v>0</v>
      </c>
      <c r="AA64" s="49">
        <f t="shared" si="43"/>
        <v>0</v>
      </c>
      <c r="AC64" s="49">
        <f t="shared" si="44"/>
        <v>0</v>
      </c>
      <c r="AD64" s="77">
        <f t="shared" si="50"/>
        <v>0</v>
      </c>
      <c r="AE64" s="77">
        <f t="shared" si="51"/>
        <v>0</v>
      </c>
      <c r="AF64" s="77">
        <f t="shared" si="52"/>
        <v>0</v>
      </c>
      <c r="AG64" s="77">
        <f t="shared" si="53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5"/>
        <v>0</v>
      </c>
      <c r="I65" s="118">
        <f t="shared" si="46"/>
        <v>0</v>
      </c>
      <c r="J65" s="118">
        <f t="shared" si="47"/>
        <v>0</v>
      </c>
      <c r="K65" s="118">
        <f t="shared" si="48"/>
        <v>0</v>
      </c>
      <c r="L65" s="118">
        <f t="shared" si="49"/>
        <v>0</v>
      </c>
      <c r="M65" s="104" t="str">
        <f t="shared" si="39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0"/>
        <v xml:space="preserve"> </v>
      </c>
      <c r="S65" s="95"/>
      <c r="T65" s="96" t="str">
        <f>IF(M65=" "," ",IF(M65=0," ",Admin!I172))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1"/>
        <v>0</v>
      </c>
      <c r="Y65" s="49">
        <f t="shared" si="42"/>
        <v>0</v>
      </c>
      <c r="Z65" s="49">
        <f t="shared" si="42"/>
        <v>0</v>
      </c>
      <c r="AA65" s="49">
        <f t="shared" si="43"/>
        <v>0</v>
      </c>
      <c r="AC65" s="49">
        <f t="shared" si="44"/>
        <v>0</v>
      </c>
      <c r="AD65" s="77">
        <f t="shared" si="50"/>
        <v>0</v>
      </c>
      <c r="AE65" s="77">
        <f t="shared" si="51"/>
        <v>0</v>
      </c>
      <c r="AF65" s="77">
        <f t="shared" si="52"/>
        <v>0</v>
      </c>
      <c r="AG65" s="77">
        <f t="shared" si="53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4">SUM(M56:M65)</f>
        <v>0</v>
      </c>
      <c r="N66" s="138">
        <f t="shared" si="54"/>
        <v>0</v>
      </c>
      <c r="O66" s="138">
        <f t="shared" si="54"/>
        <v>0</v>
      </c>
      <c r="P66" s="138">
        <f t="shared" si="54"/>
        <v>0</v>
      </c>
      <c r="Q66" s="138">
        <f t="shared" si="54"/>
        <v>0</v>
      </c>
      <c r="R66" s="138">
        <f t="shared" si="54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34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43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s="8" customFormat="1" ht="18" customHeight="1" thickBot="1" x14ac:dyDescent="0.25">
      <c r="A68" s="344"/>
      <c r="B68" s="475" t="s">
        <v>23</v>
      </c>
      <c r="C68" s="476"/>
      <c r="D68" s="476"/>
      <c r="E68" s="477"/>
      <c r="F68" s="32"/>
      <c r="G68" s="32"/>
      <c r="H68" s="32"/>
      <c r="I68" s="32"/>
      <c r="J68" s="32"/>
      <c r="K68" s="46"/>
      <c r="L68" s="46"/>
      <c r="M68" s="43"/>
      <c r="N68" s="32"/>
      <c r="O68" s="478" t="s">
        <v>28</v>
      </c>
      <c r="P68" s="479"/>
      <c r="Q68" s="480"/>
      <c r="R68" s="481"/>
      <c r="S68" s="482"/>
      <c r="T68" s="482"/>
      <c r="U68" s="33"/>
      <c r="V68" s="45"/>
      <c r="W68" s="45"/>
      <c r="X68" s="45"/>
      <c r="Y68" s="45"/>
      <c r="Z68" s="45"/>
      <c r="AA68" s="45"/>
      <c r="AB68" s="45"/>
      <c r="AC68" s="45"/>
      <c r="AD68" s="77"/>
      <c r="AE68" s="77"/>
      <c r="AF68" s="77"/>
      <c r="AG68" s="77"/>
      <c r="AH68" s="139"/>
    </row>
    <row r="69" spans="1:34" s="8" customFormat="1" ht="18" customHeight="1" thickTop="1" thickBot="1" x14ac:dyDescent="0.25">
      <c r="A69" s="345"/>
      <c r="B69" s="405" t="s">
        <v>9</v>
      </c>
      <c r="C69" s="469"/>
      <c r="D69" s="470"/>
      <c r="E69" s="168">
        <v>17</v>
      </c>
      <c r="F69" s="334"/>
      <c r="G69" s="334"/>
      <c r="H69" s="405" t="s">
        <v>28</v>
      </c>
      <c r="I69" s="469"/>
      <c r="J69" s="470"/>
      <c r="K69" s="210">
        <f>M54+1</f>
        <v>44039</v>
      </c>
      <c r="L69" s="211" t="s">
        <v>84</v>
      </c>
      <c r="M69" s="212">
        <f>K69+6</f>
        <v>44045</v>
      </c>
      <c r="N69" s="346"/>
      <c r="O69" s="448" t="s">
        <v>71</v>
      </c>
      <c r="P69" s="471"/>
      <c r="Q69" s="471"/>
      <c r="R69" s="472"/>
      <c r="S69" s="334"/>
      <c r="T69" s="176"/>
      <c r="U69" s="37"/>
      <c r="V69" s="45"/>
      <c r="W69" s="45"/>
      <c r="X69" s="45"/>
      <c r="Y69" s="45"/>
      <c r="Z69" s="45"/>
      <c r="AA69" s="45"/>
      <c r="AB69" s="45"/>
      <c r="AC69" s="45"/>
      <c r="AD69" s="77"/>
      <c r="AE69" s="77"/>
      <c r="AF69" s="77"/>
      <c r="AG69" s="77"/>
      <c r="AH69" s="139"/>
    </row>
    <row r="70" spans="1:34" s="8" customFormat="1" ht="18" customHeight="1" thickTop="1" x14ac:dyDescent="0.2">
      <c r="A70" s="345"/>
      <c r="B70" s="325"/>
      <c r="C70" s="326"/>
      <c r="D70" s="326"/>
      <c r="E70" s="347"/>
      <c r="F70" s="334"/>
      <c r="G70" s="334"/>
      <c r="H70" s="335"/>
      <c r="I70" s="335"/>
      <c r="J70" s="335"/>
      <c r="K70" s="336"/>
      <c r="L70" s="336"/>
      <c r="M70" s="335"/>
      <c r="N70" s="334"/>
      <c r="O70" s="335"/>
      <c r="P70" s="335"/>
      <c r="Q70" s="335"/>
      <c r="R70" s="335"/>
      <c r="S70" s="334"/>
      <c r="T70" s="335"/>
      <c r="U70" s="37"/>
      <c r="V70" s="45"/>
      <c r="W70" s="45"/>
      <c r="X70" s="45"/>
      <c r="Y70" s="45"/>
      <c r="Z70" s="45"/>
      <c r="AA70" s="45"/>
      <c r="AB70" s="45"/>
      <c r="AC70" s="45"/>
      <c r="AD70" s="77"/>
      <c r="AE70" s="77"/>
      <c r="AF70" s="77"/>
      <c r="AG70" s="77"/>
      <c r="AH70" s="139"/>
    </row>
    <row r="71" spans="1:34" s="8" customFormat="1" ht="18" customHeight="1" x14ac:dyDescent="0.2">
      <c r="A71" s="345"/>
      <c r="B71" s="121" t="str">
        <f>IF(E71=" "," ",IF(Employee!F$24&gt;E$54," ",IF(Employee!F$26&lt;E$54," ",Employee!D$30)))</f>
        <v xml:space="preserve"> </v>
      </c>
      <c r="C71" s="318"/>
      <c r="D71" s="318" t="s">
        <v>141</v>
      </c>
      <c r="E71" s="130" t="str">
        <f>IF(Employee!D$28="m"," ",IF(Employee!F$24&gt;E$54," ",IF(Employee!F$26&lt;E$54," ",Employee!D$29)))</f>
        <v xml:space="preserve"> </v>
      </c>
      <c r="F71" s="127" t="str">
        <f>IF(E71=" "," ",IF(Employee!F$24&gt;E$54," ",IF(Employee!F$26&lt;E$54," ",Employee!D$15)))</f>
        <v xml:space="preserve"> </v>
      </c>
      <c r="G71" s="142"/>
      <c r="H71" s="98">
        <f>IF(T$69="Y",H56,0)</f>
        <v>0</v>
      </c>
      <c r="I71" s="90">
        <f>IF(T$69="Y",I56,0)</f>
        <v>0</v>
      </c>
      <c r="J71" s="90">
        <f>IF(T$69="Y",J56,0)</f>
        <v>0</v>
      </c>
      <c r="K71" s="90">
        <f>IF(T$69="Y",K56,I71*J71)</f>
        <v>0</v>
      </c>
      <c r="L71" s="114">
        <f>IF(T$69="Y",L56,0)</f>
        <v>0</v>
      </c>
      <c r="M71" s="115" t="str">
        <f>IF(E71=" "," ",IF(T$69="Y",M56,IF((H71+K71+L71)&gt;0,H71+K71+L71,"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07" t="str">
        <f t="shared" ref="R71:R80" si="55">IF(M71=" "," ",IF(M71=0," ",M71-SUM(N71:Q71)))</f>
        <v xml:space="preserve"> </v>
      </c>
      <c r="S71" s="327"/>
      <c r="T71" s="92" t="str">
        <f>IF(M71=" "," ",IF(M71=0," ",Admin!I180))</f>
        <v xml:space="preserve"> </v>
      </c>
      <c r="U71" s="39"/>
      <c r="V71" s="49">
        <f>IF(Employee!H$34=E$54,Employee!D$34+SUM(M71)+V56,SUM(M71)+V56)</f>
        <v>0</v>
      </c>
      <c r="W71" s="49">
        <f>IF(Employee!H$34=E$54,Employee!D$35+SUM(N71)+W56,SUM(N71)+W56)</f>
        <v>0</v>
      </c>
      <c r="X71" s="49">
        <f>IF(O71=" ",X56,O71+X56)</f>
        <v>0</v>
      </c>
      <c r="Y71" s="49">
        <f>IF(P71=0,Y56,P71+Y56)</f>
        <v>0</v>
      </c>
      <c r="Z71" s="49">
        <f>IF(Q71=0,Z56,Q71+Z56)</f>
        <v>0</v>
      </c>
      <c r="AA71" s="49">
        <f>IF(R71=" ",AA56,AA56+R71)</f>
        <v>0</v>
      </c>
      <c r="AB71" s="45"/>
      <c r="AC71" s="49">
        <f>IF(T71=" ",AC56,T71+AC56)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139"/>
    </row>
    <row r="72" spans="1:34" s="8" customFormat="1" ht="18" customHeight="1" x14ac:dyDescent="0.2">
      <c r="A72" s="345"/>
      <c r="B72" s="123" t="str">
        <f>IF(E72=" "," ",IF(Employee!F$50&gt;E$54," ",IF(Employee!F$52&lt;E$54," ",Employee!D$56)))</f>
        <v xml:space="preserve"> </v>
      </c>
      <c r="C72" s="318"/>
      <c r="D72" s="318" t="s">
        <v>141</v>
      </c>
      <c r="E72" s="348" t="str">
        <f>IF(Employee!D$54="m"," ",IF(Employee!F$50&gt;E$54," ",IF(Employee!F$52&lt;E$54," ",Employee!D$55)))</f>
        <v xml:space="preserve"> </v>
      </c>
      <c r="F72" s="128" t="str">
        <f>IF(E72=" "," ",IF(Employee!F$50&gt;E$54," ",IF(Employee!F$52&lt;E$54," ",Employee!D$41)))</f>
        <v xml:space="preserve"> </v>
      </c>
      <c r="G72" s="142"/>
      <c r="H72" s="99">
        <f>IF(T$69="Y",H57,0)</f>
        <v>0</v>
      </c>
      <c r="I72" s="349">
        <f>IF(T$69="Y",I57,0)</f>
        <v>0</v>
      </c>
      <c r="J72" s="349">
        <f>IF(T$69="Y",J57,0)</f>
        <v>0</v>
      </c>
      <c r="K72" s="349">
        <f>IF(T$69="Y",K57,I72*J72)</f>
        <v>0</v>
      </c>
      <c r="L72" s="115">
        <f>IF(T$69="Y",L57,0)</f>
        <v>0</v>
      </c>
      <c r="M72" s="115" t="str">
        <f>IF(E72=" "," ",IF(T$69="Y",M57,IF((H72+K72+L72)&gt;0,H72+K72+L72," ")))</f>
        <v xml:space="preserve"> </v>
      </c>
      <c r="N72" s="99">
        <v>0</v>
      </c>
      <c r="O72" s="349">
        <v>0</v>
      </c>
      <c r="P72" s="349">
        <v>0</v>
      </c>
      <c r="Q72" s="115">
        <v>0</v>
      </c>
      <c r="R72" s="108" t="str">
        <f t="shared" si="55"/>
        <v xml:space="preserve"> </v>
      </c>
      <c r="S72" s="327"/>
      <c r="T72" s="96" t="str">
        <f>IF(M72=" "," ",IF(M72=0," ",Admin!I181))</f>
        <v xml:space="preserve"> </v>
      </c>
      <c r="U72" s="39"/>
      <c r="V72" s="49">
        <f>IF(Employee!H$60=E$54,Employee!D$60+SUM(M72)+V57,SUM(M72)+V57)</f>
        <v>0</v>
      </c>
      <c r="W72" s="49">
        <f>IF(Employee!H$60=E$54,Employee!D$61+SUM(N72)+W57,SUM(N72)+W57)</f>
        <v>0</v>
      </c>
      <c r="X72" s="49">
        <f>IF(O72=" ",X57,O72+X57)</f>
        <v>0</v>
      </c>
      <c r="Y72" s="49">
        <f>IF(P72=0,Y57,P72+Y57)</f>
        <v>0</v>
      </c>
      <c r="Z72" s="49">
        <f>IF(Q72=0,Z57,Q72+Z57)</f>
        <v>0</v>
      </c>
      <c r="AA72" s="49">
        <f>IF(R72=" ",AA57,AA57+R72)</f>
        <v>0</v>
      </c>
      <c r="AB72" s="45"/>
      <c r="AC72" s="49">
        <f>IF(T72=" ",AC57,T72+AC57)</f>
        <v>0</v>
      </c>
      <c r="AD72" s="77">
        <f t="shared" ref="AD72:AD80" si="56">IF(G72="SSP",H72,0)</f>
        <v>0</v>
      </c>
      <c r="AE72" s="77">
        <f t="shared" ref="AE72:AE80" si="57">IF(G72="SMP",H72,0)</f>
        <v>0</v>
      </c>
      <c r="AF72" s="77">
        <f t="shared" ref="AF72:AF80" si="58">IF(G72="SPP",H72,0)</f>
        <v>0</v>
      </c>
      <c r="AG72" s="77">
        <f t="shared" ref="AG72:AG80" si="59">IF(G72="SAP",H72,0)</f>
        <v>0</v>
      </c>
      <c r="AH72" s="139"/>
    </row>
    <row r="73" spans="1:34" s="8" customFormat="1" ht="18" customHeight="1" x14ac:dyDescent="0.2">
      <c r="A73" s="345"/>
      <c r="B73" s="123" t="str">
        <f>IF(E73=" "," ",IF(Employee!F$76&gt;E$54," ",IF(Employee!F$78&lt;E$54," ",Employee!D$82)))</f>
        <v xml:space="preserve"> </v>
      </c>
      <c r="C73" s="318"/>
      <c r="D73" s="318" t="s">
        <v>141</v>
      </c>
      <c r="E73" s="348" t="str">
        <f>IF(Employee!D$80="m"," ",IF(Employee!F$76&gt;E$54," ",IF(Employee!F$78&lt;E$54," ",Employee!D$81)))</f>
        <v xml:space="preserve"> </v>
      </c>
      <c r="F73" s="128" t="str">
        <f>IF(E73=" "," ",IF(Employee!F$76&gt;E$54," ",IF(Employee!F$78&lt;E$54," ",Employee!D$67)))</f>
        <v xml:space="preserve"> </v>
      </c>
      <c r="G73" s="142"/>
      <c r="H73" s="99">
        <f t="shared" ref="H73:H80" si="60">IF(T$69="Y",H58,0)</f>
        <v>0</v>
      </c>
      <c r="I73" s="349">
        <f t="shared" ref="I73:I80" si="61">IF(T$69="Y",I58,0)</f>
        <v>0</v>
      </c>
      <c r="J73" s="349">
        <f t="shared" ref="J73:J80" si="62">IF(T$69="Y",J58,0)</f>
        <v>0</v>
      </c>
      <c r="K73" s="349">
        <f t="shared" ref="K73:K80" si="63">IF(T$69="Y",K58,I73*J73)</f>
        <v>0</v>
      </c>
      <c r="L73" s="115">
        <f t="shared" ref="L73:L80" si="64">IF(T$69="Y",L58,0)</f>
        <v>0</v>
      </c>
      <c r="M73" s="115" t="str">
        <f t="shared" ref="M73:M80" si="65">IF(E73=" "," ",IF(T$69="Y",M58,IF((H73+K73+L73)&gt;0,H73+K73+L73," ")))</f>
        <v xml:space="preserve"> </v>
      </c>
      <c r="N73" s="99">
        <v>0</v>
      </c>
      <c r="O73" s="349">
        <v>0</v>
      </c>
      <c r="P73" s="349">
        <v>0</v>
      </c>
      <c r="Q73" s="115">
        <v>0</v>
      </c>
      <c r="R73" s="108" t="str">
        <f t="shared" si="55"/>
        <v xml:space="preserve"> </v>
      </c>
      <c r="S73" s="327"/>
      <c r="T73" s="96" t="str">
        <f>IF(M73=" "," ",IF(M73=0," ",Admin!I182))</f>
        <v xml:space="preserve"> </v>
      </c>
      <c r="U73" s="39"/>
      <c r="V73" s="49">
        <f>IF(Employee!H$34=E$54,Employee!D$34+SUM(M73)+V58,SUM(M73)+V58)</f>
        <v>0</v>
      </c>
      <c r="W73" s="49">
        <f>IF(Employee!H$34=E$54,Employee!D$35+SUM(N73)+W58,SUM(N73)+W58)</f>
        <v>0</v>
      </c>
      <c r="X73" s="49">
        <f t="shared" ref="X73:X80" si="66">IF(O73=" ",X58,O73+X58)</f>
        <v>0</v>
      </c>
      <c r="Y73" s="49">
        <f t="shared" ref="Y73:Y80" si="67">IF(P73=0,Y58,P73+Y58)</f>
        <v>0</v>
      </c>
      <c r="Z73" s="49">
        <f t="shared" ref="Z73:Z80" si="68">IF(Q73=0,Z58,Q73+Z58)</f>
        <v>0</v>
      </c>
      <c r="AA73" s="49">
        <f t="shared" ref="AA73:AA80" si="69">IF(R73=" ",AA58,AA58+R73)</f>
        <v>0</v>
      </c>
      <c r="AB73" s="45"/>
      <c r="AC73" s="49">
        <f t="shared" ref="AC73:AC80" si="70">IF(T73=" ",AC58,T73+AC58)</f>
        <v>0</v>
      </c>
      <c r="AD73" s="77">
        <f t="shared" si="56"/>
        <v>0</v>
      </c>
      <c r="AE73" s="77">
        <f t="shared" si="57"/>
        <v>0</v>
      </c>
      <c r="AF73" s="77">
        <f t="shared" si="58"/>
        <v>0</v>
      </c>
      <c r="AG73" s="77">
        <f t="shared" si="59"/>
        <v>0</v>
      </c>
      <c r="AH73" s="139"/>
    </row>
    <row r="74" spans="1:34" s="8" customFormat="1" ht="18" customHeight="1" x14ac:dyDescent="0.2">
      <c r="A74" s="345"/>
      <c r="B74" s="123" t="str">
        <f>IF(E74=" "," ",IF(Employee!F$102&gt;E$54," ",IF(Employee!F$104&lt;E$54," ",Employee!D$108)))</f>
        <v xml:space="preserve"> </v>
      </c>
      <c r="C74" s="318"/>
      <c r="D74" s="318" t="s">
        <v>141</v>
      </c>
      <c r="E74" s="348" t="str">
        <f>IF(Employee!D$106="m"," ",IF(Employee!F$102&gt;E$54," ",IF(Employee!F$104&lt;E$54," ",Employee!D$107)))</f>
        <v xml:space="preserve"> </v>
      </c>
      <c r="F74" s="128" t="str">
        <f>IF(E74=" "," ",IF(Employee!F$102&gt;E$54," ",IF(Employee!F$104&lt;E$54," ",Employee!D$93)))</f>
        <v xml:space="preserve"> </v>
      </c>
      <c r="G74" s="142"/>
      <c r="H74" s="99">
        <f t="shared" si="60"/>
        <v>0</v>
      </c>
      <c r="I74" s="349">
        <f t="shared" si="61"/>
        <v>0</v>
      </c>
      <c r="J74" s="349">
        <f t="shared" si="62"/>
        <v>0</v>
      </c>
      <c r="K74" s="349">
        <f t="shared" si="63"/>
        <v>0</v>
      </c>
      <c r="L74" s="115">
        <f t="shared" si="64"/>
        <v>0</v>
      </c>
      <c r="M74" s="115" t="str">
        <f t="shared" si="65"/>
        <v xml:space="preserve"> </v>
      </c>
      <c r="N74" s="99">
        <v>0</v>
      </c>
      <c r="O74" s="349">
        <v>0</v>
      </c>
      <c r="P74" s="349">
        <v>0</v>
      </c>
      <c r="Q74" s="115">
        <v>0</v>
      </c>
      <c r="R74" s="108" t="str">
        <f t="shared" si="55"/>
        <v xml:space="preserve"> </v>
      </c>
      <c r="S74" s="327"/>
      <c r="T74" s="96" t="str">
        <f>IF(M74=" "," ",IF(M74=0," ",Admin!I183))</f>
        <v xml:space="preserve"> </v>
      </c>
      <c r="U74" s="39"/>
      <c r="V74" s="49">
        <f>IF(Employee!H$60=E$54,Employee!D$60+SUM(M74)+V59,SUM(M74)+V59)</f>
        <v>0</v>
      </c>
      <c r="W74" s="49">
        <f>IF(Employee!H$60=E$54,Employee!D$61+SUM(N74)+W59,SUM(N74)+W59)</f>
        <v>0</v>
      </c>
      <c r="X74" s="49">
        <f t="shared" si="66"/>
        <v>0</v>
      </c>
      <c r="Y74" s="49">
        <f t="shared" si="67"/>
        <v>0</v>
      </c>
      <c r="Z74" s="49">
        <f t="shared" si="68"/>
        <v>0</v>
      </c>
      <c r="AA74" s="49">
        <f t="shared" si="69"/>
        <v>0</v>
      </c>
      <c r="AB74" s="45"/>
      <c r="AC74" s="49">
        <f t="shared" si="70"/>
        <v>0</v>
      </c>
      <c r="AD74" s="77">
        <f t="shared" si="56"/>
        <v>0</v>
      </c>
      <c r="AE74" s="77">
        <f t="shared" si="57"/>
        <v>0</v>
      </c>
      <c r="AF74" s="77">
        <f t="shared" si="58"/>
        <v>0</v>
      </c>
      <c r="AG74" s="77">
        <f t="shared" si="59"/>
        <v>0</v>
      </c>
      <c r="AH74" s="139"/>
    </row>
    <row r="75" spans="1:34" s="8" customFormat="1" ht="18" customHeight="1" x14ac:dyDescent="0.2">
      <c r="A75" s="345"/>
      <c r="B75" s="123" t="str">
        <f>IF(E75=" "," ",IF(Employee!F$128&gt;E$54," ",IF(Employee!F$130&lt;E$54," ",Employee!D$134)))</f>
        <v xml:space="preserve"> </v>
      </c>
      <c r="C75" s="318"/>
      <c r="D75" s="318" t="s">
        <v>141</v>
      </c>
      <c r="E75" s="348" t="str">
        <f>IF(Employee!D$132="m"," ",IF(Employee!F$128&gt;E$54," ",IF(Employee!F$130&lt;E$54," ",Employee!D$133)))</f>
        <v xml:space="preserve"> </v>
      </c>
      <c r="F75" s="128" t="str">
        <f>IF(E75=" "," ",IF(Employee!F$128&gt;E$54," ",IF(Employee!F$130&lt;E$54," ",Employee!D$119)))</f>
        <v xml:space="preserve"> </v>
      </c>
      <c r="G75" s="142"/>
      <c r="H75" s="99">
        <f t="shared" si="60"/>
        <v>0</v>
      </c>
      <c r="I75" s="349">
        <f t="shared" si="61"/>
        <v>0</v>
      </c>
      <c r="J75" s="349">
        <f t="shared" si="62"/>
        <v>0</v>
      </c>
      <c r="K75" s="349">
        <f t="shared" si="63"/>
        <v>0</v>
      </c>
      <c r="L75" s="115">
        <f t="shared" si="64"/>
        <v>0</v>
      </c>
      <c r="M75" s="115" t="str">
        <f t="shared" si="65"/>
        <v xml:space="preserve"> </v>
      </c>
      <c r="N75" s="99">
        <v>0</v>
      </c>
      <c r="O75" s="349">
        <v>0</v>
      </c>
      <c r="P75" s="349">
        <v>0</v>
      </c>
      <c r="Q75" s="115">
        <v>0</v>
      </c>
      <c r="R75" s="108" t="str">
        <f t="shared" si="55"/>
        <v xml:space="preserve"> </v>
      </c>
      <c r="S75" s="327"/>
      <c r="T75" s="96" t="str">
        <f>IF(M75=" "," ",IF(M75=0," ",Admin!I184))</f>
        <v xml:space="preserve"> </v>
      </c>
      <c r="U75" s="39"/>
      <c r="V75" s="49">
        <f>IF(Employee!H$34=E$54,Employee!D$34+SUM(M75)+V60,SUM(M75)+V60)</f>
        <v>0</v>
      </c>
      <c r="W75" s="49">
        <f>IF(Employee!H$34=E$54,Employee!D$35+SUM(N75)+W60,SUM(N75)+W60)</f>
        <v>0</v>
      </c>
      <c r="X75" s="49">
        <f t="shared" si="66"/>
        <v>0</v>
      </c>
      <c r="Y75" s="49">
        <f t="shared" si="67"/>
        <v>0</v>
      </c>
      <c r="Z75" s="49">
        <f t="shared" si="68"/>
        <v>0</v>
      </c>
      <c r="AA75" s="49">
        <f t="shared" si="69"/>
        <v>0</v>
      </c>
      <c r="AB75" s="45"/>
      <c r="AC75" s="49">
        <f t="shared" si="70"/>
        <v>0</v>
      </c>
      <c r="AD75" s="77">
        <f t="shared" si="56"/>
        <v>0</v>
      </c>
      <c r="AE75" s="77">
        <f t="shared" si="57"/>
        <v>0</v>
      </c>
      <c r="AF75" s="77">
        <f t="shared" si="58"/>
        <v>0</v>
      </c>
      <c r="AG75" s="77">
        <f t="shared" si="59"/>
        <v>0</v>
      </c>
      <c r="AH75" s="139"/>
    </row>
    <row r="76" spans="1:34" s="8" customFormat="1" ht="18" customHeight="1" x14ac:dyDescent="0.2">
      <c r="A76" s="345"/>
      <c r="B76" s="123" t="str">
        <f>IF(E76=" "," ",IF(Employee!F$154&gt;E$54," ",IF(Employee!F$156&lt;E$54," ",Employee!D$160)))</f>
        <v xml:space="preserve"> </v>
      </c>
      <c r="C76" s="318"/>
      <c r="D76" s="318" t="s">
        <v>141</v>
      </c>
      <c r="E76" s="348" t="str">
        <f>IF(Employee!D$158="m"," ",IF(Employee!F$154&gt;E$54," ",IF(Employee!F$156&lt;E$54," ",Employee!D$159)))</f>
        <v xml:space="preserve"> </v>
      </c>
      <c r="F76" s="128" t="str">
        <f>IF(E76=" "," ",IF(Employee!F$154&gt;E$54," ",IF(Employee!F$156&lt;E$54," ",Employee!D$145)))</f>
        <v xml:space="preserve"> </v>
      </c>
      <c r="G76" s="142"/>
      <c r="H76" s="99">
        <f t="shared" si="60"/>
        <v>0</v>
      </c>
      <c r="I76" s="349">
        <f t="shared" si="61"/>
        <v>0</v>
      </c>
      <c r="J76" s="349">
        <f t="shared" si="62"/>
        <v>0</v>
      </c>
      <c r="K76" s="349">
        <f t="shared" si="63"/>
        <v>0</v>
      </c>
      <c r="L76" s="115">
        <f t="shared" si="64"/>
        <v>0</v>
      </c>
      <c r="M76" s="115" t="str">
        <f t="shared" si="65"/>
        <v xml:space="preserve"> </v>
      </c>
      <c r="N76" s="99">
        <v>0</v>
      </c>
      <c r="O76" s="349">
        <v>0</v>
      </c>
      <c r="P76" s="349">
        <v>0</v>
      </c>
      <c r="Q76" s="115">
        <v>0</v>
      </c>
      <c r="R76" s="108" t="str">
        <f t="shared" si="55"/>
        <v xml:space="preserve"> </v>
      </c>
      <c r="S76" s="327"/>
      <c r="T76" s="96" t="str">
        <f>IF(M76=" "," ",IF(M76=0," ",Admin!I185))</f>
        <v xml:space="preserve"> </v>
      </c>
      <c r="U76" s="39"/>
      <c r="V76" s="49">
        <f>IF(Employee!H$60=E$54,Employee!D$60+SUM(M76)+V61,SUM(M76)+V61)</f>
        <v>0</v>
      </c>
      <c r="W76" s="49">
        <f>IF(Employee!H$60=E$54,Employee!D$61+SUM(N76)+W61,SUM(N76)+W61)</f>
        <v>0</v>
      </c>
      <c r="X76" s="49">
        <f t="shared" si="66"/>
        <v>0</v>
      </c>
      <c r="Y76" s="49">
        <f t="shared" si="67"/>
        <v>0</v>
      </c>
      <c r="Z76" s="49">
        <f t="shared" si="68"/>
        <v>0</v>
      </c>
      <c r="AA76" s="49">
        <f t="shared" si="69"/>
        <v>0</v>
      </c>
      <c r="AB76" s="45"/>
      <c r="AC76" s="49">
        <f t="shared" si="70"/>
        <v>0</v>
      </c>
      <c r="AD76" s="77">
        <f t="shared" si="56"/>
        <v>0</v>
      </c>
      <c r="AE76" s="77">
        <f t="shared" si="57"/>
        <v>0</v>
      </c>
      <c r="AF76" s="77">
        <f t="shared" si="58"/>
        <v>0</v>
      </c>
      <c r="AG76" s="77">
        <f t="shared" si="59"/>
        <v>0</v>
      </c>
      <c r="AH76" s="139"/>
    </row>
    <row r="77" spans="1:34" s="8" customFormat="1" ht="18" customHeight="1" x14ac:dyDescent="0.2">
      <c r="A77" s="345"/>
      <c r="B77" s="123" t="str">
        <f>IF(E77=" "," ",IF(Employee!F$180&gt;E$54," ",IF(Employee!F$182&lt;E$54," ",Employee!D$186)))</f>
        <v xml:space="preserve"> </v>
      </c>
      <c r="C77" s="318"/>
      <c r="D77" s="318" t="s">
        <v>141</v>
      </c>
      <c r="E77" s="348" t="str">
        <f>IF(Employee!D$184="m"," ",IF(Employee!F$180&gt;E$54," ",IF(Employee!F$182&lt;E$54," ",Employee!D$185)))</f>
        <v xml:space="preserve"> </v>
      </c>
      <c r="F77" s="128" t="str">
        <f>IF(E77=" "," ",IF(Employee!F$180&gt;E$54," ",IF(Employee!F$182&lt;E$54," ",Employee!D$171)))</f>
        <v xml:space="preserve"> </v>
      </c>
      <c r="G77" s="142"/>
      <c r="H77" s="99">
        <f t="shared" si="60"/>
        <v>0</v>
      </c>
      <c r="I77" s="349">
        <f t="shared" si="61"/>
        <v>0</v>
      </c>
      <c r="J77" s="349">
        <f t="shared" si="62"/>
        <v>0</v>
      </c>
      <c r="K77" s="349">
        <f t="shared" si="63"/>
        <v>0</v>
      </c>
      <c r="L77" s="115">
        <f t="shared" si="64"/>
        <v>0</v>
      </c>
      <c r="M77" s="115" t="str">
        <f t="shared" si="65"/>
        <v xml:space="preserve"> </v>
      </c>
      <c r="N77" s="99">
        <v>0</v>
      </c>
      <c r="O77" s="349">
        <v>0</v>
      </c>
      <c r="P77" s="349">
        <v>0</v>
      </c>
      <c r="Q77" s="115">
        <v>0</v>
      </c>
      <c r="R77" s="108" t="str">
        <f t="shared" si="55"/>
        <v xml:space="preserve"> </v>
      </c>
      <c r="S77" s="327"/>
      <c r="T77" s="96" t="str">
        <f>IF(M77=" "," ",IF(M77=0," ",Admin!I186))</f>
        <v xml:space="preserve"> </v>
      </c>
      <c r="U77" s="39"/>
      <c r="V77" s="49">
        <f>IF(Employee!H$34=E$54,Employee!D$34+SUM(M77)+V62,SUM(M77)+V62)</f>
        <v>0</v>
      </c>
      <c r="W77" s="49">
        <f>IF(Employee!H$34=E$54,Employee!D$35+SUM(N77)+W62,SUM(N77)+W62)</f>
        <v>0</v>
      </c>
      <c r="X77" s="49">
        <f t="shared" si="66"/>
        <v>0</v>
      </c>
      <c r="Y77" s="49">
        <f t="shared" si="67"/>
        <v>0</v>
      </c>
      <c r="Z77" s="49">
        <f t="shared" si="68"/>
        <v>0</v>
      </c>
      <c r="AA77" s="49">
        <f t="shared" si="69"/>
        <v>0</v>
      </c>
      <c r="AB77" s="45"/>
      <c r="AC77" s="49">
        <f t="shared" si="70"/>
        <v>0</v>
      </c>
      <c r="AD77" s="77">
        <f t="shared" si="56"/>
        <v>0</v>
      </c>
      <c r="AE77" s="77">
        <f t="shared" si="57"/>
        <v>0</v>
      </c>
      <c r="AF77" s="77">
        <f t="shared" si="58"/>
        <v>0</v>
      </c>
      <c r="AG77" s="77">
        <f t="shared" si="59"/>
        <v>0</v>
      </c>
      <c r="AH77" s="139"/>
    </row>
    <row r="78" spans="1:34" s="8" customFormat="1" ht="18" customHeight="1" x14ac:dyDescent="0.2">
      <c r="A78" s="345"/>
      <c r="B78" s="123" t="str">
        <f>IF(E78=" "," ",IF(Employee!F$206&gt;E$54," ",IF(Employee!F$208&lt;E$54," ",Employee!D$212)))</f>
        <v xml:space="preserve"> </v>
      </c>
      <c r="C78" s="318"/>
      <c r="D78" s="318" t="s">
        <v>141</v>
      </c>
      <c r="E78" s="348" t="str">
        <f>IF(Employee!D$210="m"," ",IF(Employee!F$206&gt;E$54," ",IF(Employee!F$208&lt;E$54," ",Employee!D$211)))</f>
        <v xml:space="preserve"> </v>
      </c>
      <c r="F78" s="128" t="str">
        <f>IF(E78=" "," ",IF(Employee!F$206&gt;E$54," ",IF(Employee!F$208&lt;E$54," ",Employee!D$197)))</f>
        <v xml:space="preserve"> </v>
      </c>
      <c r="G78" s="142"/>
      <c r="H78" s="99">
        <f t="shared" si="60"/>
        <v>0</v>
      </c>
      <c r="I78" s="349">
        <f t="shared" si="61"/>
        <v>0</v>
      </c>
      <c r="J78" s="349">
        <f t="shared" si="62"/>
        <v>0</v>
      </c>
      <c r="K78" s="349">
        <f t="shared" si="63"/>
        <v>0</v>
      </c>
      <c r="L78" s="115">
        <f t="shared" si="64"/>
        <v>0</v>
      </c>
      <c r="M78" s="115" t="str">
        <f t="shared" si="65"/>
        <v xml:space="preserve"> </v>
      </c>
      <c r="N78" s="99">
        <v>0</v>
      </c>
      <c r="O78" s="349">
        <v>0</v>
      </c>
      <c r="P78" s="349">
        <v>0</v>
      </c>
      <c r="Q78" s="115">
        <v>0</v>
      </c>
      <c r="R78" s="108" t="str">
        <f t="shared" si="55"/>
        <v xml:space="preserve"> </v>
      </c>
      <c r="S78" s="327"/>
      <c r="T78" s="96" t="str">
        <f>IF(M78=" "," ",IF(M78=0," ",Admin!I187))</f>
        <v xml:space="preserve"> </v>
      </c>
      <c r="U78" s="39"/>
      <c r="V78" s="49">
        <f>IF(Employee!H$60=E$54,Employee!D$60+SUM(M78)+V63,SUM(M78)+V63)</f>
        <v>0</v>
      </c>
      <c r="W78" s="49">
        <f>IF(Employee!H$60=E$54,Employee!D$61+SUM(N78)+W63,SUM(N78)+W63)</f>
        <v>0</v>
      </c>
      <c r="X78" s="49">
        <f t="shared" si="66"/>
        <v>0</v>
      </c>
      <c r="Y78" s="49">
        <f t="shared" si="67"/>
        <v>0</v>
      </c>
      <c r="Z78" s="49">
        <f t="shared" si="68"/>
        <v>0</v>
      </c>
      <c r="AA78" s="49">
        <f t="shared" si="69"/>
        <v>0</v>
      </c>
      <c r="AB78" s="45"/>
      <c r="AC78" s="49">
        <f t="shared" si="70"/>
        <v>0</v>
      </c>
      <c r="AD78" s="77">
        <f t="shared" si="56"/>
        <v>0</v>
      </c>
      <c r="AE78" s="77">
        <f t="shared" si="57"/>
        <v>0</v>
      </c>
      <c r="AF78" s="77">
        <f t="shared" si="58"/>
        <v>0</v>
      </c>
      <c r="AG78" s="77">
        <f t="shared" si="59"/>
        <v>0</v>
      </c>
      <c r="AH78" s="139"/>
    </row>
    <row r="79" spans="1:34" s="8" customFormat="1" ht="18" customHeight="1" x14ac:dyDescent="0.2">
      <c r="A79" s="345"/>
      <c r="B79" s="123" t="str">
        <f>IF(E79=" "," ",IF(Employee!F$232&gt;E$54," ",IF(Employee!F$234&lt;E$54," ",Employee!D$238)))</f>
        <v xml:space="preserve"> </v>
      </c>
      <c r="C79" s="318"/>
      <c r="D79" s="318" t="s">
        <v>141</v>
      </c>
      <c r="E79" s="348" t="str">
        <f>IF(Employee!D$236="m"," ",IF(Employee!F$232&gt;E$54," ",IF(Employee!F$234&lt;E$54," ",Employee!D$237)))</f>
        <v xml:space="preserve"> </v>
      </c>
      <c r="F79" s="128" t="str">
        <f>IF(E79=" "," ",IF(Employee!F$232&gt;E$54," ",IF(Employee!F$234&lt;E$54," ",Employee!D$223)))</f>
        <v xml:space="preserve"> </v>
      </c>
      <c r="G79" s="142"/>
      <c r="H79" s="99">
        <f t="shared" si="60"/>
        <v>0</v>
      </c>
      <c r="I79" s="349">
        <f t="shared" si="61"/>
        <v>0</v>
      </c>
      <c r="J79" s="349">
        <f t="shared" si="62"/>
        <v>0</v>
      </c>
      <c r="K79" s="349">
        <f t="shared" si="63"/>
        <v>0</v>
      </c>
      <c r="L79" s="115">
        <f t="shared" si="64"/>
        <v>0</v>
      </c>
      <c r="M79" s="115" t="str">
        <f t="shared" si="65"/>
        <v xml:space="preserve"> </v>
      </c>
      <c r="N79" s="99">
        <v>0</v>
      </c>
      <c r="O79" s="349">
        <v>0</v>
      </c>
      <c r="P79" s="349">
        <v>0</v>
      </c>
      <c r="Q79" s="115">
        <v>0</v>
      </c>
      <c r="R79" s="108" t="str">
        <f t="shared" si="55"/>
        <v xml:space="preserve"> </v>
      </c>
      <c r="S79" s="327"/>
      <c r="T79" s="96" t="str">
        <f>IF(M79=" "," ",IF(M79=0," ",Admin!I188))</f>
        <v xml:space="preserve"> </v>
      </c>
      <c r="U79" s="39"/>
      <c r="V79" s="49">
        <f>IF(Employee!H$34=E$54,Employee!D$34+SUM(M79)+V64,SUM(M79)+V64)</f>
        <v>0</v>
      </c>
      <c r="W79" s="49">
        <f>IF(Employee!H$34=E$54,Employee!D$35+SUM(N79)+W64,SUM(N79)+W64)</f>
        <v>0</v>
      </c>
      <c r="X79" s="49">
        <f t="shared" si="66"/>
        <v>0</v>
      </c>
      <c r="Y79" s="49">
        <f t="shared" si="67"/>
        <v>0</v>
      </c>
      <c r="Z79" s="49">
        <f t="shared" si="68"/>
        <v>0</v>
      </c>
      <c r="AA79" s="49">
        <f t="shared" si="69"/>
        <v>0</v>
      </c>
      <c r="AB79" s="45"/>
      <c r="AC79" s="49">
        <f t="shared" si="70"/>
        <v>0</v>
      </c>
      <c r="AD79" s="77">
        <f t="shared" si="56"/>
        <v>0</v>
      </c>
      <c r="AE79" s="77">
        <f t="shared" si="57"/>
        <v>0</v>
      </c>
      <c r="AF79" s="77">
        <f t="shared" si="58"/>
        <v>0</v>
      </c>
      <c r="AG79" s="77">
        <f t="shared" si="59"/>
        <v>0</v>
      </c>
      <c r="AH79" s="139"/>
    </row>
    <row r="80" spans="1:34" s="8" customFormat="1" ht="18" customHeight="1" thickBot="1" x14ac:dyDescent="0.25">
      <c r="A80" s="345"/>
      <c r="B80" s="125" t="str">
        <f>IF(E80=" "," ",IF(Employee!F$258&gt;E$54," ",IF(Employee!F$260&lt;E$54," ",Employee!D$264)))</f>
        <v xml:space="preserve"> </v>
      </c>
      <c r="C80" s="318"/>
      <c r="D80" s="318" t="s">
        <v>141</v>
      </c>
      <c r="E80" s="131" t="str">
        <f>IF(Employee!D$262="m"," ",IF(Employee!F$258&gt;E$54," ",IF(Employee!F$260&lt;E$54," ",Employee!D$263)))</f>
        <v xml:space="preserve"> </v>
      </c>
      <c r="F80" s="128" t="str">
        <f>IF(E80=" "," ",IF(Employee!F$258&gt;E$54," ",IF(Employee!F$260&lt;E$54," ",Employee!D$249)))</f>
        <v xml:space="preserve"> </v>
      </c>
      <c r="G80" s="143"/>
      <c r="H80" s="117">
        <f t="shared" si="60"/>
        <v>0</v>
      </c>
      <c r="I80" s="118">
        <f t="shared" si="61"/>
        <v>0</v>
      </c>
      <c r="J80" s="118">
        <f t="shared" si="62"/>
        <v>0</v>
      </c>
      <c r="K80" s="118">
        <f t="shared" si="63"/>
        <v>0</v>
      </c>
      <c r="L80" s="116">
        <f t="shared" si="64"/>
        <v>0</v>
      </c>
      <c r="M80" s="115" t="str">
        <f t="shared" si="65"/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97" t="str">
        <f t="shared" si="55"/>
        <v xml:space="preserve"> </v>
      </c>
      <c r="S80" s="327"/>
      <c r="T80" s="96" t="str">
        <f>IF(M80=" "," ",IF(M80=0," ",Admin!I189))</f>
        <v xml:space="preserve"> </v>
      </c>
      <c r="U80" s="39"/>
      <c r="V80" s="49">
        <f>IF(Employee!H$60=E$54,Employee!D$60+SUM(M80)+V65,SUM(M80)+V65)</f>
        <v>0</v>
      </c>
      <c r="W80" s="49">
        <f>IF(Employee!H$60=E$54,Employee!D$61+SUM(N80)+W65,SUM(N80)+W65)</f>
        <v>0</v>
      </c>
      <c r="X80" s="49">
        <f t="shared" si="66"/>
        <v>0</v>
      </c>
      <c r="Y80" s="49">
        <f t="shared" si="67"/>
        <v>0</v>
      </c>
      <c r="Z80" s="49">
        <f t="shared" si="68"/>
        <v>0</v>
      </c>
      <c r="AA80" s="49">
        <f t="shared" si="69"/>
        <v>0</v>
      </c>
      <c r="AB80" s="45"/>
      <c r="AC80" s="49">
        <f t="shared" si="70"/>
        <v>0</v>
      </c>
      <c r="AD80" s="77">
        <f t="shared" si="56"/>
        <v>0</v>
      </c>
      <c r="AE80" s="77">
        <f t="shared" si="57"/>
        <v>0</v>
      </c>
      <c r="AF80" s="77">
        <f t="shared" si="58"/>
        <v>0</v>
      </c>
      <c r="AG80" s="77">
        <f t="shared" si="59"/>
        <v>0</v>
      </c>
      <c r="AH80" s="139"/>
    </row>
    <row r="81" spans="1:34" s="8" customFormat="1" ht="18" customHeight="1" thickTop="1" thickBot="1" x14ac:dyDescent="0.25">
      <c r="A81" s="350"/>
      <c r="B81" s="351"/>
      <c r="C81" s="352"/>
      <c r="D81" s="352"/>
      <c r="E81" s="353"/>
      <c r="F81" s="473" t="s">
        <v>7</v>
      </c>
      <c r="G81" s="474"/>
      <c r="H81" s="354"/>
      <c r="I81" s="355"/>
      <c r="J81" s="355"/>
      <c r="K81" s="361"/>
      <c r="L81" s="362"/>
      <c r="M81" s="360">
        <f t="shared" ref="M81:R81" si="71">SUM(M71:M80)</f>
        <v>0</v>
      </c>
      <c r="N81" s="356">
        <f t="shared" si="71"/>
        <v>0</v>
      </c>
      <c r="O81" s="356">
        <f t="shared" si="71"/>
        <v>0</v>
      </c>
      <c r="P81" s="356">
        <f t="shared" si="71"/>
        <v>0</v>
      </c>
      <c r="Q81" s="356">
        <f t="shared" si="71"/>
        <v>0</v>
      </c>
      <c r="R81" s="356">
        <f t="shared" si="71"/>
        <v>0</v>
      </c>
      <c r="S81" s="357"/>
      <c r="T81" s="356">
        <f>SUM(T71:T80)</f>
        <v>0</v>
      </c>
      <c r="U81" s="40"/>
      <c r="V81" s="49"/>
      <c r="W81" s="45"/>
      <c r="X81" s="45"/>
      <c r="Y81" s="45"/>
      <c r="Z81" s="45"/>
      <c r="AA81" s="45"/>
      <c r="AB81" s="45"/>
      <c r="AC81" s="45"/>
      <c r="AD81" s="77"/>
      <c r="AE81" s="77"/>
      <c r="AF81" s="77"/>
      <c r="AG81" s="77"/>
      <c r="AH81" s="139"/>
    </row>
    <row r="82" spans="1:34" s="341" customFormat="1" ht="24" customHeight="1" thickBot="1" x14ac:dyDescent="0.25">
      <c r="B82" s="328"/>
      <c r="C82" s="329"/>
      <c r="D82" s="329"/>
      <c r="E82" s="330"/>
      <c r="F82" s="331"/>
      <c r="G82" s="331"/>
      <c r="H82" s="332"/>
      <c r="I82" s="332"/>
      <c r="J82" s="332"/>
      <c r="K82" s="333"/>
      <c r="L82" s="333"/>
      <c r="M82" s="332"/>
      <c r="N82" s="332"/>
      <c r="O82" s="332"/>
      <c r="P82" s="332"/>
      <c r="Q82" s="332"/>
      <c r="R82" s="332"/>
      <c r="S82" s="332"/>
      <c r="T82" s="332"/>
      <c r="U82" s="337"/>
      <c r="V82" s="338"/>
      <c r="W82" s="339"/>
      <c r="X82" s="339"/>
      <c r="Y82" s="339"/>
      <c r="Z82" s="339"/>
      <c r="AA82" s="339"/>
      <c r="AB82" s="339"/>
      <c r="AC82" s="339"/>
      <c r="AD82" s="340"/>
      <c r="AE82" s="340"/>
      <c r="AF82" s="340"/>
      <c r="AG82" s="340"/>
    </row>
    <row r="83" spans="1:34" ht="18" customHeight="1" thickBot="1" x14ac:dyDescent="0.25">
      <c r="A83" s="31"/>
      <c r="B83" s="475" t="s">
        <v>24</v>
      </c>
      <c r="C83" s="485"/>
      <c r="D83" s="485"/>
      <c r="E83" s="486"/>
      <c r="F83" s="32"/>
      <c r="G83" s="32"/>
      <c r="H83" s="43"/>
      <c r="I83" s="43"/>
      <c r="J83" s="43"/>
      <c r="K83" s="46"/>
      <c r="L83" s="46"/>
      <c r="M83" s="43"/>
      <c r="N83" s="32"/>
      <c r="O83" s="478" t="s">
        <v>28</v>
      </c>
      <c r="P83" s="479"/>
      <c r="Q83" s="480"/>
      <c r="R83" s="481"/>
      <c r="S83" s="482"/>
      <c r="T83" s="482"/>
      <c r="U83" s="33"/>
      <c r="AH83" s="35"/>
    </row>
    <row r="84" spans="1:34" ht="18" customHeight="1" thickTop="1" thickBot="1" x14ac:dyDescent="0.25">
      <c r="A84" s="34"/>
      <c r="B84" s="405" t="s">
        <v>10</v>
      </c>
      <c r="C84" s="403"/>
      <c r="D84" s="404"/>
      <c r="E84" s="168">
        <v>4</v>
      </c>
      <c r="F84" s="334"/>
      <c r="G84" s="334"/>
      <c r="H84" s="405" t="s">
        <v>28</v>
      </c>
      <c r="I84" s="403"/>
      <c r="J84" s="404"/>
      <c r="K84" s="210">
        <v>44013</v>
      </c>
      <c r="L84" s="211" t="s">
        <v>84</v>
      </c>
      <c r="M84" s="212">
        <v>44043</v>
      </c>
      <c r="N84" s="346"/>
      <c r="O84" s="448" t="s">
        <v>72</v>
      </c>
      <c r="P84" s="449"/>
      <c r="Q84" s="449"/>
      <c r="R84" s="450"/>
      <c r="S84" s="334"/>
      <c r="T84" s="145"/>
      <c r="U84" s="37"/>
      <c r="AH84" s="35"/>
    </row>
    <row r="85" spans="1:34" ht="18" customHeight="1" thickTop="1" x14ac:dyDescent="0.2">
      <c r="A85" s="34"/>
      <c r="B85" s="325"/>
      <c r="C85" s="326"/>
      <c r="D85" s="326"/>
      <c r="E85" s="347"/>
      <c r="F85" s="334"/>
      <c r="G85" s="334"/>
      <c r="H85" s="335"/>
      <c r="I85" s="335"/>
      <c r="J85" s="335"/>
      <c r="K85" s="336"/>
      <c r="L85" s="336"/>
      <c r="M85" s="335"/>
      <c r="N85" s="334"/>
      <c r="O85" s="335"/>
      <c r="P85" s="335"/>
      <c r="Q85" s="335"/>
      <c r="R85" s="335"/>
      <c r="S85" s="334"/>
      <c r="T85" s="335"/>
      <c r="U85" s="37"/>
      <c r="AH85" s="35"/>
    </row>
    <row r="86" spans="1:34" ht="18" customHeight="1" x14ac:dyDescent="0.2">
      <c r="A86" s="34"/>
      <c r="B86" s="121" t="str">
        <f>IF(E86=" "," ",IF(Employee!F$24&gt;E$84," ",IF(Employee!F$26&lt;E$84," ",Employee!D$30)))</f>
        <v xml:space="preserve"> </v>
      </c>
      <c r="C86" s="318"/>
      <c r="D86" s="318" t="s">
        <v>141</v>
      </c>
      <c r="E86" s="130" t="str">
        <f>IF(Employee!D$28="w"," ",IF(Employee!F$24&gt;E$84," ",IF(Employee!F$26&lt;E$84," ",Employee!D$29)))</f>
        <v xml:space="preserve"> </v>
      </c>
      <c r="F86" s="127" t="str">
        <f>IF(E86=" "," ",IF(Employee!F$24&gt;E$84," ",IF(Employee!F$26&lt;E$84," ",Employee!D$15)))</f>
        <v xml:space="preserve"> </v>
      </c>
      <c r="G86" s="142"/>
      <c r="H86" s="98">
        <f>IF(T$84="Y",'Jun20'!H71,0)</f>
        <v>0</v>
      </c>
      <c r="I86" s="90">
        <f>IF(T$84="Y",'Jun20'!I71,0)</f>
        <v>0</v>
      </c>
      <c r="J86" s="90">
        <f>IF(T$84="Y",'Jun20'!J71,0)</f>
        <v>0</v>
      </c>
      <c r="K86" s="90">
        <f>IF(T$84="Y",'Jun20'!K71,I86*J86)</f>
        <v>0</v>
      </c>
      <c r="L86" s="114">
        <f>IF(T$84="Y",'Jun20'!L71,0)</f>
        <v>0</v>
      </c>
      <c r="M86" s="102" t="str">
        <f>IF(E86=" "," ",IF(T$84="Y",'Jun20'!M71,IF((H86+K86+L86)&gt;0,H86+K86+L86," ")))</f>
        <v xml:space="preserve"> </v>
      </c>
      <c r="N86" s="98">
        <v>0</v>
      </c>
      <c r="O86" s="90">
        <v>0</v>
      </c>
      <c r="P86" s="90">
        <v>0</v>
      </c>
      <c r="Q86" s="114">
        <v>0</v>
      </c>
      <c r="R86" s="184" t="str">
        <f>IF(M86=" "," ",IF(M86=0," ",M86-SUM(N86:Q86)))</f>
        <v xml:space="preserve"> </v>
      </c>
      <c r="S86" s="327"/>
      <c r="T86" s="92" t="str">
        <f>IF(M86=" "," ",IF(M86=0," ",Admin!I33))</f>
        <v xml:space="preserve"> </v>
      </c>
      <c r="U86" s="39"/>
      <c r="V86" s="49">
        <f>IF(Employee!H$35=E$84,Employee!D$34+SUM(M86)+'Jun20'!V71,SUM(M86)+'Jun20'!V71)</f>
        <v>0</v>
      </c>
      <c r="W86" s="49">
        <f>IF(Employee!H$35=E$84,Employee!D$35+SUM(N86)+'Jun20'!W71,SUM(N86)+'Jun20'!W71)</f>
        <v>0</v>
      </c>
      <c r="X86" s="49">
        <f>IF(O86=" ",'Jun20'!X71,O86+'Jun20'!X71)</f>
        <v>0</v>
      </c>
      <c r="Y86" s="49">
        <f>IF(P86=" ",'Jun20'!Y71,P86+'Jun20'!Y71)</f>
        <v>0</v>
      </c>
      <c r="Z86" s="49">
        <f>IF(Q86=" ",'Jun20'!Z71,Q86+'Jun20'!Z71)</f>
        <v>0</v>
      </c>
      <c r="AA86" s="49">
        <f>IF(R86=" ",'Jun20'!AA71,R86+'Jun20'!AA71)</f>
        <v>0</v>
      </c>
      <c r="AC86" s="49">
        <f>IF(T86=" ",'Jun20'!AC71,T86+'Jun20'!AC71)</f>
        <v>0</v>
      </c>
      <c r="AD86" s="77">
        <f>IF(G86="SSP",H86,0)</f>
        <v>0</v>
      </c>
      <c r="AE86" s="77">
        <f>IF(G86="SMP",H86,0)</f>
        <v>0</v>
      </c>
      <c r="AF86" s="77">
        <f>IF(G86="SPP",H86,0)</f>
        <v>0</v>
      </c>
      <c r="AG86" s="77">
        <f>IF(G86="SAP",H86,0)</f>
        <v>0</v>
      </c>
      <c r="AH86" s="35"/>
    </row>
    <row r="87" spans="1:34" ht="18" customHeight="1" x14ac:dyDescent="0.2">
      <c r="A87" s="34"/>
      <c r="B87" s="123" t="str">
        <f>IF(E87=" "," ",IF(Employee!F$50&gt;E$84," ",IF(Employee!F$52&lt;E$84," ",Employee!D$56)))</f>
        <v xml:space="preserve"> </v>
      </c>
      <c r="C87" s="318"/>
      <c r="D87" s="318" t="s">
        <v>141</v>
      </c>
      <c r="E87" s="348" t="str">
        <f>IF(Employee!D$54="w"," ",IF(Employee!F$50&gt;E$84," ",IF(Employee!F$52&lt;E$84," ",Employee!D$55)))</f>
        <v xml:space="preserve"> </v>
      </c>
      <c r="F87" s="128" t="str">
        <f>IF(E87=" "," ",IF(Employee!F$50&gt;E$84," ",IF(Employee!F$52&lt;E$84," ",Employee!D$41)))</f>
        <v xml:space="preserve"> </v>
      </c>
      <c r="G87" s="142"/>
      <c r="H87" s="99">
        <f>IF(T$84="Y",'Jun20'!H72,0)</f>
        <v>0</v>
      </c>
      <c r="I87" s="349">
        <f>IF(T$84="Y",'Jun20'!I72,0)</f>
        <v>0</v>
      </c>
      <c r="J87" s="349">
        <f>IF(T$84="Y",'Jun20'!J72,0)</f>
        <v>0</v>
      </c>
      <c r="K87" s="349">
        <f>IF(T$84="Y",'Jun20'!K72,I87*J87)</f>
        <v>0</v>
      </c>
      <c r="L87" s="115">
        <f>IF(T$84="Y",'Jun20'!L72,0)</f>
        <v>0</v>
      </c>
      <c r="M87" s="103" t="str">
        <f>IF(E87=" "," ",IF(T$84="Y",'Jun20'!M72,IF((H87+K87+L87)&gt;0,H87+K87+L87," ")))</f>
        <v xml:space="preserve"> </v>
      </c>
      <c r="N87" s="99">
        <v>0</v>
      </c>
      <c r="O87" s="349">
        <v>0</v>
      </c>
      <c r="P87" s="349">
        <v>0</v>
      </c>
      <c r="Q87" s="115">
        <v>0</v>
      </c>
      <c r="R87" s="185" t="str">
        <f t="shared" ref="R87:R95" si="72">IF(M87=" "," ",IF(M87=0," ",M87-SUM(N87:Q87)))</f>
        <v xml:space="preserve"> </v>
      </c>
      <c r="S87" s="327"/>
      <c r="T87" s="96" t="str">
        <f>IF(M87=" "," ",IF(M87=0," ",Admin!I34))</f>
        <v xml:space="preserve"> </v>
      </c>
      <c r="U87" s="39"/>
      <c r="V87" s="49">
        <f>IF(Employee!H$61=E$84,Employee!D$60+SUM(M87)+'Jun20'!V72,SUM(M87)+'Jun20'!V72)</f>
        <v>0</v>
      </c>
      <c r="W87" s="49">
        <f>IF(Employee!H$61=E$84,Employee!D$61+SUM(N87)+'Jun20'!W72,SUM(N87)+'Jun20'!W72)</f>
        <v>0</v>
      </c>
      <c r="X87" s="49">
        <f>IF(O87=" ",'Jun20'!X72,O87+'Jun20'!X72)</f>
        <v>0</v>
      </c>
      <c r="Y87" s="49">
        <f>IF(P87=" ",'Jun20'!Y72,P87+'Jun20'!Y72)</f>
        <v>0</v>
      </c>
      <c r="Z87" s="49">
        <f>IF(Q87=" ",'Jun20'!Z72,Q87+'Jun20'!Z72)</f>
        <v>0</v>
      </c>
      <c r="AA87" s="49">
        <f>IF(R87=" ",'Jun20'!AA72,R87+'Jun20'!AA72)</f>
        <v>0</v>
      </c>
      <c r="AC87" s="49">
        <f>IF(T87=" ",'Jun20'!AC72,T87+'Jun20'!AC72)</f>
        <v>0</v>
      </c>
      <c r="AD87" s="77">
        <f t="shared" ref="AD87:AD95" si="73">IF(G87="SSP",H87,0)</f>
        <v>0</v>
      </c>
      <c r="AE87" s="77">
        <f t="shared" ref="AE87:AE95" si="74">IF(G87="SMP",H87,0)</f>
        <v>0</v>
      </c>
      <c r="AF87" s="77">
        <f t="shared" ref="AF87:AF95" si="75">IF(G87="SPP",H87,0)</f>
        <v>0</v>
      </c>
      <c r="AG87" s="77">
        <f t="shared" ref="AG87:AG95" si="76">IF(G87="SAP",H87,0)</f>
        <v>0</v>
      </c>
      <c r="AH87" s="35"/>
    </row>
    <row r="88" spans="1:34" ht="18" customHeight="1" x14ac:dyDescent="0.2">
      <c r="A88" s="34"/>
      <c r="B88" s="123" t="str">
        <f>IF(E88=" "," ",IF(Employee!F$76&gt;E$84," ",IF(Employee!F$78&lt;E$84," ",Employee!D$82)))</f>
        <v xml:space="preserve"> </v>
      </c>
      <c r="C88" s="318"/>
      <c r="D88" s="318" t="s">
        <v>141</v>
      </c>
      <c r="E88" s="348" t="str">
        <f>IF(Employee!D$80="w"," ",IF(Employee!F$76&gt;E$84," ",IF(Employee!F$78&lt;E$84," ",Employee!D$81)))</f>
        <v xml:space="preserve"> </v>
      </c>
      <c r="F88" s="128" t="str">
        <f>IF(E88=" "," ",IF(Employee!F$76&gt;E$84," ",IF(Employee!F$78&lt;E$84," ",Employee!D$67)))</f>
        <v xml:space="preserve"> </v>
      </c>
      <c r="G88" s="142"/>
      <c r="H88" s="99">
        <f>IF(T$84="Y",'Jun20'!H73,0)</f>
        <v>0</v>
      </c>
      <c r="I88" s="349">
        <f>IF(T$84="Y",'Jun20'!I73,0)</f>
        <v>0</v>
      </c>
      <c r="J88" s="349">
        <f>IF(T$84="Y",'Jun20'!J73,0)</f>
        <v>0</v>
      </c>
      <c r="K88" s="349">
        <f>IF(T$84="Y",'Jun20'!K73,I88*J88)</f>
        <v>0</v>
      </c>
      <c r="L88" s="115">
        <f>IF(T$84="Y",'Jun20'!L73,0)</f>
        <v>0</v>
      </c>
      <c r="M88" s="103" t="str">
        <f>IF(E88=" "," ",IF(T$84="Y",'Jun20'!M73,IF((H88+K88+L88)&gt;0,H88+K88+L88," ")))</f>
        <v xml:space="preserve"> </v>
      </c>
      <c r="N88" s="99">
        <v>0</v>
      </c>
      <c r="O88" s="349">
        <v>0</v>
      </c>
      <c r="P88" s="349">
        <v>0</v>
      </c>
      <c r="Q88" s="115">
        <v>0</v>
      </c>
      <c r="R88" s="185" t="str">
        <f t="shared" si="72"/>
        <v xml:space="preserve"> </v>
      </c>
      <c r="S88" s="327"/>
      <c r="T88" s="96" t="str">
        <f>IF(M88=" "," ",IF(M88=0," ",Admin!I35))</f>
        <v xml:space="preserve"> </v>
      </c>
      <c r="U88" s="39"/>
      <c r="V88" s="49">
        <f>IF(Employee!H$87=E$84,Employee!D$86+SUM(M88)+'Jun20'!V73,SUM(M88)+'Jun20'!V73)</f>
        <v>0</v>
      </c>
      <c r="W88" s="49">
        <f>IF(Employee!H$87=E$84,Employee!D$87+SUM(N88)+'Jun20'!W73,SUM(N88)+'Jun20'!W73)</f>
        <v>0</v>
      </c>
      <c r="X88" s="49">
        <f>IF(O88=" ",'Jun20'!X73,O88+'Jun20'!X73)</f>
        <v>0</v>
      </c>
      <c r="Y88" s="49">
        <f>IF(P88=" ",'Jun20'!Y73,P88+'Jun20'!Y73)</f>
        <v>0</v>
      </c>
      <c r="Z88" s="49">
        <f>IF(Q88=" ",'Jun20'!Z73,Q88+'Jun20'!Z73)</f>
        <v>0</v>
      </c>
      <c r="AA88" s="49">
        <f>IF(R88=" ",'Jun20'!AA73,R88+'Jun20'!AA73)</f>
        <v>0</v>
      </c>
      <c r="AC88" s="49">
        <f>IF(T88=" ",'Jun20'!AC73,T88+'Jun20'!AC73)</f>
        <v>0</v>
      </c>
      <c r="AD88" s="77">
        <f t="shared" si="73"/>
        <v>0</v>
      </c>
      <c r="AE88" s="77">
        <f t="shared" si="74"/>
        <v>0</v>
      </c>
      <c r="AF88" s="77">
        <f t="shared" si="75"/>
        <v>0</v>
      </c>
      <c r="AG88" s="77">
        <f t="shared" si="76"/>
        <v>0</v>
      </c>
      <c r="AH88" s="35"/>
    </row>
    <row r="89" spans="1:34" ht="18" customHeight="1" x14ac:dyDescent="0.2">
      <c r="A89" s="34"/>
      <c r="B89" s="123" t="str">
        <f>IF(E89=" "," ",IF(Employee!F$102&gt;E$84," ",IF(Employee!F$104&lt;E$84," ",Employee!D$108)))</f>
        <v xml:space="preserve"> </v>
      </c>
      <c r="C89" s="318"/>
      <c r="D89" s="318" t="s">
        <v>141</v>
      </c>
      <c r="E89" s="348" t="str">
        <f>IF(Employee!D$106="w"," ",IF(Employee!F$102&gt;E$84," ",IF(Employee!F$104&lt;E$84," ",Employee!D$107)))</f>
        <v xml:space="preserve"> </v>
      </c>
      <c r="F89" s="128" t="str">
        <f>IF(E89=" "," ",IF(Employee!F$102&gt;E$84," ",IF(Employee!F$104&lt;E$84," ",Employee!D$93)))</f>
        <v xml:space="preserve"> </v>
      </c>
      <c r="G89" s="142"/>
      <c r="H89" s="99">
        <f>IF(T$84="Y",'Jun20'!H74,0)</f>
        <v>0</v>
      </c>
      <c r="I89" s="349">
        <f>IF(T$84="Y",'Jun20'!I74,0)</f>
        <v>0</v>
      </c>
      <c r="J89" s="349">
        <f>IF(T$84="Y",'Jun20'!J74,0)</f>
        <v>0</v>
      </c>
      <c r="K89" s="349">
        <f>IF(T$84="Y",'Jun20'!K74,I89*J89)</f>
        <v>0</v>
      </c>
      <c r="L89" s="115">
        <f>IF(T$84="Y",'Jun20'!L74,0)</f>
        <v>0</v>
      </c>
      <c r="M89" s="103" t="str">
        <f>IF(E89=" "," ",IF(T$84="Y",'Jun20'!M74,IF((H89+K89+L89)&gt;0,H89+K89+L89," ")))</f>
        <v xml:space="preserve"> </v>
      </c>
      <c r="N89" s="99">
        <v>0</v>
      </c>
      <c r="O89" s="349">
        <v>0</v>
      </c>
      <c r="P89" s="349">
        <v>0</v>
      </c>
      <c r="Q89" s="115">
        <v>0</v>
      </c>
      <c r="R89" s="185" t="str">
        <f t="shared" si="72"/>
        <v xml:space="preserve"> </v>
      </c>
      <c r="S89" s="327"/>
      <c r="T89" s="96" t="str">
        <f>IF(M89=" "," ",IF(M89=0," ",Admin!I36))</f>
        <v xml:space="preserve"> </v>
      </c>
      <c r="U89" s="39"/>
      <c r="V89" s="49">
        <f>IF(Employee!H$113=E$84,Employee!D$112+SUM(M89)+'Jun20'!V74,SUM(M89)+'Jun20'!V74)</f>
        <v>0</v>
      </c>
      <c r="W89" s="49">
        <f>IF(Employee!H$113=E$84,Employee!D$113+SUM(N89)+'Jun20'!W74,SUM(N89)+'Jun20'!W74)</f>
        <v>0</v>
      </c>
      <c r="X89" s="49">
        <f>IF(O89=" ",'Jun20'!X74,O89+'Jun20'!X74)</f>
        <v>0</v>
      </c>
      <c r="Y89" s="49">
        <f>IF(P89=" ",'Jun20'!Y74,P89+'Jun20'!Y74)</f>
        <v>0</v>
      </c>
      <c r="Z89" s="49">
        <f>IF(Q89=" ",'Jun20'!Z74,Q89+'Jun20'!Z74)</f>
        <v>0</v>
      </c>
      <c r="AA89" s="49">
        <f>IF(R89=" ",'Jun20'!AA74,R89+'Jun20'!AA74)</f>
        <v>0</v>
      </c>
      <c r="AC89" s="49">
        <f>IF(T89=" ",'Jun20'!AC74,T89+'Jun20'!AC74)</f>
        <v>0</v>
      </c>
      <c r="AD89" s="77">
        <f t="shared" si="73"/>
        <v>0</v>
      </c>
      <c r="AE89" s="77">
        <f t="shared" si="74"/>
        <v>0</v>
      </c>
      <c r="AF89" s="77">
        <f t="shared" si="75"/>
        <v>0</v>
      </c>
      <c r="AG89" s="77">
        <f t="shared" si="76"/>
        <v>0</v>
      </c>
      <c r="AH89" s="35"/>
    </row>
    <row r="90" spans="1:34" ht="18" customHeight="1" x14ac:dyDescent="0.2">
      <c r="A90" s="34"/>
      <c r="B90" s="123" t="str">
        <f>IF(E90=" "," ",IF(Employee!F$128&gt;E$84," ",IF(Employee!F$130&lt;E$84," ",Employee!D$134)))</f>
        <v xml:space="preserve"> </v>
      </c>
      <c r="C90" s="318"/>
      <c r="D90" s="318" t="s">
        <v>141</v>
      </c>
      <c r="E90" s="348" t="str">
        <f>IF(Employee!D$132="w"," ",IF(Employee!F$128&gt;E$84," ",IF(Employee!F$130&lt;E$84," ",Employee!D$133)))</f>
        <v xml:space="preserve"> </v>
      </c>
      <c r="F90" s="128" t="str">
        <f>IF(E90=" "," ",IF(Employee!F$128&gt;E$84," ",IF(Employee!F$130&lt;E$84," ",Employee!D$119)))</f>
        <v xml:space="preserve"> </v>
      </c>
      <c r="G90" s="142"/>
      <c r="H90" s="99">
        <f>IF(T$84="Y",'Jun20'!H75,0)</f>
        <v>0</v>
      </c>
      <c r="I90" s="349">
        <f>IF(T$84="Y",'Jun20'!I75,0)</f>
        <v>0</v>
      </c>
      <c r="J90" s="349">
        <f>IF(T$84="Y",'Jun20'!J75,0)</f>
        <v>0</v>
      </c>
      <c r="K90" s="349">
        <f>IF(T$84="Y",'Jun20'!K75,I90*J90)</f>
        <v>0</v>
      </c>
      <c r="L90" s="115">
        <f>IF(T$84="Y",'Jun20'!L75,0)</f>
        <v>0</v>
      </c>
      <c r="M90" s="103" t="str">
        <f>IF(E90=" "," ",IF(T$84="Y",'Jun20'!M75,IF((H90+K90+L90)&gt;0,H90+K90+L90," ")))</f>
        <v xml:space="preserve"> </v>
      </c>
      <c r="N90" s="99">
        <v>0</v>
      </c>
      <c r="O90" s="349">
        <v>0</v>
      </c>
      <c r="P90" s="349">
        <v>0</v>
      </c>
      <c r="Q90" s="115">
        <v>0</v>
      </c>
      <c r="R90" s="185" t="str">
        <f t="shared" si="72"/>
        <v xml:space="preserve"> </v>
      </c>
      <c r="S90" s="327"/>
      <c r="T90" s="96" t="str">
        <f>IF(M90=" "," ",IF(M90=0," ",Admin!I37))</f>
        <v xml:space="preserve"> </v>
      </c>
      <c r="U90" s="39"/>
      <c r="V90" s="49">
        <f>IF(Employee!H$139=E$84,Employee!D$138+SUM(M90)+'Jun20'!V75,SUM(M90)+'Jun20'!V75)</f>
        <v>0</v>
      </c>
      <c r="W90" s="49">
        <f>IF(Employee!H$139=E$84,Employee!D$139+SUM(N90)+'Jun20'!W75,SUM(N90)+'Jun20'!W75)</f>
        <v>0</v>
      </c>
      <c r="X90" s="49">
        <f>IF(O90=" ",'Jun20'!X75,O90+'Jun20'!X75)</f>
        <v>0</v>
      </c>
      <c r="Y90" s="49">
        <f>IF(P90=" ",'Jun20'!Y75,P90+'Jun20'!Y75)</f>
        <v>0</v>
      </c>
      <c r="Z90" s="49">
        <f>IF(Q90=" ",'Jun20'!Z75,Q90+'Jun20'!Z75)</f>
        <v>0</v>
      </c>
      <c r="AA90" s="49">
        <f>IF(R90=" ",'Jun20'!AA75,R90+'Jun20'!AA75)</f>
        <v>0</v>
      </c>
      <c r="AC90" s="49">
        <f>IF(T90=" ",'Jun20'!AC75,T90+'Jun20'!AC75)</f>
        <v>0</v>
      </c>
      <c r="AD90" s="77">
        <f t="shared" si="73"/>
        <v>0</v>
      </c>
      <c r="AE90" s="77">
        <f t="shared" si="74"/>
        <v>0</v>
      </c>
      <c r="AF90" s="77">
        <f t="shared" si="75"/>
        <v>0</v>
      </c>
      <c r="AG90" s="77">
        <f t="shared" si="76"/>
        <v>0</v>
      </c>
      <c r="AH90" s="35"/>
    </row>
    <row r="91" spans="1:34" ht="18" customHeight="1" x14ac:dyDescent="0.2">
      <c r="A91" s="34"/>
      <c r="B91" s="123" t="str">
        <f>IF(E91=" "," ",IF(Employee!F$154&gt;E$84," ",IF(Employee!F$156&lt;E$84," ",Employee!D$160)))</f>
        <v xml:space="preserve"> </v>
      </c>
      <c r="C91" s="318"/>
      <c r="D91" s="318" t="s">
        <v>141</v>
      </c>
      <c r="E91" s="348" t="str">
        <f>IF(Employee!D$158="w"," ",IF(Employee!F$154&gt;E$84," ",IF(Employee!F$156&lt;E$84," ",Employee!D$159)))</f>
        <v xml:space="preserve"> </v>
      </c>
      <c r="F91" s="128" t="str">
        <f>IF(E91=" "," ",IF(Employee!F$154&gt;E$84," ",IF(Employee!F$156&lt;E$84," ",Employee!D$145)))</f>
        <v xml:space="preserve"> </v>
      </c>
      <c r="G91" s="142"/>
      <c r="H91" s="99">
        <f>IF(T$84="Y",'Jun20'!H76,0)</f>
        <v>0</v>
      </c>
      <c r="I91" s="349">
        <f>IF(T$84="Y",'Jun20'!I76,0)</f>
        <v>0</v>
      </c>
      <c r="J91" s="349">
        <f>IF(T$84="Y",'Jun20'!J76,0)</f>
        <v>0</v>
      </c>
      <c r="K91" s="349">
        <f>IF(T$84="Y",'Jun20'!K76,I91*J91)</f>
        <v>0</v>
      </c>
      <c r="L91" s="115">
        <f>IF(T$84="Y",'Jun20'!L76,0)</f>
        <v>0</v>
      </c>
      <c r="M91" s="103" t="str">
        <f>IF(E91=" "," ",IF(T$84="Y",'Jun20'!M76,IF((H91+K91+L91)&gt;0,H91+K91+L91," ")))</f>
        <v xml:space="preserve"> </v>
      </c>
      <c r="N91" s="99">
        <v>0</v>
      </c>
      <c r="O91" s="349">
        <v>0</v>
      </c>
      <c r="P91" s="349">
        <v>0</v>
      </c>
      <c r="Q91" s="115">
        <v>0</v>
      </c>
      <c r="R91" s="185" t="str">
        <f t="shared" si="72"/>
        <v xml:space="preserve"> </v>
      </c>
      <c r="S91" s="327"/>
      <c r="T91" s="96" t="str">
        <f>IF(M91=" "," ",IF(M91=0," ",Admin!I38))</f>
        <v xml:space="preserve"> </v>
      </c>
      <c r="U91" s="39"/>
      <c r="V91" s="49">
        <f>IF(Employee!H$165=E$84,Employee!D$164+SUM(M91)+'Jun20'!V76,SUM(M91)+'Jun20'!V76)</f>
        <v>0</v>
      </c>
      <c r="W91" s="49">
        <f>IF(Employee!H$165=E$84,Employee!D$165+SUM(N91)+'Jun20'!W76,SUM(N91)+'Jun20'!W76)</f>
        <v>0</v>
      </c>
      <c r="X91" s="49">
        <f>IF(O91=" ",'Jun20'!X76,O91+'Jun20'!X76)</f>
        <v>0</v>
      </c>
      <c r="Y91" s="49">
        <f>IF(P91=" ",'Jun20'!Y76,P91+'Jun20'!Y76)</f>
        <v>0</v>
      </c>
      <c r="Z91" s="49">
        <f>IF(Q91=" ",'Jun20'!Z76,Q91+'Jun20'!Z76)</f>
        <v>0</v>
      </c>
      <c r="AA91" s="49">
        <f>IF(R91=" ",'Jun20'!AA76,R91+'Jun20'!AA76)</f>
        <v>0</v>
      </c>
      <c r="AC91" s="49">
        <f>IF(T91=" ",'Jun20'!AC76,T91+'Jun20'!AC76)</f>
        <v>0</v>
      </c>
      <c r="AD91" s="77">
        <f t="shared" si="73"/>
        <v>0</v>
      </c>
      <c r="AE91" s="77">
        <f t="shared" si="74"/>
        <v>0</v>
      </c>
      <c r="AF91" s="77">
        <f t="shared" si="75"/>
        <v>0</v>
      </c>
      <c r="AG91" s="77">
        <f t="shared" si="76"/>
        <v>0</v>
      </c>
      <c r="AH91" s="35"/>
    </row>
    <row r="92" spans="1:34" ht="18" customHeight="1" x14ac:dyDescent="0.2">
      <c r="A92" s="34"/>
      <c r="B92" s="123" t="str">
        <f>IF(E92=" "," ",IF(Employee!F$180&gt;E$84," ",IF(Employee!F$182&lt;E$84," ",Employee!D$186)))</f>
        <v xml:space="preserve"> </v>
      </c>
      <c r="C92" s="318"/>
      <c r="D92" s="318" t="s">
        <v>141</v>
      </c>
      <c r="E92" s="348" t="str">
        <f>IF(Employee!D$184="w"," ",IF(Employee!F$180&gt;E$84," ",IF(Employee!F$182&lt;E$84," ",Employee!D$185)))</f>
        <v xml:space="preserve"> </v>
      </c>
      <c r="F92" s="128" t="str">
        <f>IF(E92=" "," ",IF(Employee!F$180&gt;E$84," ",IF(Employee!F$182&lt;E$84," ",Employee!D$171)))</f>
        <v xml:space="preserve"> </v>
      </c>
      <c r="G92" s="142"/>
      <c r="H92" s="99">
        <f>IF(T$84="Y",'Jun20'!H77,0)</f>
        <v>0</v>
      </c>
      <c r="I92" s="349">
        <f>IF(T$84="Y",'Jun20'!I77,0)</f>
        <v>0</v>
      </c>
      <c r="J92" s="349">
        <f>IF(T$84="Y",'Jun20'!J77,0)</f>
        <v>0</v>
      </c>
      <c r="K92" s="349">
        <f>IF(T$84="Y",'Jun20'!K77,I92*J92)</f>
        <v>0</v>
      </c>
      <c r="L92" s="115">
        <f>IF(T$84="Y",'Jun20'!L77,0)</f>
        <v>0</v>
      </c>
      <c r="M92" s="103" t="str">
        <f>IF(E92=" "," ",IF(T$84="Y",'Jun20'!M77,IF((H92+K92+L92)&gt;0,H92+K92+L92," ")))</f>
        <v xml:space="preserve"> </v>
      </c>
      <c r="N92" s="99">
        <v>0</v>
      </c>
      <c r="O92" s="349">
        <v>0</v>
      </c>
      <c r="P92" s="349">
        <v>0</v>
      </c>
      <c r="Q92" s="115">
        <v>0</v>
      </c>
      <c r="R92" s="185" t="str">
        <f t="shared" si="72"/>
        <v xml:space="preserve"> </v>
      </c>
      <c r="S92" s="327"/>
      <c r="T92" s="96" t="str">
        <f>IF(M92=" "," ",IF(M92=0," ",Admin!I39))</f>
        <v xml:space="preserve"> </v>
      </c>
      <c r="U92" s="39"/>
      <c r="V92" s="49">
        <f>IF(Employee!H$191=E$84,Employee!D$190+SUM(M92)+'Jun20'!V77,SUM(M92)+'Jun20'!V77)</f>
        <v>0</v>
      </c>
      <c r="W92" s="49">
        <f>IF(Employee!H$191=E$84,Employee!D$191+SUM(N92)+'Jun20'!W77,SUM(N92)+'Jun20'!W77)</f>
        <v>0</v>
      </c>
      <c r="X92" s="49">
        <f>IF(O92=" ",'Jun20'!X77,O92+'Jun20'!X77)</f>
        <v>0</v>
      </c>
      <c r="Y92" s="49">
        <f>IF(P92=" ",'Jun20'!Y77,P92+'Jun20'!Y77)</f>
        <v>0</v>
      </c>
      <c r="Z92" s="49">
        <f>IF(Q92=" ",'Jun20'!Z77,Q92+'Jun20'!Z77)</f>
        <v>0</v>
      </c>
      <c r="AA92" s="49">
        <f>IF(R92=" ",'Jun20'!AA77,R92+'Jun20'!AA77)</f>
        <v>0</v>
      </c>
      <c r="AC92" s="49">
        <f>IF(T92=" ",'Jun20'!AC77,T92+'Jun20'!AC77)</f>
        <v>0</v>
      </c>
      <c r="AD92" s="77">
        <f t="shared" si="73"/>
        <v>0</v>
      </c>
      <c r="AE92" s="77">
        <f t="shared" si="74"/>
        <v>0</v>
      </c>
      <c r="AF92" s="77">
        <f t="shared" si="75"/>
        <v>0</v>
      </c>
      <c r="AG92" s="77">
        <f t="shared" si="76"/>
        <v>0</v>
      </c>
      <c r="AH92" s="35"/>
    </row>
    <row r="93" spans="1:34" ht="18" customHeight="1" x14ac:dyDescent="0.2">
      <c r="A93" s="34"/>
      <c r="B93" s="123" t="str">
        <f>IF(E93=" "," ",IF(Employee!F$206&gt;E$84," ",IF(Employee!F$208&lt;E$84," ",Employee!D$212)))</f>
        <v xml:space="preserve"> </v>
      </c>
      <c r="C93" s="318"/>
      <c r="D93" s="318" t="s">
        <v>141</v>
      </c>
      <c r="E93" s="348" t="str">
        <f>IF(Employee!D$210="w"," ",IF(Employee!F$206&gt;E$84," ",IF(Employee!F$208&lt;E$84," ",Employee!D$211)))</f>
        <v xml:space="preserve"> </v>
      </c>
      <c r="F93" s="128" t="str">
        <f>IF(E93=" "," ",IF(Employee!F$206&gt;E$84," ",IF(Employee!F$208&lt;E$84," ",Employee!D$197)))</f>
        <v xml:space="preserve"> </v>
      </c>
      <c r="G93" s="142"/>
      <c r="H93" s="99">
        <f>IF(T$84="Y",'Jun20'!H78,0)</f>
        <v>0</v>
      </c>
      <c r="I93" s="349">
        <f>IF(T$84="Y",'Jun20'!I78,0)</f>
        <v>0</v>
      </c>
      <c r="J93" s="349">
        <f>IF(T$84="Y",'Jun20'!J78,0)</f>
        <v>0</v>
      </c>
      <c r="K93" s="349">
        <f>IF(T$84="Y",'Jun20'!K78,I93*J93)</f>
        <v>0</v>
      </c>
      <c r="L93" s="115">
        <f>IF(T$84="Y",'Jun20'!L78,0)</f>
        <v>0</v>
      </c>
      <c r="M93" s="103" t="str">
        <f>IF(E93=" "," ",IF(T$84="Y",'Jun20'!M78,IF((H93+K93+L93)&gt;0,H93+K93+L93," ")))</f>
        <v xml:space="preserve"> </v>
      </c>
      <c r="N93" s="99">
        <v>0</v>
      </c>
      <c r="O93" s="349">
        <v>0</v>
      </c>
      <c r="P93" s="349">
        <v>0</v>
      </c>
      <c r="Q93" s="115">
        <v>0</v>
      </c>
      <c r="R93" s="185" t="str">
        <f t="shared" si="72"/>
        <v xml:space="preserve"> </v>
      </c>
      <c r="S93" s="327"/>
      <c r="T93" s="96" t="str">
        <f>IF(M93=" "," ",IF(M93=0," ",Admin!I40))</f>
        <v xml:space="preserve"> </v>
      </c>
      <c r="U93" s="39"/>
      <c r="V93" s="49">
        <f>IF(Employee!H$217=E$84,Employee!D$216+SUM(M93)+'Jun20'!V78,SUM(M93)+'Jun20'!V78)</f>
        <v>0</v>
      </c>
      <c r="W93" s="49">
        <f>IF(Employee!H$217=E$84,Employee!D$217+SUM(N93)+'Jun20'!W78,SUM(N93)+'Jun20'!W78)</f>
        <v>0</v>
      </c>
      <c r="X93" s="49">
        <f>IF(O93=" ",'Jun20'!X78,O93+'Jun20'!X78)</f>
        <v>0</v>
      </c>
      <c r="Y93" s="49">
        <f>IF(P93=" ",'Jun20'!Y78,P93+'Jun20'!Y78)</f>
        <v>0</v>
      </c>
      <c r="Z93" s="49">
        <f>IF(Q93=" ",'Jun20'!Z78,Q93+'Jun20'!Z78)</f>
        <v>0</v>
      </c>
      <c r="AA93" s="49">
        <f>IF(R93=" ",'Jun20'!AA78,R93+'Jun20'!AA78)</f>
        <v>0</v>
      </c>
      <c r="AC93" s="49">
        <f>IF(T93=" ",'Jun20'!AC78,T93+'Jun20'!AC78)</f>
        <v>0</v>
      </c>
      <c r="AD93" s="77">
        <f t="shared" si="73"/>
        <v>0</v>
      </c>
      <c r="AE93" s="77">
        <f t="shared" si="74"/>
        <v>0</v>
      </c>
      <c r="AF93" s="77">
        <f t="shared" si="75"/>
        <v>0</v>
      </c>
      <c r="AG93" s="77">
        <f t="shared" si="76"/>
        <v>0</v>
      </c>
      <c r="AH93" s="35"/>
    </row>
    <row r="94" spans="1:34" ht="18" customHeight="1" x14ac:dyDescent="0.2">
      <c r="A94" s="34"/>
      <c r="B94" s="123" t="str">
        <f>IF(E94=" "," ",IF(Employee!F$232&gt;E$84," ",IF(Employee!F$234&lt;E$84," ",Employee!D$238)))</f>
        <v xml:space="preserve"> </v>
      </c>
      <c r="C94" s="318"/>
      <c r="D94" s="318" t="s">
        <v>141</v>
      </c>
      <c r="E94" s="348" t="str">
        <f>IF(Employee!D$236="w"," ",IF(Employee!F$232&gt;E$84," ",IF(Employee!F$234&lt;E$84," ",Employee!D$237)))</f>
        <v xml:space="preserve"> </v>
      </c>
      <c r="F94" s="128" t="str">
        <f>IF(E94=" "," ",IF(Employee!F$232&gt;E$84," ",IF(Employee!F$234&lt;E$84," ",Employee!D$223)))</f>
        <v xml:space="preserve"> </v>
      </c>
      <c r="G94" s="142"/>
      <c r="H94" s="99">
        <f>IF(T$84="Y",'Jun20'!H79,0)</f>
        <v>0</v>
      </c>
      <c r="I94" s="349">
        <f>IF(T$84="Y",'Jun20'!I79,0)</f>
        <v>0</v>
      </c>
      <c r="J94" s="349">
        <f>IF(T$84="Y",'Jun20'!J79,0)</f>
        <v>0</v>
      </c>
      <c r="K94" s="349">
        <f>IF(T$84="Y",'Jun20'!K79,I94*J94)</f>
        <v>0</v>
      </c>
      <c r="L94" s="115">
        <f>IF(T$84="Y",'Jun20'!L79,0)</f>
        <v>0</v>
      </c>
      <c r="M94" s="103" t="str">
        <f>IF(E94=" "," ",IF(T$84="Y",'Jun20'!M79,IF((H94+K94+L94)&gt;0,H94+K94+L94," ")))</f>
        <v xml:space="preserve"> </v>
      </c>
      <c r="N94" s="99">
        <v>0</v>
      </c>
      <c r="O94" s="349">
        <v>0</v>
      </c>
      <c r="P94" s="349">
        <v>0</v>
      </c>
      <c r="Q94" s="115">
        <v>0</v>
      </c>
      <c r="R94" s="185" t="str">
        <f t="shared" si="72"/>
        <v xml:space="preserve"> </v>
      </c>
      <c r="S94" s="327"/>
      <c r="T94" s="96" t="str">
        <f>IF(M94=" "," ",IF(M94=0," ",Admin!I41))</f>
        <v xml:space="preserve"> </v>
      </c>
      <c r="U94" s="39"/>
      <c r="V94" s="49">
        <f>IF(Employee!H$243=E$84,Employee!D$242+SUM(M94)+'Jun20'!V79,SUM(M94)+'Jun20'!V79)</f>
        <v>0</v>
      </c>
      <c r="W94" s="49">
        <f>IF(Employee!H$243=E$84,Employee!D$243+SUM(N94)+'Jun20'!W79,SUM(N94)+'Jun20'!W79)</f>
        <v>0</v>
      </c>
      <c r="X94" s="49">
        <f>IF(O94=" ",'Jun20'!X79,O94+'Jun20'!X79)</f>
        <v>0</v>
      </c>
      <c r="Y94" s="49">
        <f>IF(P94=" ",'Jun20'!Y79,P94+'Jun20'!Y79)</f>
        <v>0</v>
      </c>
      <c r="Z94" s="49">
        <f>IF(Q94=" ",'Jun20'!Z79,Q94+'Jun20'!Z79)</f>
        <v>0</v>
      </c>
      <c r="AA94" s="49">
        <f>IF(R94=" ",'Jun20'!AA79,R94+'Jun20'!AA79)</f>
        <v>0</v>
      </c>
      <c r="AC94" s="49">
        <f>IF(T94=" ",'Jun20'!AC79,T94+'Jun20'!AC79)</f>
        <v>0</v>
      </c>
      <c r="AD94" s="77">
        <f t="shared" si="73"/>
        <v>0</v>
      </c>
      <c r="AE94" s="77">
        <f t="shared" si="74"/>
        <v>0</v>
      </c>
      <c r="AF94" s="77">
        <f t="shared" si="75"/>
        <v>0</v>
      </c>
      <c r="AG94" s="77">
        <f t="shared" si="76"/>
        <v>0</v>
      </c>
      <c r="AH94" s="35"/>
    </row>
    <row r="95" spans="1:34" ht="18" customHeight="1" thickBot="1" x14ac:dyDescent="0.25">
      <c r="A95" s="34"/>
      <c r="B95" s="125" t="str">
        <f>IF(E95=" "," ",IF(Employee!F$258&gt;E$84," ",IF(Employee!F$260&lt;E$84," ",Employee!D$264)))</f>
        <v xml:space="preserve"> </v>
      </c>
      <c r="C95" s="318"/>
      <c r="D95" s="318" t="s">
        <v>141</v>
      </c>
      <c r="E95" s="131" t="str">
        <f>IF(Employee!D$262="w"," ",IF(Employee!F$258&gt;E$84," ",IF(Employee!F$260&lt;E$84," ",Employee!D$263)))</f>
        <v xml:space="preserve"> </v>
      </c>
      <c r="F95" s="128" t="str">
        <f>IF(E95=" "," ",IF(Employee!F$258&gt;E$84," ",IF(Employee!F$260&lt;E$84," ",Employee!D$249)))</f>
        <v xml:space="preserve"> </v>
      </c>
      <c r="G95" s="143"/>
      <c r="H95" s="117">
        <f>IF(T$84="Y",'Jun20'!H80,0)</f>
        <v>0</v>
      </c>
      <c r="I95" s="118">
        <f>IF(T$84="Y",'Jun20'!I80,0)</f>
        <v>0</v>
      </c>
      <c r="J95" s="118">
        <f>IF(T$84="Y",'Jun20'!J80,0)</f>
        <v>0</v>
      </c>
      <c r="K95" s="118">
        <f>IF(T$84="Y",'Jun20'!K80,I95*J95)</f>
        <v>0</v>
      </c>
      <c r="L95" s="116">
        <f>IF(T$84="Y",'Jun20'!L80,0)</f>
        <v>0</v>
      </c>
      <c r="M95" s="103" t="str">
        <f>IF(E95=" "," ",IF(T$84="Y",'Jun20'!M80,IF((H95+K95+L95)&gt;0,H95+K95+L95," ")))</f>
        <v xml:space="preserve"> </v>
      </c>
      <c r="N95" s="117">
        <v>0</v>
      </c>
      <c r="O95" s="118">
        <v>0</v>
      </c>
      <c r="P95" s="118">
        <v>0</v>
      </c>
      <c r="Q95" s="116">
        <v>0</v>
      </c>
      <c r="R95" s="185" t="str">
        <f t="shared" si="72"/>
        <v xml:space="preserve"> </v>
      </c>
      <c r="S95" s="327"/>
      <c r="T95" s="96" t="str">
        <f>IF(M95=" "," ",IF(M95=0," ",Admin!I42))</f>
        <v xml:space="preserve"> </v>
      </c>
      <c r="U95" s="39"/>
      <c r="V95" s="49">
        <f>IF(Employee!H$269=E$84,Employee!D$268+SUM(M95)+'Jun20'!V80,SUM(M95)+'Jun20'!V80)</f>
        <v>0</v>
      </c>
      <c r="W95" s="49">
        <f>IF(Employee!H$269=E$84,Employee!D$269+SUM(N95)+'Jun20'!W80,SUM(N95)+'Jun20'!W80)</f>
        <v>0</v>
      </c>
      <c r="X95" s="49">
        <f>IF(O95=" ",'Jun20'!X80,O95+'Jun20'!X80)</f>
        <v>0</v>
      </c>
      <c r="Y95" s="49">
        <f>IF(P95=" ",'Jun20'!Y80,P95+'Jun20'!Y80)</f>
        <v>0</v>
      </c>
      <c r="Z95" s="49">
        <f>IF(Q95=" ",'Jun20'!Z80,Q95+'Jun20'!Z80)</f>
        <v>0</v>
      </c>
      <c r="AA95" s="49">
        <f>IF(R95=" ",'Jun20'!AA80,R95+'Jun20'!AA80)</f>
        <v>0</v>
      </c>
      <c r="AC95" s="49">
        <f>IF(T95=" ",'Jun20'!AC80,T95+'Jun20'!AC80)</f>
        <v>0</v>
      </c>
      <c r="AD95" s="77">
        <f t="shared" si="73"/>
        <v>0</v>
      </c>
      <c r="AE95" s="77">
        <f t="shared" si="74"/>
        <v>0</v>
      </c>
      <c r="AF95" s="77">
        <f t="shared" si="75"/>
        <v>0</v>
      </c>
      <c r="AG95" s="77">
        <f t="shared" si="76"/>
        <v>0</v>
      </c>
      <c r="AH95" s="35"/>
    </row>
    <row r="96" spans="1:34" ht="18" customHeight="1" thickTop="1" thickBot="1" x14ac:dyDescent="0.25">
      <c r="A96" s="38"/>
      <c r="B96" s="351"/>
      <c r="C96" s="352"/>
      <c r="D96" s="352"/>
      <c r="E96" s="353"/>
      <c r="F96" s="473" t="s">
        <v>7</v>
      </c>
      <c r="G96" s="484"/>
      <c r="H96" s="358"/>
      <c r="I96" s="357"/>
      <c r="J96" s="357"/>
      <c r="K96" s="359"/>
      <c r="L96" s="359"/>
      <c r="M96" s="356">
        <f t="shared" ref="M96:R96" si="77">SUM(M86:M95)</f>
        <v>0</v>
      </c>
      <c r="N96" s="356">
        <f t="shared" si="77"/>
        <v>0</v>
      </c>
      <c r="O96" s="356">
        <f t="shared" si="77"/>
        <v>0</v>
      </c>
      <c r="P96" s="356">
        <f t="shared" si="77"/>
        <v>0</v>
      </c>
      <c r="Q96" s="356">
        <f t="shared" si="77"/>
        <v>0</v>
      </c>
      <c r="R96" s="356">
        <f t="shared" si="77"/>
        <v>0</v>
      </c>
      <c r="S96" s="357"/>
      <c r="T96" s="356">
        <f>SUM(T86:T95)</f>
        <v>0</v>
      </c>
      <c r="U96" s="40"/>
      <c r="V96" s="49"/>
      <c r="AH96" s="35"/>
    </row>
    <row r="97" spans="1:33" ht="24" customHeight="1" x14ac:dyDescent="0.2">
      <c r="A97" s="35"/>
      <c r="B97" s="393"/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5"/>
    </row>
    <row r="98" spans="1:33" ht="12.75" customHeight="1" x14ac:dyDescent="0.2">
      <c r="AD98" s="169">
        <f>SUM(AD11:AD96)</f>
        <v>0</v>
      </c>
      <c r="AE98" s="169">
        <f>SUM(AE11:AE96)</f>
        <v>0</v>
      </c>
      <c r="AF98" s="169">
        <f>SUM(AF11:AF96)</f>
        <v>0</v>
      </c>
      <c r="AG98" s="169">
        <f>SUM(AG11:AG96)</f>
        <v>0</v>
      </c>
    </row>
    <row r="99" spans="1:33" ht="13.5" customHeight="1" thickBot="1" x14ac:dyDescent="0.25">
      <c r="F99" s="193" t="s">
        <v>80</v>
      </c>
      <c r="M99" s="453" t="s">
        <v>81</v>
      </c>
      <c r="N99" s="454"/>
      <c r="O99" s="454"/>
      <c r="P99" s="454"/>
      <c r="Q99" s="454"/>
      <c r="R99" s="454"/>
      <c r="T99" s="189"/>
    </row>
    <row r="100" spans="1:33" ht="12.75" customHeight="1" x14ac:dyDescent="0.2">
      <c r="F100" s="190" t="str">
        <f>IF(B86="D",Employee!D15," ")</f>
        <v xml:space="preserve"> </v>
      </c>
      <c r="M100" s="195" t="str">
        <f t="shared" ref="M100:M109" si="78">IF(B86="D",M86," ")</f>
        <v xml:space="preserve"> </v>
      </c>
      <c r="N100" s="196" t="str">
        <f t="shared" ref="N100:N109" si="79">IF(B86="D",N86," ")</f>
        <v xml:space="preserve"> </v>
      </c>
      <c r="O100" s="196" t="str">
        <f t="shared" ref="O100:O109" si="80">IF(B86="D",O86," ")</f>
        <v xml:space="preserve"> </v>
      </c>
      <c r="P100" s="196" t="str">
        <f t="shared" ref="P100:P109" si="81">IF(B86="D",P86," ")</f>
        <v xml:space="preserve"> </v>
      </c>
      <c r="Q100" s="196" t="str">
        <f t="shared" ref="Q100:Q109" si="82">IF(B86="D",Q86," ")</f>
        <v xml:space="preserve"> </v>
      </c>
      <c r="R100" s="197" t="str">
        <f t="shared" ref="R100:R109" si="83">IF(B86="D",R86," ")</f>
        <v xml:space="preserve"> </v>
      </c>
      <c r="S100" s="198"/>
      <c r="T100" s="199" t="str">
        <f t="shared" ref="T100:T109" si="84">IF(B86="D",T86," ")</f>
        <v xml:space="preserve"> </v>
      </c>
      <c r="AD100" s="171">
        <f>IF((AD98-(O2+T2)*0.13)&gt;0,AD98-(Q2+T2)*0.13,0)</f>
        <v>0</v>
      </c>
      <c r="AE100" s="171">
        <f>AE98</f>
        <v>0</v>
      </c>
      <c r="AF100" s="171">
        <f>AF98</f>
        <v>0</v>
      </c>
      <c r="AG100" s="171">
        <f>AG98</f>
        <v>0</v>
      </c>
    </row>
    <row r="101" spans="1:33" x14ac:dyDescent="0.2">
      <c r="F101" s="191" t="str">
        <f>IF(B87="D",Employee!D41," ")</f>
        <v xml:space="preserve"> </v>
      </c>
      <c r="M101" s="200" t="str">
        <f t="shared" si="78"/>
        <v xml:space="preserve"> </v>
      </c>
      <c r="N101" s="201" t="str">
        <f t="shared" si="79"/>
        <v xml:space="preserve"> </v>
      </c>
      <c r="O101" s="201" t="str">
        <f t="shared" si="80"/>
        <v xml:space="preserve"> </v>
      </c>
      <c r="P101" s="201" t="str">
        <f t="shared" si="81"/>
        <v xml:space="preserve"> </v>
      </c>
      <c r="Q101" s="201" t="str">
        <f t="shared" si="82"/>
        <v xml:space="preserve"> </v>
      </c>
      <c r="R101" s="202" t="str">
        <f t="shared" si="83"/>
        <v xml:space="preserve"> </v>
      </c>
      <c r="S101" s="198"/>
      <c r="T101" s="203" t="str">
        <f t="shared" si="84"/>
        <v xml:space="preserve"> </v>
      </c>
    </row>
    <row r="102" spans="1:33" ht="12.75" customHeight="1" x14ac:dyDescent="0.2">
      <c r="F102" s="191" t="str">
        <f>IF(B88="D",Employee!D67," ")</f>
        <v xml:space="preserve"> </v>
      </c>
      <c r="M102" s="200" t="str">
        <f t="shared" si="78"/>
        <v xml:space="preserve"> </v>
      </c>
      <c r="N102" s="201" t="str">
        <f t="shared" si="79"/>
        <v xml:space="preserve"> </v>
      </c>
      <c r="O102" s="201" t="str">
        <f t="shared" si="80"/>
        <v xml:space="preserve"> </v>
      </c>
      <c r="P102" s="201" t="str">
        <f t="shared" si="81"/>
        <v xml:space="preserve"> </v>
      </c>
      <c r="Q102" s="201" t="str">
        <f t="shared" si="82"/>
        <v xml:space="preserve"> </v>
      </c>
      <c r="R102" s="202" t="str">
        <f t="shared" si="83"/>
        <v xml:space="preserve"> </v>
      </c>
      <c r="S102" s="198"/>
      <c r="T102" s="203" t="str">
        <f t="shared" si="84"/>
        <v xml:space="preserve"> </v>
      </c>
      <c r="AD102" s="174"/>
      <c r="AE102" s="171">
        <f>AE100*0.045</f>
        <v>0</v>
      </c>
      <c r="AF102" s="171">
        <f>AF100*0.045</f>
        <v>0</v>
      </c>
      <c r="AG102" s="171">
        <f>AG100*0.045</f>
        <v>0</v>
      </c>
    </row>
    <row r="103" spans="1:33" x14ac:dyDescent="0.2">
      <c r="F103" s="191" t="str">
        <f>IF(B89="D",Employee!D93," ")</f>
        <v xml:space="preserve"> </v>
      </c>
      <c r="M103" s="200" t="str">
        <f t="shared" si="78"/>
        <v xml:space="preserve"> </v>
      </c>
      <c r="N103" s="201" t="str">
        <f t="shared" si="79"/>
        <v xml:space="preserve"> </v>
      </c>
      <c r="O103" s="201" t="str">
        <f t="shared" si="80"/>
        <v xml:space="preserve"> </v>
      </c>
      <c r="P103" s="201" t="str">
        <f t="shared" si="81"/>
        <v xml:space="preserve"> </v>
      </c>
      <c r="Q103" s="201" t="str">
        <f t="shared" si="82"/>
        <v xml:space="preserve"> </v>
      </c>
      <c r="R103" s="202" t="str">
        <f t="shared" si="83"/>
        <v xml:space="preserve"> </v>
      </c>
      <c r="S103" s="198"/>
      <c r="T103" s="203" t="str">
        <f t="shared" si="84"/>
        <v xml:space="preserve"> </v>
      </c>
    </row>
    <row r="104" spans="1:33" x14ac:dyDescent="0.2">
      <c r="F104" s="191" t="str">
        <f>IF(B90="D",Employee!D119," ")</f>
        <v xml:space="preserve"> </v>
      </c>
      <c r="M104" s="200" t="str">
        <f t="shared" si="78"/>
        <v xml:space="preserve"> </v>
      </c>
      <c r="N104" s="201" t="str">
        <f t="shared" si="79"/>
        <v xml:space="preserve"> </v>
      </c>
      <c r="O104" s="201" t="str">
        <f t="shared" si="80"/>
        <v xml:space="preserve"> </v>
      </c>
      <c r="P104" s="201" t="str">
        <f t="shared" si="81"/>
        <v xml:space="preserve"> </v>
      </c>
      <c r="Q104" s="201" t="str">
        <f t="shared" si="82"/>
        <v xml:space="preserve"> </v>
      </c>
      <c r="R104" s="202" t="str">
        <f t="shared" si="83"/>
        <v xml:space="preserve"> </v>
      </c>
      <c r="S104" s="198"/>
      <c r="T104" s="203" t="str">
        <f t="shared" si="84"/>
        <v xml:space="preserve"> </v>
      </c>
    </row>
    <row r="105" spans="1:33" x14ac:dyDescent="0.2">
      <c r="F105" s="191" t="str">
        <f>IF(B91="D",Employee!D145," ")</f>
        <v xml:space="preserve"> </v>
      </c>
      <c r="M105" s="200" t="str">
        <f t="shared" si="78"/>
        <v xml:space="preserve"> </v>
      </c>
      <c r="N105" s="201" t="str">
        <f t="shared" si="79"/>
        <v xml:space="preserve"> </v>
      </c>
      <c r="O105" s="201" t="str">
        <f t="shared" si="80"/>
        <v xml:space="preserve"> </v>
      </c>
      <c r="P105" s="201" t="str">
        <f t="shared" si="81"/>
        <v xml:space="preserve"> </v>
      </c>
      <c r="Q105" s="201" t="str">
        <f t="shared" si="82"/>
        <v xml:space="preserve"> </v>
      </c>
      <c r="R105" s="202" t="str">
        <f t="shared" si="83"/>
        <v xml:space="preserve"> </v>
      </c>
      <c r="S105" s="198"/>
      <c r="T105" s="203" t="str">
        <f t="shared" si="84"/>
        <v xml:space="preserve"> </v>
      </c>
      <c r="AD105" s="170">
        <f>AD100+'Jun20'!AD90</f>
        <v>0</v>
      </c>
      <c r="AE105" s="170">
        <f>AE100+'Jun20'!AE90</f>
        <v>0</v>
      </c>
      <c r="AF105" s="170">
        <f>AF100+'Jun20'!AF90</f>
        <v>0</v>
      </c>
      <c r="AG105" s="170">
        <f>AG100+'Jun20'!AG90</f>
        <v>0</v>
      </c>
    </row>
    <row r="106" spans="1:33" x14ac:dyDescent="0.2">
      <c r="F106" s="191" t="str">
        <f>IF(B92="D",Employee!D171," ")</f>
        <v xml:space="preserve"> </v>
      </c>
      <c r="M106" s="200" t="str">
        <f t="shared" si="78"/>
        <v xml:space="preserve"> </v>
      </c>
      <c r="N106" s="201" t="str">
        <f t="shared" si="79"/>
        <v xml:space="preserve"> </v>
      </c>
      <c r="O106" s="201" t="str">
        <f t="shared" si="80"/>
        <v xml:space="preserve"> </v>
      </c>
      <c r="P106" s="201" t="str">
        <f t="shared" si="81"/>
        <v xml:space="preserve"> </v>
      </c>
      <c r="Q106" s="201" t="str">
        <f t="shared" si="82"/>
        <v xml:space="preserve"> </v>
      </c>
      <c r="R106" s="202" t="str">
        <f t="shared" si="83"/>
        <v xml:space="preserve"> </v>
      </c>
      <c r="S106" s="198"/>
      <c r="T106" s="203" t="str">
        <f t="shared" si="84"/>
        <v xml:space="preserve"> </v>
      </c>
    </row>
    <row r="107" spans="1:33" x14ac:dyDescent="0.2">
      <c r="F107" s="191" t="str">
        <f>IF(B93="D",Employee!D197," ")</f>
        <v xml:space="preserve"> </v>
      </c>
      <c r="M107" s="200" t="str">
        <f t="shared" si="78"/>
        <v xml:space="preserve"> </v>
      </c>
      <c r="N107" s="201" t="str">
        <f t="shared" si="79"/>
        <v xml:space="preserve"> </v>
      </c>
      <c r="O107" s="201" t="str">
        <f t="shared" si="80"/>
        <v xml:space="preserve"> </v>
      </c>
      <c r="P107" s="201" t="str">
        <f t="shared" si="81"/>
        <v xml:space="preserve"> </v>
      </c>
      <c r="Q107" s="201" t="str">
        <f t="shared" si="82"/>
        <v xml:space="preserve"> </v>
      </c>
      <c r="R107" s="202" t="str">
        <f t="shared" si="83"/>
        <v xml:space="preserve"> </v>
      </c>
      <c r="S107" s="198"/>
      <c r="T107" s="203" t="str">
        <f t="shared" si="84"/>
        <v xml:space="preserve"> </v>
      </c>
      <c r="AD107" s="174"/>
      <c r="AE107" s="170">
        <f>AE102+'Jun20'!AE92</f>
        <v>0</v>
      </c>
      <c r="AF107" s="170">
        <f>AF102+'Jun20'!AF92</f>
        <v>0</v>
      </c>
      <c r="AG107" s="170">
        <f>AG102+'Jun20'!AG92</f>
        <v>0</v>
      </c>
    </row>
    <row r="108" spans="1:33" x14ac:dyDescent="0.2">
      <c r="F108" s="191" t="str">
        <f>IF(B94="D",Employee!D223," ")</f>
        <v xml:space="preserve"> </v>
      </c>
      <c r="M108" s="200" t="str">
        <f t="shared" si="78"/>
        <v xml:space="preserve"> </v>
      </c>
      <c r="N108" s="201" t="str">
        <f t="shared" si="79"/>
        <v xml:space="preserve"> </v>
      </c>
      <c r="O108" s="201" t="str">
        <f t="shared" si="80"/>
        <v xml:space="preserve"> </v>
      </c>
      <c r="P108" s="201" t="str">
        <f t="shared" si="81"/>
        <v xml:space="preserve"> </v>
      </c>
      <c r="Q108" s="201" t="str">
        <f t="shared" si="82"/>
        <v xml:space="preserve"> </v>
      </c>
      <c r="R108" s="202" t="str">
        <f t="shared" si="83"/>
        <v xml:space="preserve"> </v>
      </c>
      <c r="S108" s="198"/>
      <c r="T108" s="203" t="str">
        <f t="shared" si="84"/>
        <v xml:space="preserve"> </v>
      </c>
    </row>
    <row r="109" spans="1:33" ht="13.5" thickBot="1" x14ac:dyDescent="0.25">
      <c r="F109" s="192" t="str">
        <f>IF(B95="D",Employee!D249," ")</f>
        <v xml:space="preserve"> </v>
      </c>
      <c r="M109" s="204" t="str">
        <f t="shared" si="78"/>
        <v xml:space="preserve"> </v>
      </c>
      <c r="N109" s="205" t="str">
        <f t="shared" si="79"/>
        <v xml:space="preserve"> </v>
      </c>
      <c r="O109" s="205" t="str">
        <f t="shared" si="80"/>
        <v xml:space="preserve"> </v>
      </c>
      <c r="P109" s="205" t="str">
        <f t="shared" si="81"/>
        <v xml:space="preserve"> </v>
      </c>
      <c r="Q109" s="205" t="str">
        <f t="shared" si="82"/>
        <v xml:space="preserve"> </v>
      </c>
      <c r="R109" s="206" t="str">
        <f t="shared" si="83"/>
        <v xml:space="preserve"> </v>
      </c>
      <c r="S109" s="198"/>
      <c r="T109" s="207" t="str">
        <f t="shared" si="84"/>
        <v xml:space="preserve"> </v>
      </c>
    </row>
    <row r="110" spans="1:33" x14ac:dyDescent="0.2">
      <c r="F110" s="194" t="s">
        <v>82</v>
      </c>
      <c r="M110" s="208">
        <f t="shared" ref="M110:R110" si="85">SUM(M100:M109)</f>
        <v>0</v>
      </c>
      <c r="N110" s="208">
        <f t="shared" si="85"/>
        <v>0</v>
      </c>
      <c r="O110" s="208">
        <f t="shared" si="85"/>
        <v>0</v>
      </c>
      <c r="P110" s="208">
        <f t="shared" si="85"/>
        <v>0</v>
      </c>
      <c r="Q110" s="208">
        <f t="shared" si="85"/>
        <v>0</v>
      </c>
      <c r="R110" s="208">
        <f t="shared" si="85"/>
        <v>0</v>
      </c>
      <c r="S110" s="198"/>
      <c r="T110" s="208">
        <f>SUM(T100:T109)</f>
        <v>0</v>
      </c>
    </row>
  </sheetData>
  <mergeCells count="86">
    <mergeCell ref="AG3:AG6"/>
    <mergeCell ref="AD1:AG2"/>
    <mergeCell ref="G1:H1"/>
    <mergeCell ref="I1:L1"/>
    <mergeCell ref="B1:F2"/>
    <mergeCell ref="G2:H2"/>
    <mergeCell ref="I2:L2"/>
    <mergeCell ref="U2:U6"/>
    <mergeCell ref="V1:AC2"/>
    <mergeCell ref="AA3:AA6"/>
    <mergeCell ref="AC3:AC6"/>
    <mergeCell ref="AD3:AD6"/>
    <mergeCell ref="AE3:AE6"/>
    <mergeCell ref="AF3:AF6"/>
    <mergeCell ref="E3:E6"/>
    <mergeCell ref="L3:L6"/>
    <mergeCell ref="Y3:Y6"/>
    <mergeCell ref="Z3:Z6"/>
    <mergeCell ref="V3:V6"/>
    <mergeCell ref="W3:W6"/>
    <mergeCell ref="X3:X6"/>
    <mergeCell ref="B83:E83"/>
    <mergeCell ref="B84:D84"/>
    <mergeCell ref="H84:J84"/>
    <mergeCell ref="O84:R84"/>
    <mergeCell ref="O83:Q83"/>
    <mergeCell ref="R83:T83"/>
    <mergeCell ref="F66:G66"/>
    <mergeCell ref="B67:T67"/>
    <mergeCell ref="F51:G51"/>
    <mergeCell ref="B52:T52"/>
    <mergeCell ref="B53:E53"/>
    <mergeCell ref="B54:D54"/>
    <mergeCell ref="H54:J54"/>
    <mergeCell ref="O54:R54"/>
    <mergeCell ref="O53:Q53"/>
    <mergeCell ref="R53:T53"/>
    <mergeCell ref="O9:R9"/>
    <mergeCell ref="F3:F6"/>
    <mergeCell ref="B38:E38"/>
    <mergeCell ref="O38:Q38"/>
    <mergeCell ref="R38:T38"/>
    <mergeCell ref="C3:C6"/>
    <mergeCell ref="D3:D6"/>
    <mergeCell ref="I3:I6"/>
    <mergeCell ref="M3:M6"/>
    <mergeCell ref="H9:J9"/>
    <mergeCell ref="A2:A6"/>
    <mergeCell ref="F96:G96"/>
    <mergeCell ref="J3:J6"/>
    <mergeCell ref="K3:K6"/>
    <mergeCell ref="B23:E23"/>
    <mergeCell ref="B24:D24"/>
    <mergeCell ref="H24:J24"/>
    <mergeCell ref="B39:D39"/>
    <mergeCell ref="H39:J39"/>
    <mergeCell ref="B37:T37"/>
    <mergeCell ref="B3:B6"/>
    <mergeCell ref="O24:R24"/>
    <mergeCell ref="O39:R39"/>
    <mergeCell ref="O8:Q8"/>
    <mergeCell ref="R8:T8"/>
    <mergeCell ref="F36:G36"/>
    <mergeCell ref="M99:R99"/>
    <mergeCell ref="B97:T97"/>
    <mergeCell ref="N3:N6"/>
    <mergeCell ref="O3:O6"/>
    <mergeCell ref="P3:P6"/>
    <mergeCell ref="Q3:Q6"/>
    <mergeCell ref="F21:G21"/>
    <mergeCell ref="B22:T22"/>
    <mergeCell ref="R3:R6"/>
    <mergeCell ref="T3:T6"/>
    <mergeCell ref="H3:H6"/>
    <mergeCell ref="O23:Q23"/>
    <mergeCell ref="R23:T23"/>
    <mergeCell ref="B7:T7"/>
    <mergeCell ref="B8:E8"/>
    <mergeCell ref="B9:D9"/>
    <mergeCell ref="F81:G81"/>
    <mergeCell ref="B68:E68"/>
    <mergeCell ref="O68:Q68"/>
    <mergeCell ref="R68:T68"/>
    <mergeCell ref="B69:D69"/>
    <mergeCell ref="H69:J69"/>
    <mergeCell ref="O69:R69"/>
  </mergeCells>
  <phoneticPr fontId="4" type="noConversion"/>
  <dataValidations count="1">
    <dataValidation type="list" allowBlank="1" showInputMessage="1" showErrorMessage="1" sqref="G86:G95 G11:G20 G26:G35 G41:G50 G56:G65 G71:G80" xr:uid="{00000000-0002-0000-0400-000000000000}">
      <formula1>$G$3:$G$6</formula1>
    </dataValidation>
  </dataValidations>
  <hyperlinks>
    <hyperlink ref="B1" r:id="rId1" xr:uid="{00000000-0004-0000-04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4294967293" verticalDpi="4294967293" r:id="rId2"/>
  <headerFooter alignWithMargins="0">
    <oddHeader>&amp;C&amp;"Arial,Bold"&amp;11Payroll</oddHeader>
    <oddFooter>&amp;L&amp;D  &amp;T&amp;C&amp;P  of  &amp;N&amp;R&amp;F  &amp;A</oddFooter>
  </headerFooter>
  <rowBreaks count="2" manualBreakCount="2">
    <brk id="28" max="16383" man="1"/>
    <brk id="50" max="16383" man="1"/>
  </rowBreaks>
  <colBreaks count="1" manualBreakCount="1">
    <brk id="1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95"/>
  <sheetViews>
    <sheetView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1"/>
      <c r="B1" s="435" t="s">
        <v>74</v>
      </c>
      <c r="C1" s="436"/>
      <c r="D1" s="436"/>
      <c r="E1" s="436"/>
      <c r="F1" s="437"/>
      <c r="G1" s="429">
        <f>SUM(AD84:AG84)+SUM(AE86:AG86)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18</v>
      </c>
      <c r="F9" s="35"/>
      <c r="G9" s="35"/>
      <c r="H9" s="405" t="s">
        <v>28</v>
      </c>
      <c r="I9" s="403"/>
      <c r="J9" s="404"/>
      <c r="K9" s="210">
        <f>'Jul20'!M69+1</f>
        <v>44046</v>
      </c>
      <c r="L9" s="211" t="s">
        <v>84</v>
      </c>
      <c r="M9" s="212">
        <f>K9+6</f>
        <v>44052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IF(T$9="Y",'Jul20'!H71,0)</f>
        <v>0</v>
      </c>
      <c r="I11" s="90">
        <f>IF(T$9="Y",'Jul20'!I71,0)</f>
        <v>0</v>
      </c>
      <c r="J11" s="90">
        <f>IF(T$9="Y",'Jul20'!J71,0)</f>
        <v>0</v>
      </c>
      <c r="K11" s="90">
        <f>IF(T$9="Y",'Jul20'!K71,I11*J11)</f>
        <v>0</v>
      </c>
      <c r="L11" s="90">
        <f>IF(T$9="Y",'Jul20'!L71,0)</f>
        <v>0</v>
      </c>
      <c r="M11" s="102" t="str">
        <f>IF(E11=" "," ",IF(T$9="Y",'Jul20'!M71,IF((H11+K11+L11)&gt;0,H11+K11+L11," ")))</f>
        <v xml:space="preserve"> </v>
      </c>
      <c r="N11" s="90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",Admin!I173))</f>
        <v xml:space="preserve"> </v>
      </c>
      <c r="U11" s="39"/>
      <c r="V11" s="49">
        <f>IF(Employee!H$34=E$9,Employee!D$34+SUM(M11)+'Jul20'!V71,SUM(M11)+'Jul20'!V71)</f>
        <v>0</v>
      </c>
      <c r="W11" s="49">
        <f>IF(Employee!H$34=E$9,Employee!D$35+SUM(N11)+'Jul20'!W71,SUM(N11)+'Jul20'!W71)</f>
        <v>0</v>
      </c>
      <c r="X11" s="49">
        <f>IF(O11=" ",'Jul20'!X71,O11+'Jul20'!X71)</f>
        <v>0</v>
      </c>
      <c r="Y11" s="49">
        <f>IF(P11=" ",'Jul20'!Y71,P11+'Jul20'!Y71)</f>
        <v>0</v>
      </c>
      <c r="Z11" s="49">
        <f>IF(Q11=" ",'Jul20'!Z71,Q11+'Jul20'!Z71)</f>
        <v>0</v>
      </c>
      <c r="AA11" s="49">
        <f>IF(R11=" ",'Jul20'!AA71,R11+'Jul20'!AA71)</f>
        <v>0</v>
      </c>
      <c r="AC11" s="49">
        <f>IF(T11=" ",'Jul20'!AC71,T11+'Jul20'!AC71)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IF(T$9="Y",'Jul20'!H72,0)</f>
        <v>0</v>
      </c>
      <c r="I12" s="349">
        <f>IF(T$9="Y",'Jul20'!I72,0)</f>
        <v>0</v>
      </c>
      <c r="J12" s="349">
        <f>IF(T$9="Y",'Jul20'!J72,0)</f>
        <v>0</v>
      </c>
      <c r="K12" s="349">
        <f>IF(T$9="Y",'Jul20'!K72,I12*J12)</f>
        <v>0</v>
      </c>
      <c r="L12" s="349">
        <f>IF(T$9="Y",'Jul20'!L72,0)</f>
        <v>0</v>
      </c>
      <c r="M12" s="103" t="str">
        <f>IF(E12=" "," ",IF(T$9="Y",'Jul20'!M72,IF((H12+K12+L12)&gt;0,H12+K12+L12," ")))</f>
        <v xml:space="preserve"> </v>
      </c>
      <c r="N12" s="34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",Admin!I174))</f>
        <v xml:space="preserve"> </v>
      </c>
      <c r="U12" s="39"/>
      <c r="V12" s="49">
        <f>IF(Employee!H$60=E$9,Employee!D$60+SUM(M12)+'Jul20'!V72,SUM(M12)+'Jul20'!V72)</f>
        <v>0</v>
      </c>
      <c r="W12" s="49">
        <f>IF(Employee!H$60=E$9,Employee!D$61+SUM(N12)+'Jul20'!W72,SUM(N12)+'Jul20'!W72)</f>
        <v>0</v>
      </c>
      <c r="X12" s="49">
        <f>IF(O12=" ",'Jul20'!X72,O12+'Jul20'!X72)</f>
        <v>0</v>
      </c>
      <c r="Y12" s="49">
        <f>IF(P12=" ",'Jul20'!Y72,P12+'Jul20'!Y72)</f>
        <v>0</v>
      </c>
      <c r="Z12" s="49">
        <f>IF(Q12=" ",'Jul20'!Z72,Q12+'Jul20'!Z72)</f>
        <v>0</v>
      </c>
      <c r="AA12" s="49">
        <f>IF(R12=" ",'Jul20'!AA72,R12+'Jul20'!AA72)</f>
        <v>0</v>
      </c>
      <c r="AC12" s="49">
        <f>IF(T12=" ",'Jul20'!AC72,T12+'Jul20'!AC72)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IF(T$9="Y",'Jul20'!H73,0)</f>
        <v>0</v>
      </c>
      <c r="I13" s="349">
        <f>IF(T$9="Y",'Jul20'!I73,0)</f>
        <v>0</v>
      </c>
      <c r="J13" s="349">
        <f>IF(T$9="Y",'Jul20'!J73,0)</f>
        <v>0</v>
      </c>
      <c r="K13" s="349">
        <f>IF(T$9="Y",'Jul20'!K73,I13*J13)</f>
        <v>0</v>
      </c>
      <c r="L13" s="349">
        <f>IF(T$9="Y",'Jul20'!L73,0)</f>
        <v>0</v>
      </c>
      <c r="M13" s="103" t="str">
        <f>IF(E13=" "," ",IF(T$9="Y",'Jul20'!M73,IF((H13+K13+L13)&gt;0,H13+K13+L13," ")))</f>
        <v xml:space="preserve"> </v>
      </c>
      <c r="N13" s="34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",Admin!I175))</f>
        <v xml:space="preserve"> </v>
      </c>
      <c r="U13" s="39"/>
      <c r="V13" s="49">
        <f>IF(Employee!H$86=E$9,Employee!D$86+SUM(M13)+'Jul20'!V73,SUM(M13)+'Jul20'!V73)</f>
        <v>0</v>
      </c>
      <c r="W13" s="49">
        <f>IF(Employee!H$86=E$9,Employee!D$87+SUM(N13)+'Jul20'!W73,SUM(N13)+'Jul20'!W73)</f>
        <v>0</v>
      </c>
      <c r="X13" s="49">
        <f>IF(O13=" ",'Jul20'!X73,O13+'Jul20'!X73)</f>
        <v>0</v>
      </c>
      <c r="Y13" s="49">
        <f>IF(P13=" ",'Jul20'!Y73,P13+'Jul20'!Y73)</f>
        <v>0</v>
      </c>
      <c r="Z13" s="49">
        <f>IF(Q13=" ",'Jul20'!Z73,Q13+'Jul20'!Z73)</f>
        <v>0</v>
      </c>
      <c r="AA13" s="49">
        <f>IF(R13=" ",'Jul20'!AA73,R13+'Jul20'!AA73)</f>
        <v>0</v>
      </c>
      <c r="AC13" s="49">
        <f>IF(T13=" ",'Jul20'!AC73,T13+'Jul20'!AC73)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IF(T$9="Y",'Jul20'!H74,0)</f>
        <v>0</v>
      </c>
      <c r="I14" s="349">
        <f>IF(T$9="Y",'Jul20'!I74,0)</f>
        <v>0</v>
      </c>
      <c r="J14" s="349">
        <f>IF(T$9="Y",'Jul20'!J74,0)</f>
        <v>0</v>
      </c>
      <c r="K14" s="349">
        <f>IF(T$9="Y",'Jul20'!K74,I14*J14)</f>
        <v>0</v>
      </c>
      <c r="L14" s="349">
        <f>IF(T$9="Y",'Jul20'!L74,0)</f>
        <v>0</v>
      </c>
      <c r="M14" s="103" t="str">
        <f>IF(E14=" "," ",IF(T$9="Y",'Jul20'!M74,IF((H14+K14+L14)&gt;0,H14+K14+L14," ")))</f>
        <v xml:space="preserve"> </v>
      </c>
      <c r="N14" s="34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",Admin!I176))</f>
        <v xml:space="preserve"> </v>
      </c>
      <c r="U14" s="39"/>
      <c r="V14" s="49">
        <f>IF(Employee!H$112=E$9,Employee!D$112+SUM(M14)+'Jul20'!V74,SUM(M14)+'Jul20'!V74)</f>
        <v>0</v>
      </c>
      <c r="W14" s="49">
        <f>IF(Employee!H$112=E$9,Employee!D$113+SUM(N14)+'Jul20'!W74,SUM(N14)+'Jul20'!W74)</f>
        <v>0</v>
      </c>
      <c r="X14" s="49">
        <f>IF(O14=" ",'Jul20'!X74,O14+'Jul20'!X74)</f>
        <v>0</v>
      </c>
      <c r="Y14" s="49">
        <f>IF(P14=" ",'Jul20'!Y74,P14+'Jul20'!Y74)</f>
        <v>0</v>
      </c>
      <c r="Z14" s="49">
        <f>IF(Q14=" ",'Jul20'!Z74,Q14+'Jul20'!Z74)</f>
        <v>0</v>
      </c>
      <c r="AA14" s="49">
        <f>IF(R14=" ",'Jul20'!AA74,R14+'Jul20'!AA74)</f>
        <v>0</v>
      </c>
      <c r="AC14" s="49">
        <f>IF(T14=" ",'Jul20'!AC74,T14+'Jul20'!AC74)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IF(T$9="Y",'Jul20'!H75,0)</f>
        <v>0</v>
      </c>
      <c r="I15" s="349">
        <f>IF(T$9="Y",'Jul20'!I75,0)</f>
        <v>0</v>
      </c>
      <c r="J15" s="349">
        <f>IF(T$9="Y",'Jul20'!J75,0)</f>
        <v>0</v>
      </c>
      <c r="K15" s="349">
        <f>IF(T$9="Y",'Jul20'!K75,I15*J15)</f>
        <v>0</v>
      </c>
      <c r="L15" s="349">
        <f>IF(T$9="Y",'Jul20'!L75,0)</f>
        <v>0</v>
      </c>
      <c r="M15" s="103" t="str">
        <f>IF(E15=" "," ",IF(T$9="Y",'Jul20'!M75,IF((H15+K15+L15)&gt;0,H15+K15+L15," ")))</f>
        <v xml:space="preserve"> </v>
      </c>
      <c r="N15" s="34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",Admin!I177))</f>
        <v xml:space="preserve"> </v>
      </c>
      <c r="U15" s="39"/>
      <c r="V15" s="49">
        <f>IF(Employee!H$138=E$9,Employee!D$138+SUM(M15)+'Jul20'!V75,SUM(M15)+'Jul20'!V75)</f>
        <v>0</v>
      </c>
      <c r="W15" s="49">
        <f>IF(Employee!H$138=E$9,Employee!D$139+SUM(N15)+'Jul20'!W75,SUM(N15)+'Jul20'!W75)</f>
        <v>0</v>
      </c>
      <c r="X15" s="49">
        <f>IF(O15=" ",'Jul20'!X75,O15+'Jul20'!X75)</f>
        <v>0</v>
      </c>
      <c r="Y15" s="49">
        <f>IF(P15=" ",'Jul20'!Y75,P15+'Jul20'!Y75)</f>
        <v>0</v>
      </c>
      <c r="Z15" s="49">
        <f>IF(Q15=" ",'Jul20'!Z75,Q15+'Jul20'!Z75)</f>
        <v>0</v>
      </c>
      <c r="AA15" s="49">
        <f>IF(R15=" ",'Jul20'!AA75,R15+'Jul20'!AA75)</f>
        <v>0</v>
      </c>
      <c r="AC15" s="49">
        <f>IF(T15=" ",'Jul20'!AC75,T15+'Jul20'!AC75)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IF(T$9="Y",'Jul20'!H76,0)</f>
        <v>0</v>
      </c>
      <c r="I16" s="349">
        <f>IF(T$9="Y",'Jul20'!I76,0)</f>
        <v>0</v>
      </c>
      <c r="J16" s="349">
        <f>IF(T$9="Y",'Jul20'!J76,0)</f>
        <v>0</v>
      </c>
      <c r="K16" s="349">
        <f>IF(T$9="Y",'Jul20'!K76,I16*J16)</f>
        <v>0</v>
      </c>
      <c r="L16" s="349">
        <f>IF(T$9="Y",'Jul20'!L76,0)</f>
        <v>0</v>
      </c>
      <c r="M16" s="103" t="str">
        <f>IF(E16=" "," ",IF(T$9="Y",'Jul20'!M76,IF((H16+K16+L16)&gt;0,H16+K16+L16," ")))</f>
        <v xml:space="preserve"> </v>
      </c>
      <c r="N16" s="34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",Admin!I178))</f>
        <v xml:space="preserve"> </v>
      </c>
      <c r="U16" s="39"/>
      <c r="V16" s="49">
        <f>IF(Employee!H$164=E$9,Employee!D$164+SUM(M16)+'Jul20'!V76,SUM(M16)+'Jul20'!V76)</f>
        <v>0</v>
      </c>
      <c r="W16" s="49">
        <f>IF(Employee!H$164=E$9,Employee!D$165+SUM(N16)+'Jul20'!W76,SUM(N16)+'Jul20'!W76)</f>
        <v>0</v>
      </c>
      <c r="X16" s="49">
        <f>IF(O16=" ",'Jul20'!X76,O16+'Jul20'!X76)</f>
        <v>0</v>
      </c>
      <c r="Y16" s="49">
        <f>IF(P16=" ",'Jul20'!Y76,P16+'Jul20'!Y76)</f>
        <v>0</v>
      </c>
      <c r="Z16" s="49">
        <f>IF(Q16=" ",'Jul20'!Z76,Q16+'Jul20'!Z76)</f>
        <v>0</v>
      </c>
      <c r="AA16" s="49">
        <f>IF(R16=" ",'Jul20'!AA76,R16+'Jul20'!AA76)</f>
        <v>0</v>
      </c>
      <c r="AC16" s="49">
        <f>IF(T16=" ",'Jul20'!AC76,T16+'Jul20'!AC76)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IF(T$9="Y",'Jul20'!H77,0)</f>
        <v>0</v>
      </c>
      <c r="I17" s="349">
        <f>IF(T$9="Y",'Jul20'!I77,0)</f>
        <v>0</v>
      </c>
      <c r="J17" s="349">
        <f>IF(T$9="Y",'Jul20'!J77,0)</f>
        <v>0</v>
      </c>
      <c r="K17" s="349">
        <f>IF(T$9="Y",'Jul20'!K77,I17*J17)</f>
        <v>0</v>
      </c>
      <c r="L17" s="349">
        <f>IF(T$9="Y",'Jul20'!L77,0)</f>
        <v>0</v>
      </c>
      <c r="M17" s="103" t="str">
        <f>IF(E17=" "," ",IF(T$9="Y",'Jul20'!M77,IF((H17+K17+L17)&gt;0,H17+K17+L17," ")))</f>
        <v xml:space="preserve"> </v>
      </c>
      <c r="N17" s="34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",Admin!I179))</f>
        <v xml:space="preserve"> </v>
      </c>
      <c r="U17" s="39"/>
      <c r="V17" s="49">
        <f>IF(Employee!H$190=E$9,Employee!D$190+SUM(M17)+'Jul20'!V77,SUM(M17)+'Jul20'!V77)</f>
        <v>0</v>
      </c>
      <c r="W17" s="49">
        <f>IF(Employee!H$190=E$9,Employee!D$191+SUM(N17)+'Jul20'!W77,SUM(N17)+'Jul20'!W77)</f>
        <v>0</v>
      </c>
      <c r="X17" s="49">
        <f>IF(O17=" ",'Jul20'!X77,O17+'Jul20'!X77)</f>
        <v>0</v>
      </c>
      <c r="Y17" s="49">
        <f>IF(P17=" ",'Jul20'!Y77,P17+'Jul20'!Y77)</f>
        <v>0</v>
      </c>
      <c r="Z17" s="49">
        <f>IF(Q17=" ",'Jul20'!Z77,Q17+'Jul20'!Z77)</f>
        <v>0</v>
      </c>
      <c r="AA17" s="49">
        <f>IF(R17=" ",'Jul20'!AA77,R17+'Jul20'!AA77)</f>
        <v>0</v>
      </c>
      <c r="AC17" s="49">
        <f>IF(T17=" ",'Jul20'!AC77,T17+'Jul20'!AC77)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IF(T$9="Y",'Jul20'!H78,0)</f>
        <v>0</v>
      </c>
      <c r="I18" s="349">
        <f>IF(T$9="Y",'Jul20'!I78,0)</f>
        <v>0</v>
      </c>
      <c r="J18" s="349">
        <f>IF(T$9="Y",'Jul20'!J78,0)</f>
        <v>0</v>
      </c>
      <c r="K18" s="349">
        <f>IF(T$9="Y",'Jul20'!K78,I18*J18)</f>
        <v>0</v>
      </c>
      <c r="L18" s="349">
        <f>IF(T$9="Y",'Jul20'!L78,0)</f>
        <v>0</v>
      </c>
      <c r="M18" s="103" t="str">
        <f>IF(E18=" "," ",IF(T$9="Y",'Jul20'!M78,IF((H18+K18+L18)&gt;0,H18+K18+L18," ")))</f>
        <v xml:space="preserve"> </v>
      </c>
      <c r="N18" s="34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",Admin!I180))</f>
        <v xml:space="preserve"> </v>
      </c>
      <c r="U18" s="39"/>
      <c r="V18" s="49">
        <f>IF(Employee!H$216=E$9,Employee!D$216+SUM(M18)+'Jul20'!V78,SUM(M18)+'Jul20'!V78)</f>
        <v>0</v>
      </c>
      <c r="W18" s="49">
        <f>IF(Employee!H$216=E$9,Employee!D$217+SUM(N18)+'Jul20'!W78,SUM(N18)+'Jul20'!W78)</f>
        <v>0</v>
      </c>
      <c r="X18" s="49">
        <f>IF(O18=" ",'Jul20'!X78,O18+'Jul20'!X78)</f>
        <v>0</v>
      </c>
      <c r="Y18" s="49">
        <f>IF(P18=" ",'Jul20'!Y78,P18+'Jul20'!Y78)</f>
        <v>0</v>
      </c>
      <c r="Z18" s="49">
        <f>IF(Q18=" ",'Jul20'!Z78,Q18+'Jul20'!Z78)</f>
        <v>0</v>
      </c>
      <c r="AA18" s="49">
        <f>IF(R18=" ",'Jul20'!AA78,R18+'Jul20'!AA78)</f>
        <v>0</v>
      </c>
      <c r="AC18" s="49">
        <f>IF(T18=" ",'Jul20'!AC78,T18+'Jul20'!AC78)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IF(T$9="Y",'Jul20'!H79,0)</f>
        <v>0</v>
      </c>
      <c r="I19" s="349">
        <f>IF(T$9="Y",'Jul20'!I79,0)</f>
        <v>0</v>
      </c>
      <c r="J19" s="349">
        <f>IF(T$9="Y",'Jul20'!J79,0)</f>
        <v>0</v>
      </c>
      <c r="K19" s="349">
        <f>IF(T$9="Y",'Jul20'!K79,I19*J19)</f>
        <v>0</v>
      </c>
      <c r="L19" s="349">
        <f>IF(T$9="Y",'Jul20'!L79,0)</f>
        <v>0</v>
      </c>
      <c r="M19" s="103" t="str">
        <f>IF(E19=" "," ",IF(T$9="Y",'Jul20'!M79,IF((H19+K19+L19)&gt;0,H19+K19+L19," ")))</f>
        <v xml:space="preserve"> </v>
      </c>
      <c r="N19" s="34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",Admin!I181))</f>
        <v xml:space="preserve"> </v>
      </c>
      <c r="U19" s="39"/>
      <c r="V19" s="49">
        <f>IF(Employee!H$242=E$9,Employee!D$242+SUM(M19)+'Jul20'!V79,SUM(M19)+'Jul20'!V79)</f>
        <v>0</v>
      </c>
      <c r="W19" s="49">
        <f>IF(Employee!H$242=E$9,Employee!D$243+SUM(N19)+'Jul20'!W79,SUM(N19)+'Jul20'!W79)</f>
        <v>0</v>
      </c>
      <c r="X19" s="49">
        <f>IF(O19=" ",'Jul20'!X79,O19+'Jul20'!X79)</f>
        <v>0</v>
      </c>
      <c r="Y19" s="49">
        <f>IF(P19=" ",'Jul20'!Y79,P19+'Jul20'!Y79)</f>
        <v>0</v>
      </c>
      <c r="Z19" s="49">
        <f>IF(Q19=" ",'Jul20'!Z79,Q19+'Jul20'!Z79)</f>
        <v>0</v>
      </c>
      <c r="AA19" s="49">
        <f>IF(R19=" ",'Jul20'!AA79,R19+'Jul20'!AA79)</f>
        <v>0</v>
      </c>
      <c r="AC19" s="49">
        <f>IF(T19=" ",'Jul20'!AC79,T19+'Jul20'!AC79)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IF(T$9="Y",'Jul20'!H80,0)</f>
        <v>0</v>
      </c>
      <c r="I20" s="118">
        <f>IF(T$9="Y",'Jul20'!I80,0)</f>
        <v>0</v>
      </c>
      <c r="J20" s="118">
        <f>IF(T$9="Y",'Jul20'!J80,0)</f>
        <v>0</v>
      </c>
      <c r="K20" s="118">
        <f>IF(T$9="Y",'Jul20'!K80,I20*J20)</f>
        <v>0</v>
      </c>
      <c r="L20" s="118">
        <f>IF(T$9="Y",'Jul20'!L80,0)</f>
        <v>0</v>
      </c>
      <c r="M20" s="104" t="str">
        <f>IF(E20=" "," ",IF(T$9="Y",'Jul20'!M80,IF((H20+K20+L20)&gt;0,H20+K20+L20," ")))</f>
        <v xml:space="preserve"> </v>
      </c>
      <c r="N20" s="118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",Admin!I182))</f>
        <v xml:space="preserve"> </v>
      </c>
      <c r="U20" s="39"/>
      <c r="V20" s="49">
        <f>IF(Employee!H$268=E$9,Employee!D$268+SUM(M20)+'Jul20'!V80,SUM(M20)+'Jul20'!V80)</f>
        <v>0</v>
      </c>
      <c r="W20" s="49">
        <f>IF(Employee!H$268=E$9,Employee!D$269+SUM(N20)+'Jul20'!W80,SUM(N20)+'Jul20'!W80)</f>
        <v>0</v>
      </c>
      <c r="X20" s="49">
        <f>IF(O20=" ",'Jul20'!X80,O20+'Jul20'!X80)</f>
        <v>0</v>
      </c>
      <c r="Y20" s="49">
        <f>IF(P20=" ",'Jul20'!Y80,P20+'Jul20'!Y80)</f>
        <v>0</v>
      </c>
      <c r="Z20" s="49">
        <f>IF(Q20=" ",'Jul20'!Z80,Q20+'Jul20'!Z80)</f>
        <v>0</v>
      </c>
      <c r="AA20" s="49">
        <f>IF(R20=" ",'Jul20'!AA80,R20+'Jul20'!AA80)</f>
        <v>0</v>
      </c>
      <c r="AC20" s="49">
        <f>IF(T20=" ",'Jul20'!AC80,T20+'Jul20'!AC80)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46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19</v>
      </c>
      <c r="F24" s="35"/>
      <c r="G24" s="35"/>
      <c r="H24" s="405" t="s">
        <v>28</v>
      </c>
      <c r="I24" s="403"/>
      <c r="J24" s="404"/>
      <c r="K24" s="210">
        <f>M9+1</f>
        <v>44053</v>
      </c>
      <c r="L24" s="211" t="s">
        <v>84</v>
      </c>
      <c r="M24" s="212">
        <f>K24+6</f>
        <v>44059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",Admin!I183))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",Admin!I184))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",Admin!I185))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",Admin!I186))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",Admin!I187))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",Admin!I188))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",Admin!I189))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",Admin!I190))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",Admin!I191))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",Admin!I192))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20</v>
      </c>
      <c r="F39" s="35"/>
      <c r="G39" s="35"/>
      <c r="H39" s="405" t="s">
        <v>28</v>
      </c>
      <c r="I39" s="403"/>
      <c r="J39" s="404"/>
      <c r="K39" s="210">
        <f>M24+1</f>
        <v>44060</v>
      </c>
      <c r="L39" s="211" t="s">
        <v>84</v>
      </c>
      <c r="M39" s="212">
        <f>K39+6</f>
        <v>44066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",Admin!I193))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",Admin!I194))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",Admin!I195))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",Admin!I196))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",Admin!I197))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",Admin!I198))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",Admin!I199))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",Admin!I200))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",Admin!I201))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",Admin!I202))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21</v>
      </c>
      <c r="F54" s="35"/>
      <c r="G54" s="35"/>
      <c r="H54" s="405" t="s">
        <v>28</v>
      </c>
      <c r="I54" s="469"/>
      <c r="J54" s="470"/>
      <c r="K54" s="210">
        <f>M39+1</f>
        <v>44067</v>
      </c>
      <c r="L54" s="211" t="s">
        <v>84</v>
      </c>
      <c r="M54" s="212">
        <f>K54+6</f>
        <v>44073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",Admin!I203))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",Admin!I204))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",Admin!I205))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",Admin!I206))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",Admin!I207))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",Admin!I208))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",Admin!I209))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",Admin!I210))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",Admin!I211))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",Admin!I212))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5</v>
      </c>
      <c r="F69" s="35"/>
      <c r="G69" s="35"/>
      <c r="H69" s="405" t="s">
        <v>28</v>
      </c>
      <c r="I69" s="403"/>
      <c r="J69" s="404"/>
      <c r="K69" s="210">
        <v>44044</v>
      </c>
      <c r="L69" s="211" t="s">
        <v>84</v>
      </c>
      <c r="M69" s="212">
        <v>44074</v>
      </c>
      <c r="N69" s="20"/>
      <c r="O69" s="448" t="s">
        <v>72</v>
      </c>
      <c r="P69" s="449"/>
      <c r="Q69" s="449"/>
      <c r="R69" s="450"/>
      <c r="S69" s="35"/>
      <c r="T69" s="145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IF(T$69="Y",'Jul20'!H86,0)</f>
        <v>0</v>
      </c>
      <c r="I71" s="90">
        <f>IF(T$69="Y",'Jul20'!I86,0)</f>
        <v>0</v>
      </c>
      <c r="J71" s="90">
        <f>IF(T$69="Y",'Jul20'!J86,0)</f>
        <v>0</v>
      </c>
      <c r="K71" s="90">
        <f>IF(T$69="Y",'Jul20'!K86,I71*J71)</f>
        <v>0</v>
      </c>
      <c r="L71" s="90">
        <f>IF(T$69="Y",'Jul20'!L86,0)</f>
        <v>0</v>
      </c>
      <c r="M71" s="102" t="str">
        <f>IF(E71=" "," ",IF(T$69="Y",'Jul20'!M86,IF((H71+K71+L71)&gt;0,H71+K71+L71,"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84" t="str">
        <f>IF(M71=" "," ",IF(M71=0," ",M71-SUM(N71:Q71)))</f>
        <v xml:space="preserve"> </v>
      </c>
      <c r="S71" s="95"/>
      <c r="T71" s="92" t="str">
        <f>IF(M71=" "," ",IF(M71=0," ",Admin!I43))</f>
        <v xml:space="preserve"> </v>
      </c>
      <c r="U71" s="39"/>
      <c r="V71" s="49">
        <f>IF(Employee!H$35=E$69,Employee!D$34+SUM(M71)+'Jul20'!V86,SUM(M71)+'Jul20'!V86)</f>
        <v>0</v>
      </c>
      <c r="W71" s="49">
        <f>IF(Employee!H$35=E$69,Employee!D$35+SUM(N71)+'Jul20'!W86,SUM(N71)+'Jul20'!W86)</f>
        <v>0</v>
      </c>
      <c r="X71" s="49">
        <f>IF(O71=" ",'Jul20'!X86,O71+'Jul20'!X86)</f>
        <v>0</v>
      </c>
      <c r="Y71" s="49">
        <f>IF(P71=" ",'Jul20'!Y86,P71+'Jul20'!Y86)</f>
        <v>0</v>
      </c>
      <c r="Z71" s="49">
        <f>IF(Q71=" ",'Jul20'!Z86,Q71+'Jul20'!Z86)</f>
        <v>0</v>
      </c>
      <c r="AA71" s="49">
        <f>IF(R71=" ",'Jul20'!AA86,R71+'Jul20'!AA86)</f>
        <v>0</v>
      </c>
      <c r="AC71" s="49">
        <f>IF(T71=" ",'Jul20'!AC86,T71+'Jul20'!AC86)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>IF(T$69="Y",'Jul20'!H87,0)</f>
        <v>0</v>
      </c>
      <c r="I72" s="93">
        <f>IF(T$69="Y",'Jul20'!I87,0)</f>
        <v>0</v>
      </c>
      <c r="J72" s="93">
        <f>IF(T$69="Y",'Jul20'!J87,0)</f>
        <v>0</v>
      </c>
      <c r="K72" s="93">
        <f>IF(T$69="Y",'Jul20'!K87,I72*J72)</f>
        <v>0</v>
      </c>
      <c r="L72" s="93">
        <f>IF(T$69="Y",'Jul20'!L87,0)</f>
        <v>0</v>
      </c>
      <c r="M72" s="103" t="str">
        <f>IF(E72=" "," ",IF(T$69="Y",'Jul20'!M87,IF((H72+K72+L72)&gt;0,H72+K72+L72,"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85" t="str">
        <f t="shared" ref="R72:R80" si="56">IF(M72=" "," ",IF(M72=0," ",M72-SUM(N72:Q72)))</f>
        <v xml:space="preserve"> </v>
      </c>
      <c r="S72" s="95"/>
      <c r="T72" s="96" t="str">
        <f>IF(M72=" "," ",IF(M72=0," ",Admin!I44))</f>
        <v xml:space="preserve"> </v>
      </c>
      <c r="U72" s="39"/>
      <c r="V72" s="49">
        <f>IF(Employee!H$61=E$69,Employee!D$60+SUM(M72)+'Jul20'!V87,SUM(M72)+'Jul20'!V87)</f>
        <v>0</v>
      </c>
      <c r="W72" s="49">
        <f>IF(Employee!H$61=E$69,Employee!D$61+SUM(N72)+'Jul20'!W87,SUM(N72)+'Jul20'!W87)</f>
        <v>0</v>
      </c>
      <c r="X72" s="49">
        <f>IF(O72=" ",'Jul20'!X87,O72+'Jul20'!X87)</f>
        <v>0</v>
      </c>
      <c r="Y72" s="49">
        <f>IF(P72=" ",'Jul20'!Y87,P72+'Jul20'!Y87)</f>
        <v>0</v>
      </c>
      <c r="Z72" s="49">
        <f>IF(Q72=" ",'Jul20'!Z87,Q72+'Jul20'!Z87)</f>
        <v>0</v>
      </c>
      <c r="AA72" s="49">
        <f>IF(R72=" ",'Jul20'!AA87,R72+'Jul20'!AA87)</f>
        <v>0</v>
      </c>
      <c r="AC72" s="49">
        <f>IF(T72=" ",'Jul20'!AC87,T72+'Jul20'!AC87)</f>
        <v>0</v>
      </c>
      <c r="AD72" s="77">
        <f t="shared" ref="AD72:AD80" si="57">IF(G72="SSP",H72,0)</f>
        <v>0</v>
      </c>
      <c r="AE72" s="77">
        <f t="shared" ref="AE72:AE80" si="58">IF(G72="SMP",H72,0)</f>
        <v>0</v>
      </c>
      <c r="AF72" s="77">
        <f t="shared" ref="AF72:AF80" si="59">IF(G72="SPP",H72,0)</f>
        <v>0</v>
      </c>
      <c r="AG72" s="77">
        <f t="shared" ref="AG72:AG80" si="6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>IF(T$69="Y",'Jul20'!H88,0)</f>
        <v>0</v>
      </c>
      <c r="I73" s="93">
        <f>IF(T$69="Y",'Jul20'!I88,0)</f>
        <v>0</v>
      </c>
      <c r="J73" s="93">
        <f>IF(T$69="Y",'Jul20'!J88,0)</f>
        <v>0</v>
      </c>
      <c r="K73" s="93">
        <f>IF(T$69="Y",'Jul20'!K88,I73*J73)</f>
        <v>0</v>
      </c>
      <c r="L73" s="93">
        <f>IF(T$69="Y",'Jul20'!L88,0)</f>
        <v>0</v>
      </c>
      <c r="M73" s="103" t="str">
        <f>IF(E73=" "," ",IF(T$69="Y",'Jul20'!M88,IF((H73+K73+L73)&gt;0,H73+K73+L73,"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85" t="str">
        <f t="shared" si="56"/>
        <v xml:space="preserve"> </v>
      </c>
      <c r="S73" s="95"/>
      <c r="T73" s="96" t="str">
        <f>IF(M73=" "," ",IF(M73=0," ",Admin!I45))</f>
        <v xml:space="preserve"> </v>
      </c>
      <c r="U73" s="39"/>
      <c r="V73" s="49">
        <f>IF(Employee!H$87=E$69,Employee!D$86+SUM(M73)+'Jul20'!V88,SUM(M73)+'Jul20'!V88)</f>
        <v>0</v>
      </c>
      <c r="W73" s="49">
        <f>IF(Employee!H$87=E$69,Employee!D$87+SUM(N73)+'Jul20'!W88,SUM(N73)+'Jul20'!W88)</f>
        <v>0</v>
      </c>
      <c r="X73" s="49">
        <f>IF(O73=" ",'Jul20'!X88,O73+'Jul20'!X88)</f>
        <v>0</v>
      </c>
      <c r="Y73" s="49">
        <f>IF(P73=" ",'Jul20'!Y88,P73+'Jul20'!Y88)</f>
        <v>0</v>
      </c>
      <c r="Z73" s="49">
        <f>IF(Q73=" ",'Jul20'!Z88,Q73+'Jul20'!Z88)</f>
        <v>0</v>
      </c>
      <c r="AA73" s="49">
        <f>IF(R73=" ",'Jul20'!AA88,R73+'Jul20'!AA88)</f>
        <v>0</v>
      </c>
      <c r="AC73" s="49">
        <f>IF(T73=" ",'Jul20'!AC88,T73+'Jul20'!AC88)</f>
        <v>0</v>
      </c>
      <c r="AD73" s="77">
        <f t="shared" si="57"/>
        <v>0</v>
      </c>
      <c r="AE73" s="77">
        <f t="shared" si="58"/>
        <v>0</v>
      </c>
      <c r="AF73" s="77">
        <f t="shared" si="59"/>
        <v>0</v>
      </c>
      <c r="AG73" s="77">
        <f t="shared" si="6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>IF(T$69="Y",'Jul20'!H89,0)</f>
        <v>0</v>
      </c>
      <c r="I74" s="93">
        <f>IF(T$69="Y",'Jul20'!I89,0)</f>
        <v>0</v>
      </c>
      <c r="J74" s="93">
        <f>IF(T$69="Y",'Jul20'!J89,0)</f>
        <v>0</v>
      </c>
      <c r="K74" s="93">
        <f>IF(T$69="Y",'Jul20'!K89,I74*J74)</f>
        <v>0</v>
      </c>
      <c r="L74" s="93">
        <f>IF(T$69="Y",'Jul20'!L89,0)</f>
        <v>0</v>
      </c>
      <c r="M74" s="103" t="str">
        <f>IF(E74=" "," ",IF(T$69="Y",'Jul20'!M89,IF((H74+K74+L74)&gt;0,H74+K74+L74,"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85" t="str">
        <f t="shared" si="56"/>
        <v xml:space="preserve"> </v>
      </c>
      <c r="S74" s="95"/>
      <c r="T74" s="96" t="str">
        <f>IF(M74=" "," ",IF(M74=0," ",Admin!I46))</f>
        <v xml:space="preserve"> </v>
      </c>
      <c r="U74" s="39"/>
      <c r="V74" s="49">
        <f>IF(Employee!H$113=E$69,Employee!D$112+SUM(M74)+'Jul20'!V89,SUM(M74)+'Jul20'!V89)</f>
        <v>0</v>
      </c>
      <c r="W74" s="49">
        <f>IF(Employee!H$113=E$69,Employee!D$113+SUM(N74)+'Jul20'!W89,SUM(N74)+'Jul20'!W89)</f>
        <v>0</v>
      </c>
      <c r="X74" s="49">
        <f>IF(O74=" ",'Jul20'!X89,O74+'Jul20'!X89)</f>
        <v>0</v>
      </c>
      <c r="Y74" s="49">
        <f>IF(P74=" ",'Jul20'!Y89,P74+'Jul20'!Y89)</f>
        <v>0</v>
      </c>
      <c r="Z74" s="49">
        <f>IF(Q74=" ",'Jul20'!Z89,Q74+'Jul20'!Z89)</f>
        <v>0</v>
      </c>
      <c r="AA74" s="49">
        <f>IF(R74=" ",'Jul20'!AA89,R74+'Jul20'!AA89)</f>
        <v>0</v>
      </c>
      <c r="AC74" s="49">
        <f>IF(T74=" ",'Jul20'!AC89,T74+'Jul20'!AC89)</f>
        <v>0</v>
      </c>
      <c r="AD74" s="77">
        <f t="shared" si="57"/>
        <v>0</v>
      </c>
      <c r="AE74" s="77">
        <f t="shared" si="58"/>
        <v>0</v>
      </c>
      <c r="AF74" s="77">
        <f t="shared" si="59"/>
        <v>0</v>
      </c>
      <c r="AG74" s="77">
        <f t="shared" si="6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>IF(T$69="Y",'Jul20'!H90,0)</f>
        <v>0</v>
      </c>
      <c r="I75" s="93">
        <f>IF(T$69="Y",'Jul20'!I90,0)</f>
        <v>0</v>
      </c>
      <c r="J75" s="93">
        <f>IF(T$69="Y",'Jul20'!J90,0)</f>
        <v>0</v>
      </c>
      <c r="K75" s="93">
        <f>IF(T$69="Y",'Jul20'!K90,I75*J75)</f>
        <v>0</v>
      </c>
      <c r="L75" s="93">
        <f>IF(T$69="Y",'Jul20'!L90,0)</f>
        <v>0</v>
      </c>
      <c r="M75" s="103" t="str">
        <f>IF(E75=" "," ",IF(T$69="Y",'Jul20'!M90,IF((H75+K75+L75)&gt;0,H75+K75+L75,"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85" t="str">
        <f t="shared" si="56"/>
        <v xml:space="preserve"> </v>
      </c>
      <c r="S75" s="95"/>
      <c r="T75" s="96" t="str">
        <f>IF(M75=" "," ",IF(M75=0," ",Admin!I47))</f>
        <v xml:space="preserve"> </v>
      </c>
      <c r="U75" s="39"/>
      <c r="V75" s="49">
        <f>IF(Employee!H$139=E$69,Employee!D$138+SUM(M75)+'Jul20'!V90,SUM(M75)+'Jul20'!V90)</f>
        <v>0</v>
      </c>
      <c r="W75" s="49">
        <f>IF(Employee!H$139=E$69,Employee!D$139+SUM(N75)+'Jul20'!W90,SUM(N75)+'Jul20'!W90)</f>
        <v>0</v>
      </c>
      <c r="X75" s="49">
        <f>IF(O75=" ",'Jul20'!X90,O75+'Jul20'!X90)</f>
        <v>0</v>
      </c>
      <c r="Y75" s="49">
        <f>IF(P75=" ",'Jul20'!Y90,P75+'Jul20'!Y90)</f>
        <v>0</v>
      </c>
      <c r="Z75" s="49">
        <f>IF(Q75=" ",'Jul20'!Z90,Q75+'Jul20'!Z90)</f>
        <v>0</v>
      </c>
      <c r="AA75" s="49">
        <f>IF(R75=" ",'Jul20'!AA90,R75+'Jul20'!AA90)</f>
        <v>0</v>
      </c>
      <c r="AC75" s="49">
        <f>IF(T75=" ",'Jul20'!AC90,T75+'Jul20'!AC90)</f>
        <v>0</v>
      </c>
      <c r="AD75" s="77">
        <f t="shared" si="57"/>
        <v>0</v>
      </c>
      <c r="AE75" s="77">
        <f t="shared" si="58"/>
        <v>0</v>
      </c>
      <c r="AF75" s="77">
        <f t="shared" si="59"/>
        <v>0</v>
      </c>
      <c r="AG75" s="77">
        <f t="shared" si="6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>IF(T$69="Y",'Jul20'!H91,0)</f>
        <v>0</v>
      </c>
      <c r="I76" s="93">
        <f>IF(T$69="Y",'Jul20'!I91,0)</f>
        <v>0</v>
      </c>
      <c r="J76" s="93">
        <f>IF(T$69="Y",'Jul20'!J91,0)</f>
        <v>0</v>
      </c>
      <c r="K76" s="93">
        <f>IF(T$69="Y",'Jul20'!K91,I76*J76)</f>
        <v>0</v>
      </c>
      <c r="L76" s="93">
        <f>IF(T$69="Y",'Jul20'!L91,0)</f>
        <v>0</v>
      </c>
      <c r="M76" s="103" t="str">
        <f>IF(E76=" "," ",IF(T$69="Y",'Jul20'!M91,IF((H76+K76+L76)&gt;0,H76+K76+L76,"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85" t="str">
        <f t="shared" si="56"/>
        <v xml:space="preserve"> </v>
      </c>
      <c r="S76" s="95"/>
      <c r="T76" s="96" t="str">
        <f>IF(M76=" "," ",IF(M76=0," ",Admin!I48))</f>
        <v xml:space="preserve"> </v>
      </c>
      <c r="U76" s="39"/>
      <c r="V76" s="49">
        <f>IF(Employee!H$165=E$69,Employee!D$164+SUM(M76)+'Jul20'!V91,SUM(M76)+'Jul20'!V91)</f>
        <v>0</v>
      </c>
      <c r="W76" s="49">
        <f>IF(Employee!H$165=E$69,Employee!D$165+SUM(N76)+'Jul20'!W91,SUM(N76)+'Jul20'!W91)</f>
        <v>0</v>
      </c>
      <c r="X76" s="49">
        <f>IF(O76=" ",'Jul20'!X91,O76+'Jul20'!X91)</f>
        <v>0</v>
      </c>
      <c r="Y76" s="49">
        <f>IF(P76=" ",'Jul20'!Y91,P76+'Jul20'!Y91)</f>
        <v>0</v>
      </c>
      <c r="Z76" s="49">
        <f>IF(Q76=" ",'Jul20'!Z91,Q76+'Jul20'!Z91)</f>
        <v>0</v>
      </c>
      <c r="AA76" s="49">
        <f>IF(R76=" ",'Jul20'!AA91,R76+'Jul20'!AA91)</f>
        <v>0</v>
      </c>
      <c r="AC76" s="49">
        <f>IF(T76=" ",'Jul20'!AC91,T76+'Jul20'!AC91)</f>
        <v>0</v>
      </c>
      <c r="AD76" s="77">
        <f t="shared" si="57"/>
        <v>0</v>
      </c>
      <c r="AE76" s="77">
        <f t="shared" si="58"/>
        <v>0</v>
      </c>
      <c r="AF76" s="77">
        <f t="shared" si="59"/>
        <v>0</v>
      </c>
      <c r="AG76" s="77">
        <f t="shared" si="6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>IF(T$69="Y",'Jul20'!H92,0)</f>
        <v>0</v>
      </c>
      <c r="I77" s="93">
        <f>IF(T$69="Y",'Jul20'!I92,0)</f>
        <v>0</v>
      </c>
      <c r="J77" s="93">
        <f>IF(T$69="Y",'Jul20'!J92,0)</f>
        <v>0</v>
      </c>
      <c r="K77" s="93">
        <f>IF(T$69="Y",'Jul20'!K92,I77*J77)</f>
        <v>0</v>
      </c>
      <c r="L77" s="93">
        <f>IF(T$69="Y",'Jul20'!L92,0)</f>
        <v>0</v>
      </c>
      <c r="M77" s="103" t="str">
        <f>IF(E77=" "," ",IF(T$69="Y",'Jul20'!M92,IF((H77+K77+L77)&gt;0,H77+K77+L77,"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85" t="str">
        <f t="shared" si="56"/>
        <v xml:space="preserve"> </v>
      </c>
      <c r="S77" s="95"/>
      <c r="T77" s="96" t="str">
        <f>IF(M77=" "," ",IF(M77=0," ",Admin!I49))</f>
        <v xml:space="preserve"> </v>
      </c>
      <c r="U77" s="39"/>
      <c r="V77" s="49">
        <f>IF(Employee!H$191=E$69,Employee!D$190+SUM(M77)+'Jul20'!V92,SUM(M77)+'Jul20'!V92)</f>
        <v>0</v>
      </c>
      <c r="W77" s="49">
        <f>IF(Employee!H$191=E$69,Employee!D$191+SUM(N77)+'Jul20'!W92,SUM(N77)+'Jul20'!W92)</f>
        <v>0</v>
      </c>
      <c r="X77" s="49">
        <f>IF(O77=" ",'Jul20'!X92,O77+'Jul20'!X92)</f>
        <v>0</v>
      </c>
      <c r="Y77" s="49">
        <f>IF(P77=" ",'Jul20'!Y92,P77+'Jul20'!Y92)</f>
        <v>0</v>
      </c>
      <c r="Z77" s="49">
        <f>IF(Q77=" ",'Jul20'!Z92,Q77+'Jul20'!Z92)</f>
        <v>0</v>
      </c>
      <c r="AA77" s="49">
        <f>IF(R77=" ",'Jul20'!AA92,R77+'Jul20'!AA92)</f>
        <v>0</v>
      </c>
      <c r="AC77" s="49">
        <f>IF(T77=" ",'Jul20'!AC92,T77+'Jul20'!AC92)</f>
        <v>0</v>
      </c>
      <c r="AD77" s="77">
        <f t="shared" si="57"/>
        <v>0</v>
      </c>
      <c r="AE77" s="77">
        <f t="shared" si="58"/>
        <v>0</v>
      </c>
      <c r="AF77" s="77">
        <f t="shared" si="59"/>
        <v>0</v>
      </c>
      <c r="AG77" s="77">
        <f t="shared" si="6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>IF(T$69="Y",'Jul20'!H93,0)</f>
        <v>0</v>
      </c>
      <c r="I78" s="93">
        <f>IF(T$69="Y",'Jul20'!I93,0)</f>
        <v>0</v>
      </c>
      <c r="J78" s="93">
        <f>IF(T$69="Y",'Jul20'!J93,0)</f>
        <v>0</v>
      </c>
      <c r="K78" s="93">
        <f>IF(T$69="Y",'Jul20'!K93,I78*J78)</f>
        <v>0</v>
      </c>
      <c r="L78" s="93">
        <f>IF(T$69="Y",'Jul20'!L93,0)</f>
        <v>0</v>
      </c>
      <c r="M78" s="103" t="str">
        <f>IF(E78=" "," ",IF(T$69="Y",'Jul20'!M93,IF((H78+K78+L78)&gt;0,H78+K78+L78,"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85" t="str">
        <f t="shared" si="56"/>
        <v xml:space="preserve"> </v>
      </c>
      <c r="S78" s="95"/>
      <c r="T78" s="96" t="str">
        <f>IF(M78=" "," ",IF(M78=0," ",Admin!I50))</f>
        <v xml:space="preserve"> </v>
      </c>
      <c r="U78" s="39"/>
      <c r="V78" s="49">
        <f>IF(Employee!H$217=E$69,Employee!D$216+SUM(M78)+'Jul20'!V93,SUM(M78)+'Jul20'!V93)</f>
        <v>0</v>
      </c>
      <c r="W78" s="49">
        <f>IF(Employee!H$217=E$69,Employee!D$217+SUM(N78)+'Jul20'!W93,SUM(N78)+'Jul20'!W93)</f>
        <v>0</v>
      </c>
      <c r="X78" s="49">
        <f>IF(O78=" ",'Jul20'!X93,O78+'Jul20'!X93)</f>
        <v>0</v>
      </c>
      <c r="Y78" s="49">
        <f>IF(P78=" ",'Jul20'!Y93,P78+'Jul20'!Y93)</f>
        <v>0</v>
      </c>
      <c r="Z78" s="49">
        <f>IF(Q78=" ",'Jul20'!Z93,Q78+'Jul20'!Z93)</f>
        <v>0</v>
      </c>
      <c r="AA78" s="49">
        <f>IF(R78=" ",'Jul20'!AA93,R78+'Jul20'!AA93)</f>
        <v>0</v>
      </c>
      <c r="AC78" s="49">
        <f>IF(T78=" ",'Jul20'!AC93,T78+'Jul20'!AC93)</f>
        <v>0</v>
      </c>
      <c r="AD78" s="77">
        <f t="shared" si="57"/>
        <v>0</v>
      </c>
      <c r="AE78" s="77">
        <f t="shared" si="58"/>
        <v>0</v>
      </c>
      <c r="AF78" s="77">
        <f t="shared" si="59"/>
        <v>0</v>
      </c>
      <c r="AG78" s="77">
        <f t="shared" si="6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>IF(T$69="Y",'Jul20'!H94,0)</f>
        <v>0</v>
      </c>
      <c r="I79" s="93">
        <f>IF(T$69="Y",'Jul20'!I94,0)</f>
        <v>0</v>
      </c>
      <c r="J79" s="93">
        <f>IF(T$69="Y",'Jul20'!J94,0)</f>
        <v>0</v>
      </c>
      <c r="K79" s="93">
        <f>IF(T$69="Y",'Jul20'!K94,I79*J79)</f>
        <v>0</v>
      </c>
      <c r="L79" s="93">
        <f>IF(T$69="Y",'Jul20'!L94,0)</f>
        <v>0</v>
      </c>
      <c r="M79" s="103" t="str">
        <f>IF(E79=" "," ",IF(T$69="Y",'Jul20'!M94,IF((H79+K79+L79)&gt;0,H79+K79+L79,"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85" t="str">
        <f t="shared" si="56"/>
        <v xml:space="preserve"> </v>
      </c>
      <c r="S79" s="95"/>
      <c r="T79" s="96" t="str">
        <f>IF(M79=" "," ",IF(M79=0," ",Admin!I51))</f>
        <v xml:space="preserve"> </v>
      </c>
      <c r="U79" s="39"/>
      <c r="V79" s="49">
        <f>IF(Employee!H$243=E$69,Employee!D$242+SUM(M79)+'Jul20'!V94,SUM(M79)+'Jul20'!V94)</f>
        <v>0</v>
      </c>
      <c r="W79" s="49">
        <f>IF(Employee!H$243=E$69,Employee!D$243+SUM(N79)+'Jul20'!W94,SUM(N79)+'Jul20'!W94)</f>
        <v>0</v>
      </c>
      <c r="X79" s="49">
        <f>IF(O79=" ",'Jul20'!X94,O79+'Jul20'!X94)</f>
        <v>0</v>
      </c>
      <c r="Y79" s="49">
        <f>IF(P79=" ",'Jul20'!Y94,P79+'Jul20'!Y94)</f>
        <v>0</v>
      </c>
      <c r="Z79" s="49">
        <f>IF(Q79=" ",'Jul20'!Z94,Q79+'Jul20'!Z94)</f>
        <v>0</v>
      </c>
      <c r="AA79" s="49">
        <f>IF(R79=" ",'Jul20'!AA94,R79+'Jul20'!AA94)</f>
        <v>0</v>
      </c>
      <c r="AC79" s="49">
        <f>IF(T79=" ",'Jul20'!AC94,T79+'Jul20'!AC94)</f>
        <v>0</v>
      </c>
      <c r="AD79" s="77">
        <f t="shared" si="57"/>
        <v>0</v>
      </c>
      <c r="AE79" s="77">
        <f t="shared" si="58"/>
        <v>0</v>
      </c>
      <c r="AF79" s="77">
        <f t="shared" si="59"/>
        <v>0</v>
      </c>
      <c r="AG79" s="77">
        <f t="shared" si="6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>IF(T$69="Y",'Jul20'!H95,0)</f>
        <v>0</v>
      </c>
      <c r="I80" s="118">
        <f>IF(T$69="Y",'Jul20'!I95,0)</f>
        <v>0</v>
      </c>
      <c r="J80" s="118">
        <f>IF(T$69="Y",'Jul20'!J95,0)</f>
        <v>0</v>
      </c>
      <c r="K80" s="118">
        <f>IF(T$69="Y",'Jul20'!K95,I80*J80)</f>
        <v>0</v>
      </c>
      <c r="L80" s="118">
        <f>IF(T$69="Y",'Jul20'!L95,0)</f>
        <v>0</v>
      </c>
      <c r="M80" s="103" t="str">
        <f>IF(E80=" "," ",IF(T$69="Y",'Jul20'!M95,IF((H80+K80+L80)&gt;0,H80+K80+L80,"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85" t="str">
        <f t="shared" si="56"/>
        <v xml:space="preserve"> </v>
      </c>
      <c r="S80" s="95"/>
      <c r="T80" s="96" t="str">
        <f>IF(M80=" "," ",IF(M80=0," ",Admin!I52))</f>
        <v xml:space="preserve"> </v>
      </c>
      <c r="U80" s="39"/>
      <c r="V80" s="49">
        <f>IF(Employee!H$269=E$69,Employee!D$268+SUM(M80)+'Jul20'!V95,SUM(M80)+'Jul20'!V95)</f>
        <v>0</v>
      </c>
      <c r="W80" s="49">
        <f>IF(Employee!H$269=E$69,Employee!D$269+SUM(N80)+'Jul20'!W95,SUM(N80)+'Jul20'!W95)</f>
        <v>0</v>
      </c>
      <c r="X80" s="49">
        <f>IF(O80=" ",'Jul20'!X95,O80+'Jul20'!X95)</f>
        <v>0</v>
      </c>
      <c r="Y80" s="49">
        <f>IF(P80=" ",'Jul20'!Y95,P80+'Jul20'!Y95)</f>
        <v>0</v>
      </c>
      <c r="Z80" s="49">
        <f>IF(Q80=" ",'Jul20'!Z95,Q80+'Jul20'!Z95)</f>
        <v>0</v>
      </c>
      <c r="AA80" s="49">
        <f>IF(R80=" ",'Jul20'!AA95,R80+'Jul20'!AA95)</f>
        <v>0</v>
      </c>
      <c r="AC80" s="49">
        <f>IF(T80=" ",'Jul20'!AC95,T80+'Jul20'!AC95)</f>
        <v>0</v>
      </c>
      <c r="AD80" s="77">
        <f t="shared" si="57"/>
        <v>0</v>
      </c>
      <c r="AE80" s="77">
        <f t="shared" si="58"/>
        <v>0</v>
      </c>
      <c r="AF80" s="77">
        <f t="shared" si="59"/>
        <v>0</v>
      </c>
      <c r="AG80" s="77">
        <f t="shared" si="6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05"/>
      <c r="I81" s="106"/>
      <c r="J81" s="106"/>
      <c r="K81" s="147"/>
      <c r="L81" s="147"/>
      <c r="M81" s="138">
        <f t="shared" ref="M81:R81" si="61">SUM(M71:M80)</f>
        <v>0</v>
      </c>
      <c r="N81" s="138">
        <f t="shared" si="61"/>
        <v>0</v>
      </c>
      <c r="O81" s="138">
        <f t="shared" si="61"/>
        <v>0</v>
      </c>
      <c r="P81" s="138">
        <f t="shared" si="61"/>
        <v>0</v>
      </c>
      <c r="Q81" s="138">
        <f t="shared" si="61"/>
        <v>0</v>
      </c>
      <c r="R81" s="138">
        <f t="shared" si="61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customHeight="1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62">IF(B71="D",M71," ")</f>
        <v xml:space="preserve"> </v>
      </c>
      <c r="N85" s="196" t="str">
        <f t="shared" ref="N85:N94" si="63">IF(B71="D",N71," ")</f>
        <v xml:space="preserve"> </v>
      </c>
      <c r="O85" s="196" t="str">
        <f t="shared" ref="O85:O94" si="64">IF(B71="D",O71," ")</f>
        <v xml:space="preserve"> </v>
      </c>
      <c r="P85" s="196" t="str">
        <f t="shared" ref="P85:P94" si="65">IF(B71="D",P71," ")</f>
        <v xml:space="preserve"> </v>
      </c>
      <c r="Q85" s="196" t="str">
        <f t="shared" ref="Q85:Q94" si="66">IF(B71="D",Q71," ")</f>
        <v xml:space="preserve"> </v>
      </c>
      <c r="R85" s="197" t="str">
        <f t="shared" ref="R85:R94" si="67">IF(B71="D",R71," ")</f>
        <v xml:space="preserve"> </v>
      </c>
      <c r="S85" s="198"/>
      <c r="T85" s="199" t="str">
        <f t="shared" ref="T85:T94" si="68">IF(B71="D",T71," ")</f>
        <v xml:space="preserve"> </v>
      </c>
      <c r="AD85" s="171">
        <f>IF((AD83-(O2+T2)*0.13)&gt;0,AD83-(Q2+T2)*0.13,0)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62"/>
        <v xml:space="preserve"> </v>
      </c>
      <c r="N86" s="201" t="str">
        <f t="shared" si="63"/>
        <v xml:space="preserve"> </v>
      </c>
      <c r="O86" s="201" t="str">
        <f t="shared" si="64"/>
        <v xml:space="preserve"> </v>
      </c>
      <c r="P86" s="201" t="str">
        <f t="shared" si="65"/>
        <v xml:space="preserve"> </v>
      </c>
      <c r="Q86" s="201" t="str">
        <f t="shared" si="66"/>
        <v xml:space="preserve"> </v>
      </c>
      <c r="R86" s="202" t="str">
        <f t="shared" si="67"/>
        <v xml:space="preserve"> </v>
      </c>
      <c r="S86" s="198"/>
      <c r="T86" s="203" t="str">
        <f t="shared" si="68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62"/>
        <v xml:space="preserve"> </v>
      </c>
      <c r="N87" s="201" t="str">
        <f t="shared" si="63"/>
        <v xml:space="preserve"> </v>
      </c>
      <c r="O87" s="201" t="str">
        <f t="shared" si="64"/>
        <v xml:space="preserve"> </v>
      </c>
      <c r="P87" s="201" t="str">
        <f t="shared" si="65"/>
        <v xml:space="preserve"> </v>
      </c>
      <c r="Q87" s="201" t="str">
        <f t="shared" si="66"/>
        <v xml:space="preserve"> </v>
      </c>
      <c r="R87" s="202" t="str">
        <f t="shared" si="67"/>
        <v xml:space="preserve"> </v>
      </c>
      <c r="S87" s="198"/>
      <c r="T87" s="203" t="str">
        <f t="shared" si="68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62"/>
        <v xml:space="preserve"> </v>
      </c>
      <c r="N88" s="201" t="str">
        <f t="shared" si="63"/>
        <v xml:space="preserve"> </v>
      </c>
      <c r="O88" s="201" t="str">
        <f t="shared" si="64"/>
        <v xml:space="preserve"> </v>
      </c>
      <c r="P88" s="201" t="str">
        <f t="shared" si="65"/>
        <v xml:space="preserve"> </v>
      </c>
      <c r="Q88" s="201" t="str">
        <f t="shared" si="66"/>
        <v xml:space="preserve"> </v>
      </c>
      <c r="R88" s="202" t="str">
        <f t="shared" si="67"/>
        <v xml:space="preserve"> </v>
      </c>
      <c r="S88" s="198"/>
      <c r="T88" s="203" t="str">
        <f t="shared" si="68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62"/>
        <v xml:space="preserve"> </v>
      </c>
      <c r="N89" s="201" t="str">
        <f t="shared" si="63"/>
        <v xml:space="preserve"> </v>
      </c>
      <c r="O89" s="201" t="str">
        <f t="shared" si="64"/>
        <v xml:space="preserve"> </v>
      </c>
      <c r="P89" s="201" t="str">
        <f t="shared" si="65"/>
        <v xml:space="preserve"> </v>
      </c>
      <c r="Q89" s="201" t="str">
        <f t="shared" si="66"/>
        <v xml:space="preserve"> </v>
      </c>
      <c r="R89" s="202" t="str">
        <f t="shared" si="67"/>
        <v xml:space="preserve"> </v>
      </c>
      <c r="S89" s="198"/>
      <c r="T89" s="203" t="str">
        <f t="shared" si="68"/>
        <v xml:space="preserve"> </v>
      </c>
    </row>
    <row r="90" spans="1:34" x14ac:dyDescent="0.2">
      <c r="F90" s="191" t="str">
        <f>IF(B76="D",Employee!D145," ")</f>
        <v xml:space="preserve"> </v>
      </c>
      <c r="M90" s="200" t="str">
        <f t="shared" si="62"/>
        <v xml:space="preserve"> </v>
      </c>
      <c r="N90" s="201" t="str">
        <f t="shared" si="63"/>
        <v xml:space="preserve"> </v>
      </c>
      <c r="O90" s="201" t="str">
        <f t="shared" si="64"/>
        <v xml:space="preserve"> </v>
      </c>
      <c r="P90" s="201" t="str">
        <f t="shared" si="65"/>
        <v xml:space="preserve"> </v>
      </c>
      <c r="Q90" s="201" t="str">
        <f t="shared" si="66"/>
        <v xml:space="preserve"> </v>
      </c>
      <c r="R90" s="202" t="str">
        <f t="shared" si="67"/>
        <v xml:space="preserve"> </v>
      </c>
      <c r="S90" s="198"/>
      <c r="T90" s="203" t="str">
        <f t="shared" si="68"/>
        <v xml:space="preserve"> </v>
      </c>
      <c r="AD90" s="170">
        <f>AD85+'Jul20'!AD105</f>
        <v>0</v>
      </c>
      <c r="AE90" s="170">
        <f>AE85+'Jul20'!AE105</f>
        <v>0</v>
      </c>
      <c r="AF90" s="170">
        <f>AF85+'Jul20'!AF105</f>
        <v>0</v>
      </c>
      <c r="AG90" s="170">
        <f>AG85+'Jul20'!AG105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62"/>
        <v xml:space="preserve"> </v>
      </c>
      <c r="N91" s="201" t="str">
        <f t="shared" si="63"/>
        <v xml:space="preserve"> </v>
      </c>
      <c r="O91" s="201" t="str">
        <f t="shared" si="64"/>
        <v xml:space="preserve"> </v>
      </c>
      <c r="P91" s="201" t="str">
        <f t="shared" si="65"/>
        <v xml:space="preserve"> </v>
      </c>
      <c r="Q91" s="201" t="str">
        <f t="shared" si="66"/>
        <v xml:space="preserve"> </v>
      </c>
      <c r="R91" s="202" t="str">
        <f t="shared" si="67"/>
        <v xml:space="preserve"> </v>
      </c>
      <c r="S91" s="198"/>
      <c r="T91" s="203" t="str">
        <f t="shared" si="68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62"/>
        <v xml:space="preserve"> </v>
      </c>
      <c r="N92" s="201" t="str">
        <f t="shared" si="63"/>
        <v xml:space="preserve"> </v>
      </c>
      <c r="O92" s="201" t="str">
        <f t="shared" si="64"/>
        <v xml:space="preserve"> </v>
      </c>
      <c r="P92" s="201" t="str">
        <f t="shared" si="65"/>
        <v xml:space="preserve"> </v>
      </c>
      <c r="Q92" s="201" t="str">
        <f t="shared" si="66"/>
        <v xml:space="preserve"> </v>
      </c>
      <c r="R92" s="202" t="str">
        <f t="shared" si="67"/>
        <v xml:space="preserve"> </v>
      </c>
      <c r="S92" s="198"/>
      <c r="T92" s="203" t="str">
        <f t="shared" si="68"/>
        <v xml:space="preserve"> </v>
      </c>
      <c r="AD92" s="174"/>
      <c r="AE92" s="170">
        <f>AE87+'Jul20'!AE107</f>
        <v>0</v>
      </c>
      <c r="AF92" s="170">
        <f>AF87+'Jul20'!AF107</f>
        <v>0</v>
      </c>
      <c r="AG92" s="170">
        <f>AG87+'Jul20'!AG107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62"/>
        <v xml:space="preserve"> </v>
      </c>
      <c r="N93" s="201" t="str">
        <f t="shared" si="63"/>
        <v xml:space="preserve"> </v>
      </c>
      <c r="O93" s="201" t="str">
        <f t="shared" si="64"/>
        <v xml:space="preserve"> </v>
      </c>
      <c r="P93" s="201" t="str">
        <f t="shared" si="65"/>
        <v xml:space="preserve"> </v>
      </c>
      <c r="Q93" s="201" t="str">
        <f t="shared" si="66"/>
        <v xml:space="preserve"> </v>
      </c>
      <c r="R93" s="202" t="str">
        <f t="shared" si="67"/>
        <v xml:space="preserve"> </v>
      </c>
      <c r="S93" s="198"/>
      <c r="T93" s="203" t="str">
        <f t="shared" si="68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62"/>
        <v xml:space="preserve"> </v>
      </c>
      <c r="N94" s="205" t="str">
        <f t="shared" si="63"/>
        <v xml:space="preserve"> </v>
      </c>
      <c r="O94" s="205" t="str">
        <f t="shared" si="64"/>
        <v xml:space="preserve"> </v>
      </c>
      <c r="P94" s="205" t="str">
        <f t="shared" si="65"/>
        <v xml:space="preserve"> </v>
      </c>
      <c r="Q94" s="205" t="str">
        <f t="shared" si="66"/>
        <v xml:space="preserve"> </v>
      </c>
      <c r="R94" s="206" t="str">
        <f t="shared" si="67"/>
        <v xml:space="preserve"> </v>
      </c>
      <c r="S94" s="198"/>
      <c r="T94" s="207" t="str">
        <f t="shared" si="68"/>
        <v xml:space="preserve"> </v>
      </c>
    </row>
    <row r="95" spans="1:34" x14ac:dyDescent="0.2">
      <c r="F95" s="194" t="s">
        <v>82</v>
      </c>
      <c r="M95" s="208">
        <f t="shared" ref="M95:R95" si="69">SUM(M85:M94)</f>
        <v>0</v>
      </c>
      <c r="N95" s="208">
        <f t="shared" si="69"/>
        <v>0</v>
      </c>
      <c r="O95" s="208">
        <f t="shared" si="69"/>
        <v>0</v>
      </c>
      <c r="P95" s="208">
        <f t="shared" si="69"/>
        <v>0</v>
      </c>
      <c r="Q95" s="208">
        <f t="shared" si="69"/>
        <v>0</v>
      </c>
      <c r="R95" s="208">
        <f t="shared" si="69"/>
        <v>0</v>
      </c>
      <c r="S95" s="198"/>
      <c r="T95" s="208">
        <f>SUM(T85:T94)</f>
        <v>0</v>
      </c>
    </row>
  </sheetData>
  <mergeCells count="79">
    <mergeCell ref="AD3:AD6"/>
    <mergeCell ref="V3:V6"/>
    <mergeCell ref="W3:W6"/>
    <mergeCell ref="AG3:AG6"/>
    <mergeCell ref="G2:H2"/>
    <mergeCell ref="I2:L2"/>
    <mergeCell ref="AE3:AE6"/>
    <mergeCell ref="AD1:AG2"/>
    <mergeCell ref="G1:H1"/>
    <mergeCell ref="I1:L1"/>
    <mergeCell ref="U2:U6"/>
    <mergeCell ref="X3:X6"/>
    <mergeCell ref="Y3:Y6"/>
    <mergeCell ref="Z3:Z6"/>
    <mergeCell ref="AF3:AF6"/>
    <mergeCell ref="V1:AC2"/>
    <mergeCell ref="AC3:AC6"/>
    <mergeCell ref="R3:R6"/>
    <mergeCell ref="T3:T6"/>
    <mergeCell ref="B7:T7"/>
    <mergeCell ref="B8:E8"/>
    <mergeCell ref="O3:O6"/>
    <mergeCell ref="J3:J6"/>
    <mergeCell ref="AA3:AA6"/>
    <mergeCell ref="P3:P6"/>
    <mergeCell ref="I3:I6"/>
    <mergeCell ref="K3:K6"/>
    <mergeCell ref="L3:L6"/>
    <mergeCell ref="M3:M6"/>
    <mergeCell ref="F81:G81"/>
    <mergeCell ref="B82:T82"/>
    <mergeCell ref="F66:G66"/>
    <mergeCell ref="B67:T67"/>
    <mergeCell ref="B68:E68"/>
    <mergeCell ref="B69:D69"/>
    <mergeCell ref="H69:J69"/>
    <mergeCell ref="O69:R69"/>
    <mergeCell ref="O68:Q68"/>
    <mergeCell ref="R68:T68"/>
    <mergeCell ref="F51:G51"/>
    <mergeCell ref="B52:T52"/>
    <mergeCell ref="B53:E53"/>
    <mergeCell ref="B54:D54"/>
    <mergeCell ref="H54:J54"/>
    <mergeCell ref="O54:R54"/>
    <mergeCell ref="O53:Q53"/>
    <mergeCell ref="R53:T53"/>
    <mergeCell ref="B37:T37"/>
    <mergeCell ref="B38:E38"/>
    <mergeCell ref="B39:D39"/>
    <mergeCell ref="H39:J39"/>
    <mergeCell ref="O39:R39"/>
    <mergeCell ref="O38:Q38"/>
    <mergeCell ref="R38:T38"/>
    <mergeCell ref="O24:R24"/>
    <mergeCell ref="A2:A6"/>
    <mergeCell ref="B3:B6"/>
    <mergeCell ref="C3:C6"/>
    <mergeCell ref="D3:D6"/>
    <mergeCell ref="E3:E6"/>
    <mergeCell ref="B1:F2"/>
    <mergeCell ref="O8:Q8"/>
    <mergeCell ref="R8:T8"/>
    <mergeCell ref="M84:R84"/>
    <mergeCell ref="Q3:Q6"/>
    <mergeCell ref="N3:N6"/>
    <mergeCell ref="O9:R9"/>
    <mergeCell ref="B9:D9"/>
    <mergeCell ref="F3:F6"/>
    <mergeCell ref="H3:H6"/>
    <mergeCell ref="F21:G21"/>
    <mergeCell ref="H9:J9"/>
    <mergeCell ref="O23:Q23"/>
    <mergeCell ref="R23:T23"/>
    <mergeCell ref="B22:T22"/>
    <mergeCell ref="F36:G36"/>
    <mergeCell ref="B23:E23"/>
    <mergeCell ref="B24:D24"/>
    <mergeCell ref="H24:J24"/>
  </mergeCells>
  <phoneticPr fontId="4" type="noConversion"/>
  <dataValidations count="1">
    <dataValidation type="list" allowBlank="1" showInputMessage="1" showErrorMessage="1" sqref="G71:G80 G11:G20 G26:G35 G41:G50 G56:G65" xr:uid="{00000000-0002-0000-0500-000000000000}">
      <formula1>$G$3:$G$6</formula1>
    </dataValidation>
  </dataValidations>
  <hyperlinks>
    <hyperlink ref="B1" r:id="rId1" xr:uid="{00000000-0004-0000-05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8" max="16383" man="1"/>
    <brk id="50" max="16383" man="1"/>
    <brk id="72" max="16383" man="1"/>
  </rowBreaks>
  <colBreaks count="1" manualBreakCount="1">
    <brk id="1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95"/>
  <sheetViews>
    <sheetView workbookViewId="0">
      <pane ySplit="6" topLeftCell="A7" activePane="bottomLeft" state="frozen"/>
      <selection pane="bottomLeft" sqref="A1:A6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4.2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SUM(AD85:AG85)+SUM(AE87:AG87)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4.2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22</v>
      </c>
      <c r="F9" s="35"/>
      <c r="G9" s="35"/>
      <c r="H9" s="405" t="s">
        <v>28</v>
      </c>
      <c r="I9" s="403"/>
      <c r="J9" s="404"/>
      <c r="K9" s="210">
        <f>'Aug20'!M54+1</f>
        <v>44074</v>
      </c>
      <c r="L9" s="211" t="s">
        <v>84</v>
      </c>
      <c r="M9" s="212">
        <f>K9+6</f>
        <v>44080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IF(T$9="Y",'Aug20'!H56,0)</f>
        <v>0</v>
      </c>
      <c r="I11" s="90">
        <f>IF(T$9="Y",'Aug20'!I56,0)</f>
        <v>0</v>
      </c>
      <c r="J11" s="90">
        <f>IF(T$9="Y",'Aug20'!J56,0)</f>
        <v>0</v>
      </c>
      <c r="K11" s="90">
        <f>IF(T$9="Y",'Aug20'!K56,I11*J11)</f>
        <v>0</v>
      </c>
      <c r="L11" s="114">
        <f>IF(T$9="Y",'Aug20'!L56,0)</f>
        <v>0</v>
      </c>
      <c r="M11" s="114" t="str">
        <f>IF(E11=" "," ",IF(T$9="Y",'Aug20'!M56,IF((H11+K11+L11)&gt;0,H11+K11+L11," ")))</f>
        <v xml:space="preserve"> </v>
      </c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",Admin!I213))</f>
        <v xml:space="preserve"> </v>
      </c>
      <c r="U11" s="39"/>
      <c r="V11" s="49">
        <f>IF(Employee!H$34=E$9,Employee!D$34+SUM(M11)+'Aug20'!V56,SUM(M11)+'Aug20'!V56)</f>
        <v>0</v>
      </c>
      <c r="W11" s="49">
        <f>IF(Employee!H$34=E$9,Employee!D$35+SUM(N11)+'Aug20'!W56,SUM(N11)+'Aug20'!W56)</f>
        <v>0</v>
      </c>
      <c r="X11" s="49">
        <f>IF(O11=" ",'Aug20'!X56,O11+'Aug20'!X56)</f>
        <v>0</v>
      </c>
      <c r="Y11" s="49">
        <f>IF(P11=" ",'Aug20'!Y56,P11+'Aug20'!Y56)</f>
        <v>0</v>
      </c>
      <c r="Z11" s="49">
        <f>IF(Q11=" ",'Aug20'!Z56,Q11+'Aug20'!Z56)</f>
        <v>0</v>
      </c>
      <c r="AA11" s="49">
        <f>IF(R11=" ",'Aug20'!AA56,R11+'Aug20'!AA56)</f>
        <v>0</v>
      </c>
      <c r="AC11" s="49">
        <f>IF(T11=" ",'Aug20'!AC56,T11+'Aug20'!AC56)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IF(T$9="Y",'Aug20'!H57,0)</f>
        <v>0</v>
      </c>
      <c r="I12" s="93">
        <f>IF(T$9="Y",'Aug20'!I57,0)</f>
        <v>0</v>
      </c>
      <c r="J12" s="93">
        <f>IF(T$9="Y",'Aug20'!J57,0)</f>
        <v>0</v>
      </c>
      <c r="K12" s="93">
        <f>IF(T$9="Y",'Aug20'!K57,I12*J12)</f>
        <v>0</v>
      </c>
      <c r="L12" s="115">
        <f>IF(T$9="Y",'Aug20'!L57,0)</f>
        <v>0</v>
      </c>
      <c r="M12" s="115" t="str">
        <f>IF(E12=" "," ",IF(T$9="Y",'Aug20'!M57,IF((H12+K12+L12)&gt;0,H12+K12+L12," ")))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",Admin!I214))</f>
        <v xml:space="preserve"> </v>
      </c>
      <c r="U12" s="39"/>
      <c r="V12" s="49">
        <f>IF(Employee!H$60=E$9,Employee!D$60+SUM(M12)+'Aug20'!V57,SUM(M12)+'Aug20'!V57)</f>
        <v>0</v>
      </c>
      <c r="W12" s="49">
        <f>IF(Employee!H$60=E$9,Employee!D$61+SUM(N12)+'Aug20'!W57,SUM(N12)+'Aug20'!W57)</f>
        <v>0</v>
      </c>
      <c r="X12" s="49">
        <f>IF(O12=" ",'Aug20'!X57,O12+'Aug20'!X57)</f>
        <v>0</v>
      </c>
      <c r="Y12" s="49">
        <f>IF(P12=" ",'Aug20'!Y57,P12+'Aug20'!Y57)</f>
        <v>0</v>
      </c>
      <c r="Z12" s="49">
        <f>IF(Q12=" ",'Aug20'!Z57,Q12+'Aug20'!Z57)</f>
        <v>0</v>
      </c>
      <c r="AA12" s="49">
        <f>IF(R12=" ",'Aug20'!AA57,R12+'Aug20'!AA57)</f>
        <v>0</v>
      </c>
      <c r="AC12" s="49">
        <f>IF(T12=" ",'Aug20'!AC57,T12+'Aug20'!AC57)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IF(T$9="Y",'Aug20'!H58,0)</f>
        <v>0</v>
      </c>
      <c r="I13" s="93">
        <f>IF(T$9="Y",'Aug20'!I58,0)</f>
        <v>0</v>
      </c>
      <c r="J13" s="93">
        <f>IF(T$9="Y",'Aug20'!J58,0)</f>
        <v>0</v>
      </c>
      <c r="K13" s="93">
        <f>IF(T$9="Y",'Aug20'!K58,I13*J13)</f>
        <v>0</v>
      </c>
      <c r="L13" s="115">
        <f>IF(T$9="Y",'Aug20'!L58,0)</f>
        <v>0</v>
      </c>
      <c r="M13" s="115" t="str">
        <f>IF(E13=" "," ",IF(T$9="Y",'Aug20'!M58,IF((H13+K13+L13)&gt;0,H13+K13+L13," ")))</f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",Admin!I215))</f>
        <v xml:space="preserve"> </v>
      </c>
      <c r="U13" s="39"/>
      <c r="V13" s="49">
        <f>IF(Employee!H$86=E$9,Employee!D$86+SUM(M13)+'Aug20'!V58,SUM(M13)+'Aug20'!V58)</f>
        <v>0</v>
      </c>
      <c r="W13" s="49">
        <f>IF(Employee!H$86=E$9,Employee!D$87+SUM(N13)+'Aug20'!W58,SUM(N13)+'Aug20'!W58)</f>
        <v>0</v>
      </c>
      <c r="X13" s="49">
        <f>IF(O13=" ",'Aug20'!X58,O13+'Aug20'!X58)</f>
        <v>0</v>
      </c>
      <c r="Y13" s="49">
        <f>IF(P13=" ",'Aug20'!Y58,P13+'Aug20'!Y58)</f>
        <v>0</v>
      </c>
      <c r="Z13" s="49">
        <f>IF(Q13=" ",'Aug20'!Z58,Q13+'Aug20'!Z58)</f>
        <v>0</v>
      </c>
      <c r="AA13" s="49">
        <f>IF(R13=" ",'Aug20'!AA58,R13+'Aug20'!AA58)</f>
        <v>0</v>
      </c>
      <c r="AC13" s="49">
        <f>IF(T13=" ",'Aug20'!AC58,T13+'Aug20'!AC58)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IF(T$9="Y",'Aug20'!H59,0)</f>
        <v>0</v>
      </c>
      <c r="I14" s="93">
        <f>IF(T$9="Y",'Aug20'!I59,0)</f>
        <v>0</v>
      </c>
      <c r="J14" s="93">
        <f>IF(T$9="Y",'Aug20'!J59,0)</f>
        <v>0</v>
      </c>
      <c r="K14" s="93">
        <f>IF(T$9="Y",'Aug20'!K59,I14*J14)</f>
        <v>0</v>
      </c>
      <c r="L14" s="115">
        <f>IF(T$9="Y",'Aug20'!L59,0)</f>
        <v>0</v>
      </c>
      <c r="M14" s="115" t="str">
        <f>IF(E14=" "," ",IF(T$9="Y",'Aug20'!M59,IF((H14+K14+L14)&gt;0,H14+K14+L14," ")))</f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",Admin!I216))</f>
        <v xml:space="preserve"> </v>
      </c>
      <c r="U14" s="39"/>
      <c r="V14" s="49">
        <f>IF(Employee!H$112=E$9,Employee!D$112+SUM(M14)+'Aug20'!V59,SUM(M14)+'Aug20'!V59)</f>
        <v>0</v>
      </c>
      <c r="W14" s="49">
        <f>IF(Employee!H$112=E$9,Employee!D$113+SUM(N14)+'Aug20'!W59,SUM(N14)+'Aug20'!W59)</f>
        <v>0</v>
      </c>
      <c r="X14" s="49">
        <f>IF(O14=" ",'Aug20'!X59,O14+'Aug20'!X59)</f>
        <v>0</v>
      </c>
      <c r="Y14" s="49">
        <f>IF(P14=" ",'Aug20'!Y59,P14+'Aug20'!Y59)</f>
        <v>0</v>
      </c>
      <c r="Z14" s="49">
        <f>IF(Q14=" ",'Aug20'!Z59,Q14+'Aug20'!Z59)</f>
        <v>0</v>
      </c>
      <c r="AA14" s="49">
        <f>IF(R14=" ",'Aug20'!AA59,R14+'Aug20'!AA59)</f>
        <v>0</v>
      </c>
      <c r="AC14" s="49">
        <f>IF(T14=" ",'Aug20'!AC59,T14+'Aug20'!AC59)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IF(T$9="Y",'Aug20'!H60,0)</f>
        <v>0</v>
      </c>
      <c r="I15" s="93">
        <f>IF(T$9="Y",'Aug20'!I60,0)</f>
        <v>0</v>
      </c>
      <c r="J15" s="93">
        <f>IF(T$9="Y",'Aug20'!J60,0)</f>
        <v>0</v>
      </c>
      <c r="K15" s="93">
        <f>IF(T$9="Y",'Aug20'!K60,I15*J15)</f>
        <v>0</v>
      </c>
      <c r="L15" s="115">
        <f>IF(T$9="Y",'Aug20'!L60,0)</f>
        <v>0</v>
      </c>
      <c r="M15" s="115" t="str">
        <f>IF(E15=" "," ",IF(T$9="Y",'Aug20'!M60,IF((H15+K15+L15)&gt;0,H15+K15+L15," ")))</f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",Admin!I217))</f>
        <v xml:space="preserve"> </v>
      </c>
      <c r="U15" s="39"/>
      <c r="V15" s="49">
        <f>IF(Employee!H$138=E$9,Employee!D$138+SUM(M15)+'Aug20'!V60,SUM(M15)+'Aug20'!V60)</f>
        <v>0</v>
      </c>
      <c r="W15" s="49">
        <f>IF(Employee!H$138=E$9,Employee!D$139+SUM(N15)+'Aug20'!W60,SUM(N15)+'Aug20'!W60)</f>
        <v>0</v>
      </c>
      <c r="X15" s="49">
        <f>IF(O15=" ",'Aug20'!X60,O15+'Aug20'!X60)</f>
        <v>0</v>
      </c>
      <c r="Y15" s="49">
        <f>IF(P15=" ",'Aug20'!Y60,P15+'Aug20'!Y60)</f>
        <v>0</v>
      </c>
      <c r="Z15" s="49">
        <f>IF(Q15=" ",'Aug20'!Z60,Q15+'Aug20'!Z60)</f>
        <v>0</v>
      </c>
      <c r="AA15" s="49">
        <f>IF(R15=" ",'Aug20'!AA60,R15+'Aug20'!AA60)</f>
        <v>0</v>
      </c>
      <c r="AC15" s="49">
        <f>IF(T15=" ",'Aug20'!AC60,T15+'Aug20'!AC60)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IF(T$9="Y",'Aug20'!H61,0)</f>
        <v>0</v>
      </c>
      <c r="I16" s="93">
        <f>IF(T$9="Y",'Aug20'!I61,0)</f>
        <v>0</v>
      </c>
      <c r="J16" s="93">
        <f>IF(T$9="Y",'Aug20'!J61,0)</f>
        <v>0</v>
      </c>
      <c r="K16" s="93">
        <f>IF(T$9="Y",'Aug20'!K61,I16*J16)</f>
        <v>0</v>
      </c>
      <c r="L16" s="115">
        <f>IF(T$9="Y",'Aug20'!L61,0)</f>
        <v>0</v>
      </c>
      <c r="M16" s="115" t="str">
        <f>IF(E16=" "," ",IF(T$9="Y",'Aug20'!M61,IF((H16+K16+L16)&gt;0,H16+K16+L16," ")))</f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",Admin!I218))</f>
        <v xml:space="preserve"> </v>
      </c>
      <c r="U16" s="39"/>
      <c r="V16" s="49">
        <f>IF(Employee!H$164=E$9,Employee!D$164+SUM(M16)+'Aug20'!V61,SUM(M16)+'Aug20'!V61)</f>
        <v>0</v>
      </c>
      <c r="W16" s="49">
        <f>IF(Employee!H$164=E$9,Employee!D$165+SUM(N16)+'Aug20'!W61,SUM(N16)+'Aug20'!W61)</f>
        <v>0</v>
      </c>
      <c r="X16" s="49">
        <f>IF(O16=" ",'Aug20'!X61,O16+'Aug20'!X61)</f>
        <v>0</v>
      </c>
      <c r="Y16" s="49">
        <f>IF(P16=" ",'Aug20'!Y61,P16+'Aug20'!Y61)</f>
        <v>0</v>
      </c>
      <c r="Z16" s="49">
        <f>IF(Q16=" ",'Aug20'!Z61,Q16+'Aug20'!Z61)</f>
        <v>0</v>
      </c>
      <c r="AA16" s="49">
        <f>IF(R16=" ",'Aug20'!AA61,R16+'Aug20'!AA61)</f>
        <v>0</v>
      </c>
      <c r="AC16" s="49">
        <f>IF(T16=" ",'Aug20'!AC61,T16+'Aug20'!AC61)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IF(T$9="Y",'Aug20'!H62,0)</f>
        <v>0</v>
      </c>
      <c r="I17" s="93">
        <f>IF(T$9="Y",'Aug20'!I62,0)</f>
        <v>0</v>
      </c>
      <c r="J17" s="93">
        <f>IF(T$9="Y",'Aug20'!J62,0)</f>
        <v>0</v>
      </c>
      <c r="K17" s="93">
        <f>IF(T$9="Y",'Aug20'!K62,I17*J17)</f>
        <v>0</v>
      </c>
      <c r="L17" s="115">
        <f>IF(T$9="Y",'Aug20'!L62,0)</f>
        <v>0</v>
      </c>
      <c r="M17" s="115" t="str">
        <f>IF(E17=" "," ",IF(T$9="Y",'Aug20'!M62,IF((H17+K17+L17)&gt;0,H17+K17+L17," ")))</f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",Admin!I219))</f>
        <v xml:space="preserve"> </v>
      </c>
      <c r="U17" s="39"/>
      <c r="V17" s="49">
        <f>IF(Employee!H$190=E$9,Employee!D$190+SUM(M17)+'Aug20'!V62,SUM(M17)+'Aug20'!V62)</f>
        <v>0</v>
      </c>
      <c r="W17" s="49">
        <f>IF(Employee!H$190=E$9,Employee!D$191+SUM(N17)+'Aug20'!W62,SUM(N17)+'Aug20'!W62)</f>
        <v>0</v>
      </c>
      <c r="X17" s="49">
        <f>IF(O17=" ",'Aug20'!X62,O17+'Aug20'!X62)</f>
        <v>0</v>
      </c>
      <c r="Y17" s="49">
        <f>IF(P17=" ",'Aug20'!Y62,P17+'Aug20'!Y62)</f>
        <v>0</v>
      </c>
      <c r="Z17" s="49">
        <f>IF(Q17=" ",'Aug20'!Z62,Q17+'Aug20'!Z62)</f>
        <v>0</v>
      </c>
      <c r="AA17" s="49">
        <f>IF(R17=" ",'Aug20'!AA62,R17+'Aug20'!AA62)</f>
        <v>0</v>
      </c>
      <c r="AC17" s="49">
        <f>IF(T17=" ",'Aug20'!AC62,T17+'Aug20'!AC62)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IF(T$9="Y",'Aug20'!H63,0)</f>
        <v>0</v>
      </c>
      <c r="I18" s="93">
        <f>IF(T$9="Y",'Aug20'!I63,0)</f>
        <v>0</v>
      </c>
      <c r="J18" s="93">
        <f>IF(T$9="Y",'Aug20'!J63,0)</f>
        <v>0</v>
      </c>
      <c r="K18" s="93">
        <f>IF(T$9="Y",'Aug20'!K63,I18*J18)</f>
        <v>0</v>
      </c>
      <c r="L18" s="115">
        <f>IF(T$9="Y",'Aug20'!L63,0)</f>
        <v>0</v>
      </c>
      <c r="M18" s="115" t="str">
        <f>IF(E18=" "," ",IF(T$9="Y",'Aug20'!M63,IF((H18+K18+L18)&gt;0,H18+K18+L18," ")))</f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",Admin!I220))</f>
        <v xml:space="preserve"> </v>
      </c>
      <c r="U18" s="39"/>
      <c r="V18" s="49">
        <f>IF(Employee!H$216=E$9,Employee!D$216+SUM(M18)+'Aug20'!V63,SUM(M18)+'Aug20'!V63)</f>
        <v>0</v>
      </c>
      <c r="W18" s="49">
        <f>IF(Employee!H$216=E$9,Employee!D$217+SUM(N18)+'Aug20'!W63,SUM(N18)+'Aug20'!W63)</f>
        <v>0</v>
      </c>
      <c r="X18" s="49">
        <f>IF(O18=" ",'Aug20'!X63,O18+'Aug20'!X63)</f>
        <v>0</v>
      </c>
      <c r="Y18" s="49">
        <f>IF(P18=" ",'Aug20'!Y63,P18+'Aug20'!Y63)</f>
        <v>0</v>
      </c>
      <c r="Z18" s="49">
        <f>IF(Q18=" ",'Aug20'!Z63,Q18+'Aug20'!Z63)</f>
        <v>0</v>
      </c>
      <c r="AA18" s="49">
        <f>IF(R18=" ",'Aug20'!AA63,R18+'Aug20'!AA63)</f>
        <v>0</v>
      </c>
      <c r="AC18" s="49">
        <f>IF(T18=" ",'Aug20'!AC63,T18+'Aug20'!AC63)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IF(T$9="Y",'Aug20'!H64,0)</f>
        <v>0</v>
      </c>
      <c r="I19" s="93">
        <f>IF(T$9="Y",'Aug20'!I64,0)</f>
        <v>0</v>
      </c>
      <c r="J19" s="93">
        <f>IF(T$9="Y",'Aug20'!J64,0)</f>
        <v>0</v>
      </c>
      <c r="K19" s="93">
        <f>IF(T$9="Y",'Aug20'!K64,I19*J19)</f>
        <v>0</v>
      </c>
      <c r="L19" s="115">
        <f>IF(T$9="Y",'Aug20'!L64,0)</f>
        <v>0</v>
      </c>
      <c r="M19" s="115" t="str">
        <f>IF(E19=" "," ",IF(T$9="Y",'Aug20'!M64,IF((H19+K19+L19)&gt;0,H19+K19+L19," ")))</f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",Admin!I221))</f>
        <v xml:space="preserve"> </v>
      </c>
      <c r="U19" s="39"/>
      <c r="V19" s="49">
        <f>IF(Employee!H$242=E$9,Employee!D$242+SUM(M19)+'Aug20'!V64,SUM(M19)+'Aug20'!V64)</f>
        <v>0</v>
      </c>
      <c r="W19" s="49">
        <f>IF(Employee!H$242=E$9,Employee!D$243+SUM(N19)+'Aug20'!W64,SUM(N19)+'Aug20'!W64)</f>
        <v>0</v>
      </c>
      <c r="X19" s="49">
        <f>IF(O19=" ",'Aug20'!X64,O19+'Aug20'!X64)</f>
        <v>0</v>
      </c>
      <c r="Y19" s="49">
        <f>IF(P19=" ",'Aug20'!Y64,P19+'Aug20'!Y64)</f>
        <v>0</v>
      </c>
      <c r="Z19" s="49">
        <f>IF(Q19=" ",'Aug20'!Z64,Q19+'Aug20'!Z64)</f>
        <v>0</v>
      </c>
      <c r="AA19" s="49">
        <f>IF(R19=" ",'Aug20'!AA64,R19+'Aug20'!AA64)</f>
        <v>0</v>
      </c>
      <c r="AC19" s="49">
        <f>IF(T19=" ",'Aug20'!AC64,T19+'Aug20'!AC64)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IF(T$9="Y",'Aug20'!H65,0)</f>
        <v>0</v>
      </c>
      <c r="I20" s="118">
        <f>IF(T$9="Y",'Aug20'!I65,0)</f>
        <v>0</v>
      </c>
      <c r="J20" s="118">
        <f>IF(T$9="Y",'Aug20'!J65,0)</f>
        <v>0</v>
      </c>
      <c r="K20" s="118">
        <f>IF(T$9="Y",'Aug20'!K65,I20*J20)</f>
        <v>0</v>
      </c>
      <c r="L20" s="116">
        <f>IF(T$9="Y",'Aug20'!L65,0)</f>
        <v>0</v>
      </c>
      <c r="M20" s="116" t="str">
        <f>IF(E20=" "," ",IF(T$9="Y",'Aug20'!M65,IF((H20+K20+L20)&gt;0,H20+K20+L20," ")))</f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",Admin!I222))</f>
        <v xml:space="preserve"> </v>
      </c>
      <c r="U20" s="39"/>
      <c r="V20" s="49">
        <f>IF(Employee!H$268=E$9,Employee!D$268+SUM(M20)+'Aug20'!V65,SUM(M20)+'Aug20'!V65)</f>
        <v>0</v>
      </c>
      <c r="W20" s="49">
        <f>IF(Employee!H$268=E$9,Employee!D$269+SUM(N20)+'Aug20'!W65,SUM(N20)+'Aug20'!W65)</f>
        <v>0</v>
      </c>
      <c r="X20" s="49">
        <f>IF(O20=" ",'Aug20'!X65,O20+'Aug20'!X65)</f>
        <v>0</v>
      </c>
      <c r="Y20" s="49">
        <f>IF(P20=" ",'Aug20'!Y65,P20+'Aug20'!Y65)</f>
        <v>0</v>
      </c>
      <c r="Z20" s="49">
        <f>IF(Q20=" ",'Aug20'!Z65,Q20+'Aug20'!Z65)</f>
        <v>0</v>
      </c>
      <c r="AA20" s="49">
        <f>IF(R20=" ",'Aug20'!AA65,R20+'Aug20'!AA65)</f>
        <v>0</v>
      </c>
      <c r="AC20" s="49">
        <f>IF(T20=" ",'Aug20'!AC65,T20+'Aug20'!AC65)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38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23</v>
      </c>
      <c r="F24" s="35"/>
      <c r="G24" s="35"/>
      <c r="H24" s="405" t="s">
        <v>28</v>
      </c>
      <c r="I24" s="403"/>
      <c r="J24" s="404"/>
      <c r="K24" s="210">
        <f>M9+1</f>
        <v>44081</v>
      </c>
      <c r="L24" s="211" t="s">
        <v>84</v>
      </c>
      <c r="M24" s="212">
        <f>K24+6</f>
        <v>44087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",Admin!I223))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",Admin!I224))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",Admin!I225))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",Admin!I226))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",Admin!I227))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",Admin!I228))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",Admin!I229))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",Admin!I230))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",Admin!I231))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",Admin!I232))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24</v>
      </c>
      <c r="F39" s="35"/>
      <c r="G39" s="35"/>
      <c r="H39" s="405" t="s">
        <v>28</v>
      </c>
      <c r="I39" s="403"/>
      <c r="J39" s="404"/>
      <c r="K39" s="210">
        <f>M24+1</f>
        <v>44088</v>
      </c>
      <c r="L39" s="211" t="s">
        <v>84</v>
      </c>
      <c r="M39" s="212">
        <f>K39+6</f>
        <v>44094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",Admin!I233))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",Admin!I234))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",Admin!I235))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",Admin!I236))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",Admin!I237))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",Admin!I238))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",Admin!I239))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",Admin!I240))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",Admin!I241))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",Admin!I242))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25</v>
      </c>
      <c r="F54" s="35"/>
      <c r="G54" s="35"/>
      <c r="H54" s="405" t="s">
        <v>28</v>
      </c>
      <c r="I54" s="469"/>
      <c r="J54" s="470"/>
      <c r="K54" s="210">
        <f>M39+1</f>
        <v>44095</v>
      </c>
      <c r="L54" s="211" t="s">
        <v>84</v>
      </c>
      <c r="M54" s="212">
        <f>K54+6</f>
        <v>44101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",Admin!I243))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",Admin!I244))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",Admin!I245))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",Admin!I246))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",Admin!I247))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",Admin!I248))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",Admin!I249))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",Admin!I250))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",Admin!I251))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",Admin!I252))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D68" s="173"/>
      <c r="AE68" s="173"/>
      <c r="AF68" s="173"/>
      <c r="AG68" s="17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6</v>
      </c>
      <c r="F69" s="35"/>
      <c r="G69" s="35"/>
      <c r="H69" s="405" t="s">
        <v>28</v>
      </c>
      <c r="I69" s="403"/>
      <c r="J69" s="404"/>
      <c r="K69" s="210">
        <v>44075</v>
      </c>
      <c r="L69" s="211" t="s">
        <v>84</v>
      </c>
      <c r="M69" s="212">
        <v>44104</v>
      </c>
      <c r="N69" s="20"/>
      <c r="O69" s="448" t="s">
        <v>72</v>
      </c>
      <c r="P69" s="449"/>
      <c r="Q69" s="449"/>
      <c r="R69" s="450"/>
      <c r="S69" s="35"/>
      <c r="T69" s="145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IF(T$69="Y",'Aug20'!H71,0)</f>
        <v>0</v>
      </c>
      <c r="I71" s="90">
        <f>IF(T$69="Y",'Aug20'!I71,0)</f>
        <v>0</v>
      </c>
      <c r="J71" s="90">
        <f>IF(T$69="Y",'Aug20'!J71,0)</f>
        <v>0</v>
      </c>
      <c r="K71" s="90">
        <f>IF(T$69="Y",'Aug20'!K71,I71*J71)</f>
        <v>0</v>
      </c>
      <c r="L71" s="114">
        <f>IF(T$69="Y",'Aug20'!L71,0)</f>
        <v>0</v>
      </c>
      <c r="M71" s="102" t="str">
        <f>IF(E71=" "," ",IF(T$69="Y",'Aug20'!M71,IF((H71+K71+L71)&gt;0,H71+K71+L71,"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84" t="str">
        <f>IF(M71=" "," ",IF(M71=0," ",M71-SUM(N71:Q71)))</f>
        <v xml:space="preserve"> </v>
      </c>
      <c r="S71" s="95"/>
      <c r="T71" s="92" t="str">
        <f>IF(M71=" "," ",IF(M71=0," ",Admin!I53))</f>
        <v xml:space="preserve"> </v>
      </c>
      <c r="U71" s="39"/>
      <c r="V71" s="49">
        <f>IF(Employee!H$35=E$69,Employee!D$34+SUM(M71)+'Aug20'!V71,SUM(M71)+'Aug20'!V71)</f>
        <v>0</v>
      </c>
      <c r="W71" s="49">
        <f>IF(Employee!H$35=E$69,Employee!D$35+SUM(N71)+'Aug20'!W71,SUM(N71)+'Aug20'!W71)</f>
        <v>0</v>
      </c>
      <c r="X71" s="49">
        <f>IF(O71=" ",'Aug20'!X71,O71+'Aug20'!X71)</f>
        <v>0</v>
      </c>
      <c r="Y71" s="49">
        <f>IF(P71=" ",'Aug20'!Y71,P71+'Aug20'!Y71)</f>
        <v>0</v>
      </c>
      <c r="Z71" s="49">
        <f>IF(Q71=" ",'Aug20'!Z71,Q71+'Aug20'!Z71)</f>
        <v>0</v>
      </c>
      <c r="AA71" s="49">
        <f>IF(R71=" ",'Aug20'!AA71,R71+'Aug20'!AA71)</f>
        <v>0</v>
      </c>
      <c r="AC71" s="49">
        <f>IF(T71=" ",'Aug20'!AC71,T71+'Aug20'!AC71)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>IF(T$69="Y",'Aug20'!H72,0)</f>
        <v>0</v>
      </c>
      <c r="I72" s="93">
        <f>IF(T$69="Y",'Aug20'!I72,0)</f>
        <v>0</v>
      </c>
      <c r="J72" s="93">
        <f>IF(T$69="Y",'Aug20'!J72,0)</f>
        <v>0</v>
      </c>
      <c r="K72" s="93">
        <f>IF(T$69="Y",'Aug20'!K72,I72*J72)</f>
        <v>0</v>
      </c>
      <c r="L72" s="115">
        <f>IF(T$69="Y",'Aug20'!L72,0)</f>
        <v>0</v>
      </c>
      <c r="M72" s="103" t="str">
        <f>IF(E72=" "," ",IF(T$69="Y",'Aug20'!M72,IF((H72+K72+L72)&gt;0,H72+K72+L72,"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85" t="str">
        <f t="shared" ref="R72:R80" si="56">IF(M72=" "," ",IF(M72=0," ",M72-SUM(N72:Q72)))</f>
        <v xml:space="preserve"> </v>
      </c>
      <c r="S72" s="95"/>
      <c r="T72" s="96" t="str">
        <f>IF(M72=" "," ",IF(M72=0," ",Admin!I54))</f>
        <v xml:space="preserve"> </v>
      </c>
      <c r="U72" s="39"/>
      <c r="V72" s="49">
        <f>IF(Employee!H$61=E$69,Employee!D$60+SUM(M72)+'Aug20'!V72,SUM(M72)+'Aug20'!V72)</f>
        <v>0</v>
      </c>
      <c r="W72" s="49">
        <f>IF(Employee!H$61=E$69,Employee!D$61+SUM(N72)+'Aug20'!W72,SUM(N72)+'Aug20'!W72)</f>
        <v>0</v>
      </c>
      <c r="X72" s="49">
        <f>IF(O72=" ",'Aug20'!X72,O72+'Aug20'!X72)</f>
        <v>0</v>
      </c>
      <c r="Y72" s="49">
        <f>IF(P72=" ",'Aug20'!Y72,P72+'Aug20'!Y72)</f>
        <v>0</v>
      </c>
      <c r="Z72" s="49">
        <f>IF(Q72=" ",'Aug20'!Z72,Q72+'Aug20'!Z72)</f>
        <v>0</v>
      </c>
      <c r="AA72" s="49">
        <f>IF(R72=" ",'Aug20'!AA72,R72+'Aug20'!AA72)</f>
        <v>0</v>
      </c>
      <c r="AC72" s="49">
        <f>IF(T72=" ",'Aug20'!AC72,T72+'Aug20'!AC72)</f>
        <v>0</v>
      </c>
      <c r="AD72" s="77">
        <f t="shared" ref="AD72:AD80" si="57">IF(G72="SSP",H72,0)</f>
        <v>0</v>
      </c>
      <c r="AE72" s="77">
        <f t="shared" ref="AE72:AE80" si="58">IF(G72="SMP",H72,0)</f>
        <v>0</v>
      </c>
      <c r="AF72" s="77">
        <f t="shared" ref="AF72:AF80" si="59">IF(G72="SPP",H72,0)</f>
        <v>0</v>
      </c>
      <c r="AG72" s="77">
        <f t="shared" ref="AG72:AG80" si="6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>IF(T$69="Y",'Aug20'!H73,0)</f>
        <v>0</v>
      </c>
      <c r="I73" s="93">
        <f>IF(T$69="Y",'Aug20'!I73,0)</f>
        <v>0</v>
      </c>
      <c r="J73" s="93">
        <f>IF(T$69="Y",'Aug20'!J73,0)</f>
        <v>0</v>
      </c>
      <c r="K73" s="93">
        <f>IF(T$69="Y",'Aug20'!K73,I73*J73)</f>
        <v>0</v>
      </c>
      <c r="L73" s="115">
        <f>IF(T$69="Y",'Aug20'!L73,0)</f>
        <v>0</v>
      </c>
      <c r="M73" s="103" t="str">
        <f>IF(E73=" "," ",IF(T$69="Y",'Aug20'!M73,IF((H73+K73+L73)&gt;0,H73+K73+L73,"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85" t="str">
        <f t="shared" si="56"/>
        <v xml:space="preserve"> </v>
      </c>
      <c r="S73" s="95"/>
      <c r="T73" s="96" t="str">
        <f>IF(M73=" "," ",IF(M73=0," ",Admin!I55))</f>
        <v xml:space="preserve"> </v>
      </c>
      <c r="U73" s="39"/>
      <c r="V73" s="49">
        <f>IF(Employee!H$87=E$69,Employee!D$86+SUM(M73)+'Aug20'!V73,SUM(M73)+'Aug20'!V73)</f>
        <v>0</v>
      </c>
      <c r="W73" s="49">
        <f>IF(Employee!H$87=E$69,Employee!D$87+SUM(N73)+'Aug20'!W73,SUM(N73)+'Aug20'!W73)</f>
        <v>0</v>
      </c>
      <c r="X73" s="49">
        <f>IF(O73=" ",'Aug20'!X73,O73+'Aug20'!X73)</f>
        <v>0</v>
      </c>
      <c r="Y73" s="49">
        <f>IF(P73=" ",'Aug20'!Y73,P73+'Aug20'!Y73)</f>
        <v>0</v>
      </c>
      <c r="Z73" s="49">
        <f>IF(Q73=" ",'Aug20'!Z73,Q73+'Aug20'!Z73)</f>
        <v>0</v>
      </c>
      <c r="AA73" s="49">
        <f>IF(R73=" ",'Aug20'!AA73,R73+'Aug20'!AA73)</f>
        <v>0</v>
      </c>
      <c r="AC73" s="49">
        <f>IF(T73=" ",'Aug20'!AC73,T73+'Aug20'!AC73)</f>
        <v>0</v>
      </c>
      <c r="AD73" s="77">
        <f t="shared" si="57"/>
        <v>0</v>
      </c>
      <c r="AE73" s="77">
        <f t="shared" si="58"/>
        <v>0</v>
      </c>
      <c r="AF73" s="77">
        <f t="shared" si="59"/>
        <v>0</v>
      </c>
      <c r="AG73" s="77">
        <f t="shared" si="6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>IF(T$69="Y",'Aug20'!H74,0)</f>
        <v>0</v>
      </c>
      <c r="I74" s="93">
        <f>IF(T$69="Y",'Aug20'!I74,0)</f>
        <v>0</v>
      </c>
      <c r="J74" s="93">
        <f>IF(T$69="Y",'Aug20'!J74,0)</f>
        <v>0</v>
      </c>
      <c r="K74" s="93">
        <f>IF(T$69="Y",'Aug20'!K74,I74*J74)</f>
        <v>0</v>
      </c>
      <c r="L74" s="115">
        <f>IF(T$69="Y",'Aug20'!L74,0)</f>
        <v>0</v>
      </c>
      <c r="M74" s="103" t="str">
        <f>IF(E74=" "," ",IF(T$69="Y",'Aug20'!M74,IF((H74+K74+L74)&gt;0,H74+K74+L74,"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85" t="str">
        <f t="shared" si="56"/>
        <v xml:space="preserve"> </v>
      </c>
      <c r="S74" s="95"/>
      <c r="T74" s="96" t="str">
        <f>IF(M74=" "," ",IF(M74=0," ",Admin!I56))</f>
        <v xml:space="preserve"> </v>
      </c>
      <c r="U74" s="39"/>
      <c r="V74" s="49">
        <f>IF(Employee!H$113=E$69,Employee!D$112+SUM(M74)+'Aug20'!V74,SUM(M74)+'Aug20'!V74)</f>
        <v>0</v>
      </c>
      <c r="W74" s="49">
        <f>IF(Employee!H$113=E$69,Employee!D$113+SUM(N74)+'Aug20'!W74,SUM(N74)+'Aug20'!W74)</f>
        <v>0</v>
      </c>
      <c r="X74" s="49">
        <f>IF(O74=" ",'Aug20'!X74,O74+'Aug20'!X74)</f>
        <v>0</v>
      </c>
      <c r="Y74" s="49">
        <f>IF(P74=" ",'Aug20'!Y74,P74+'Aug20'!Y74)</f>
        <v>0</v>
      </c>
      <c r="Z74" s="49">
        <f>IF(Q74=" ",'Aug20'!Z74,Q74+'Aug20'!Z74)</f>
        <v>0</v>
      </c>
      <c r="AA74" s="49">
        <f>IF(R74=" ",'Aug20'!AA74,R74+'Aug20'!AA74)</f>
        <v>0</v>
      </c>
      <c r="AC74" s="49">
        <f>IF(T74=" ",'Aug20'!AC74,T74+'Aug20'!AC74)</f>
        <v>0</v>
      </c>
      <c r="AD74" s="77">
        <f t="shared" si="57"/>
        <v>0</v>
      </c>
      <c r="AE74" s="77">
        <f t="shared" si="58"/>
        <v>0</v>
      </c>
      <c r="AF74" s="77">
        <f t="shared" si="59"/>
        <v>0</v>
      </c>
      <c r="AG74" s="77">
        <f t="shared" si="6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>IF(T$69="Y",'Aug20'!H75,0)</f>
        <v>0</v>
      </c>
      <c r="I75" s="93">
        <f>IF(T$69="Y",'Aug20'!I75,0)</f>
        <v>0</v>
      </c>
      <c r="J75" s="93">
        <f>IF(T$69="Y",'Aug20'!J75,0)</f>
        <v>0</v>
      </c>
      <c r="K75" s="93">
        <f>IF(T$69="Y",'Aug20'!K75,I75*J75)</f>
        <v>0</v>
      </c>
      <c r="L75" s="115">
        <f>IF(T$69="Y",'Aug20'!L75,0)</f>
        <v>0</v>
      </c>
      <c r="M75" s="103" t="str">
        <f>IF(E75=" "," ",IF(T$69="Y",'Aug20'!M75,IF((H75+K75+L75)&gt;0,H75+K75+L75,"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85" t="str">
        <f t="shared" si="56"/>
        <v xml:space="preserve"> </v>
      </c>
      <c r="S75" s="95"/>
      <c r="T75" s="96" t="str">
        <f>IF(M75=" "," ",IF(M75=0," ",Admin!I57))</f>
        <v xml:space="preserve"> </v>
      </c>
      <c r="U75" s="39"/>
      <c r="V75" s="49">
        <f>IF(Employee!H$139=E$69,Employee!D$138+SUM(M75)+'Aug20'!V75,SUM(M75)+'Aug20'!V75)</f>
        <v>0</v>
      </c>
      <c r="W75" s="49">
        <f>IF(Employee!H$139=E$69,Employee!D$139+SUM(N75)+'Aug20'!W75,SUM(N75)+'Aug20'!W75)</f>
        <v>0</v>
      </c>
      <c r="X75" s="49">
        <f>IF(O75=" ",'Aug20'!X75,O75+'Aug20'!X75)</f>
        <v>0</v>
      </c>
      <c r="Y75" s="49">
        <f>IF(P75=" ",'Aug20'!Y75,P75+'Aug20'!Y75)</f>
        <v>0</v>
      </c>
      <c r="Z75" s="49">
        <f>IF(Q75=" ",'Aug20'!Z75,Q75+'Aug20'!Z75)</f>
        <v>0</v>
      </c>
      <c r="AA75" s="49">
        <f>IF(R75=" ",'Aug20'!AA75,R75+'Aug20'!AA75)</f>
        <v>0</v>
      </c>
      <c r="AC75" s="49">
        <f>IF(T75=" ",'Aug20'!AC75,T75+'Aug20'!AC75)</f>
        <v>0</v>
      </c>
      <c r="AD75" s="77">
        <f t="shared" si="57"/>
        <v>0</v>
      </c>
      <c r="AE75" s="77">
        <f t="shared" si="58"/>
        <v>0</v>
      </c>
      <c r="AF75" s="77">
        <f t="shared" si="59"/>
        <v>0</v>
      </c>
      <c r="AG75" s="77">
        <f t="shared" si="6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>IF(T$69="Y",'Aug20'!H76,0)</f>
        <v>0</v>
      </c>
      <c r="I76" s="93">
        <f>IF(T$69="Y",'Aug20'!I76,0)</f>
        <v>0</v>
      </c>
      <c r="J76" s="93">
        <f>IF(T$69="Y",'Aug20'!J76,0)</f>
        <v>0</v>
      </c>
      <c r="K76" s="93">
        <f>IF(T$69="Y",'Aug20'!K76,I76*J76)</f>
        <v>0</v>
      </c>
      <c r="L76" s="115">
        <f>IF(T$69="Y",'Aug20'!L76,0)</f>
        <v>0</v>
      </c>
      <c r="M76" s="103" t="str">
        <f>IF(E76=" "," ",IF(T$69="Y",'Aug20'!M76,IF((H76+K76+L76)&gt;0,H76+K76+L76,"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85" t="str">
        <f t="shared" si="56"/>
        <v xml:space="preserve"> </v>
      </c>
      <c r="S76" s="95"/>
      <c r="T76" s="96" t="str">
        <f>IF(M76=" "," ",IF(M76=0," ",Admin!I58))</f>
        <v xml:space="preserve"> </v>
      </c>
      <c r="U76" s="39"/>
      <c r="V76" s="49">
        <f>IF(Employee!H$165=E$69,Employee!D$164+SUM(M76)+'Aug20'!V76,SUM(M76)+'Aug20'!V76)</f>
        <v>0</v>
      </c>
      <c r="W76" s="49">
        <f>IF(Employee!H$165=E$69,Employee!D$165+SUM(N76)+'Aug20'!W76,SUM(N76)+'Aug20'!W76)</f>
        <v>0</v>
      </c>
      <c r="X76" s="49">
        <f>IF(O76=" ",'Aug20'!X76,O76+'Aug20'!X76)</f>
        <v>0</v>
      </c>
      <c r="Y76" s="49">
        <f>IF(P76=" ",'Aug20'!Y76,P76+'Aug20'!Y76)</f>
        <v>0</v>
      </c>
      <c r="Z76" s="49">
        <f>IF(Q76=" ",'Aug20'!Z76,Q76+'Aug20'!Z76)</f>
        <v>0</v>
      </c>
      <c r="AA76" s="49">
        <f>IF(R76=" ",'Aug20'!AA76,R76+'Aug20'!AA76)</f>
        <v>0</v>
      </c>
      <c r="AC76" s="49">
        <f>IF(T76=" ",'Aug20'!AC76,T76+'Aug20'!AC76)</f>
        <v>0</v>
      </c>
      <c r="AD76" s="77">
        <f t="shared" si="57"/>
        <v>0</v>
      </c>
      <c r="AE76" s="77">
        <f t="shared" si="58"/>
        <v>0</v>
      </c>
      <c r="AF76" s="77">
        <f t="shared" si="59"/>
        <v>0</v>
      </c>
      <c r="AG76" s="77">
        <f t="shared" si="6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>IF(T$69="Y",'Aug20'!H77,0)</f>
        <v>0</v>
      </c>
      <c r="I77" s="93">
        <f>IF(T$69="Y",'Aug20'!I77,0)</f>
        <v>0</v>
      </c>
      <c r="J77" s="93">
        <f>IF(T$69="Y",'Aug20'!J77,0)</f>
        <v>0</v>
      </c>
      <c r="K77" s="93">
        <f>IF(T$69="Y",'Aug20'!K77,I77*J77)</f>
        <v>0</v>
      </c>
      <c r="L77" s="115">
        <f>IF(T$69="Y",'Aug20'!L77,0)</f>
        <v>0</v>
      </c>
      <c r="M77" s="103" t="str">
        <f>IF(E77=" "," ",IF(T$69="Y",'Aug20'!M77,IF((H77+K77+L77)&gt;0,H77+K77+L77,"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85" t="str">
        <f t="shared" si="56"/>
        <v xml:space="preserve"> </v>
      </c>
      <c r="S77" s="95"/>
      <c r="T77" s="96" t="str">
        <f>IF(M77=" "," ",IF(M77=0," ",Admin!I59))</f>
        <v xml:space="preserve"> </v>
      </c>
      <c r="U77" s="39"/>
      <c r="V77" s="49">
        <f>IF(Employee!H$191=E$69,Employee!D$190+SUM(M77)+'Aug20'!V77,SUM(M77)+'Aug20'!V77)</f>
        <v>0</v>
      </c>
      <c r="W77" s="49">
        <f>IF(Employee!H$191=E$69,Employee!D$191+SUM(N77)+'Aug20'!W77,SUM(N77)+'Aug20'!W77)</f>
        <v>0</v>
      </c>
      <c r="X77" s="49">
        <f>IF(O77=" ",'Aug20'!X77,O77+'Aug20'!X77)</f>
        <v>0</v>
      </c>
      <c r="Y77" s="49">
        <f>IF(P77=" ",'Aug20'!Y77,P77+'Aug20'!Y77)</f>
        <v>0</v>
      </c>
      <c r="Z77" s="49">
        <f>IF(Q77=" ",'Aug20'!Z77,Q77+'Aug20'!Z77)</f>
        <v>0</v>
      </c>
      <c r="AA77" s="49">
        <f>IF(R77=" ",'Aug20'!AA77,R77+'Aug20'!AA77)</f>
        <v>0</v>
      </c>
      <c r="AC77" s="49">
        <f>IF(T77=" ",'Aug20'!AC77,T77+'Aug20'!AC77)</f>
        <v>0</v>
      </c>
      <c r="AD77" s="77">
        <f t="shared" si="57"/>
        <v>0</v>
      </c>
      <c r="AE77" s="77">
        <f t="shared" si="58"/>
        <v>0</v>
      </c>
      <c r="AF77" s="77">
        <f t="shared" si="59"/>
        <v>0</v>
      </c>
      <c r="AG77" s="77">
        <f t="shared" si="6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>IF(T$69="Y",'Aug20'!H78,0)</f>
        <v>0</v>
      </c>
      <c r="I78" s="93">
        <f>IF(T$69="Y",'Aug20'!I78,0)</f>
        <v>0</v>
      </c>
      <c r="J78" s="93">
        <f>IF(T$69="Y",'Aug20'!J78,0)</f>
        <v>0</v>
      </c>
      <c r="K78" s="93">
        <f>IF(T$69="Y",'Aug20'!K78,I78*J78)</f>
        <v>0</v>
      </c>
      <c r="L78" s="115">
        <f>IF(T$69="Y",'Aug20'!L78,0)</f>
        <v>0</v>
      </c>
      <c r="M78" s="103" t="str">
        <f>IF(E78=" "," ",IF(T$69="Y",'Aug20'!M78,IF((H78+K78+L78)&gt;0,H78+K78+L78,"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85" t="str">
        <f t="shared" si="56"/>
        <v xml:space="preserve"> </v>
      </c>
      <c r="S78" s="95"/>
      <c r="T78" s="96" t="str">
        <f>IF(M78=" "," ",IF(M78=0," ",Admin!I60))</f>
        <v xml:space="preserve"> </v>
      </c>
      <c r="U78" s="39"/>
      <c r="V78" s="49">
        <f>IF(Employee!H$217=E$69,Employee!D$216+SUM(M78)+'Aug20'!V78,SUM(M78)+'Aug20'!V78)</f>
        <v>0</v>
      </c>
      <c r="W78" s="49">
        <f>IF(Employee!H$217=E$69,Employee!D$217+SUM(N78)+'Aug20'!W78,SUM(N78)+'Aug20'!W78)</f>
        <v>0</v>
      </c>
      <c r="X78" s="49">
        <f>IF(O78=" ",'Aug20'!X78,O78+'Aug20'!X78)</f>
        <v>0</v>
      </c>
      <c r="Y78" s="49">
        <f>IF(P78=" ",'Aug20'!Y78,P78+'Aug20'!Y78)</f>
        <v>0</v>
      </c>
      <c r="Z78" s="49">
        <f>IF(Q78=" ",'Aug20'!Z78,Q78+'Aug20'!Z78)</f>
        <v>0</v>
      </c>
      <c r="AA78" s="49">
        <f>IF(R78=" ",'Aug20'!AA78,R78+'Aug20'!AA78)</f>
        <v>0</v>
      </c>
      <c r="AC78" s="49">
        <f>IF(T78=" ",'Aug20'!AC78,T78+'Aug20'!AC78)</f>
        <v>0</v>
      </c>
      <c r="AD78" s="77">
        <f t="shared" si="57"/>
        <v>0</v>
      </c>
      <c r="AE78" s="77">
        <f t="shared" si="58"/>
        <v>0</v>
      </c>
      <c r="AF78" s="77">
        <f t="shared" si="59"/>
        <v>0</v>
      </c>
      <c r="AG78" s="77">
        <f t="shared" si="6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>IF(T$69="Y",'Aug20'!H79,0)</f>
        <v>0</v>
      </c>
      <c r="I79" s="93">
        <f>IF(T$69="Y",'Aug20'!I79,0)</f>
        <v>0</v>
      </c>
      <c r="J79" s="93">
        <f>IF(T$69="Y",'Aug20'!J79,0)</f>
        <v>0</v>
      </c>
      <c r="K79" s="93">
        <f>IF(T$69="Y",'Aug20'!K79,I79*J79)</f>
        <v>0</v>
      </c>
      <c r="L79" s="115">
        <f>IF(T$69="Y",'Aug20'!L79,0)</f>
        <v>0</v>
      </c>
      <c r="M79" s="103" t="str">
        <f>IF(E79=" "," ",IF(T$69="Y",'Aug20'!M79,IF((H79+K79+L79)&gt;0,H79+K79+L79,"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85" t="str">
        <f t="shared" si="56"/>
        <v xml:space="preserve"> </v>
      </c>
      <c r="S79" s="95"/>
      <c r="T79" s="96" t="str">
        <f>IF(M79=" "," ",IF(M79=0," ",Admin!I61))</f>
        <v xml:space="preserve"> </v>
      </c>
      <c r="U79" s="39"/>
      <c r="V79" s="49">
        <f>IF(Employee!H$243=E$69,Employee!D$242+SUM(M79)+'Aug20'!V79,SUM(M79)+'Aug20'!V79)</f>
        <v>0</v>
      </c>
      <c r="W79" s="49">
        <f>IF(Employee!H$243=E$69,Employee!D$243+SUM(N79)+'Aug20'!W79,SUM(N79)+'Aug20'!W79)</f>
        <v>0</v>
      </c>
      <c r="X79" s="49">
        <f>IF(O79=" ",'Aug20'!X79,O79+'Aug20'!X79)</f>
        <v>0</v>
      </c>
      <c r="Y79" s="49">
        <f>IF(P79=" ",'Aug20'!Y79,P79+'Aug20'!Y79)</f>
        <v>0</v>
      </c>
      <c r="Z79" s="49">
        <f>IF(Q79=" ",'Aug20'!Z79,Q79+'Aug20'!Z79)</f>
        <v>0</v>
      </c>
      <c r="AA79" s="49">
        <f>IF(R79=" ",'Aug20'!AA79,R79+'Aug20'!AA79)</f>
        <v>0</v>
      </c>
      <c r="AC79" s="49">
        <f>IF(T79=" ",'Aug20'!AC79,T79+'Aug20'!AC79)</f>
        <v>0</v>
      </c>
      <c r="AD79" s="77">
        <f t="shared" si="57"/>
        <v>0</v>
      </c>
      <c r="AE79" s="77">
        <f t="shared" si="58"/>
        <v>0</v>
      </c>
      <c r="AF79" s="77">
        <f t="shared" si="59"/>
        <v>0</v>
      </c>
      <c r="AG79" s="77">
        <f t="shared" si="6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>IF(T$69="Y",'Aug20'!H80,0)</f>
        <v>0</v>
      </c>
      <c r="I80" s="118">
        <f>IF(T$69="Y",'Aug20'!I80,0)</f>
        <v>0</v>
      </c>
      <c r="J80" s="118">
        <f>IF(T$69="Y",'Aug20'!J80,0)</f>
        <v>0</v>
      </c>
      <c r="K80" s="118">
        <f>IF(T$69="Y",'Aug20'!K80,I80*J80)</f>
        <v>0</v>
      </c>
      <c r="L80" s="116">
        <f>IF(T$69="Y",'Aug20'!L80,0)</f>
        <v>0</v>
      </c>
      <c r="M80" s="103" t="str">
        <f>IF(E80=" "," ",IF(T$69="Y",'Aug20'!M80,IF((H80+K80+L80)&gt;0,H80+K80+L80,"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85" t="str">
        <f t="shared" si="56"/>
        <v xml:space="preserve"> </v>
      </c>
      <c r="S80" s="95"/>
      <c r="T80" s="96" t="str">
        <f>IF(M80=" "," ",IF(M80=0," ",Admin!I62))</f>
        <v xml:space="preserve"> </v>
      </c>
      <c r="U80" s="39"/>
      <c r="V80" s="49">
        <f>IF(Employee!H$269=E$69,Employee!D$268+SUM(M80)+'Aug20'!V80,SUM(M80)+'Aug20'!V80)</f>
        <v>0</v>
      </c>
      <c r="W80" s="49">
        <f>IF(Employee!H$269=E$69,Employee!D$269+SUM(N80)+'Aug20'!W80,SUM(N80)+'Aug20'!W80)</f>
        <v>0</v>
      </c>
      <c r="X80" s="49">
        <f>IF(O80=" ",'Aug20'!X80,O80+'Aug20'!X80)</f>
        <v>0</v>
      </c>
      <c r="Y80" s="49">
        <f>IF(P80=" ",'Aug20'!Y80,P80+'Aug20'!Y80)</f>
        <v>0</v>
      </c>
      <c r="Z80" s="49">
        <f>IF(Q80=" ",'Aug20'!Z80,Q80+'Aug20'!Z80)</f>
        <v>0</v>
      </c>
      <c r="AA80" s="49">
        <f>IF(R80=" ",'Aug20'!AA80,R80+'Aug20'!AA80)</f>
        <v>0</v>
      </c>
      <c r="AC80" s="49">
        <f>IF(T80=" ",'Aug20'!AC80,T80+'Aug20'!AC80)</f>
        <v>0</v>
      </c>
      <c r="AD80" s="77">
        <f t="shared" si="57"/>
        <v>0</v>
      </c>
      <c r="AE80" s="77">
        <f t="shared" si="58"/>
        <v>0</v>
      </c>
      <c r="AF80" s="77">
        <f t="shared" si="59"/>
        <v>0</v>
      </c>
      <c r="AG80" s="77">
        <f t="shared" si="6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05"/>
      <c r="I81" s="106"/>
      <c r="J81" s="106"/>
      <c r="K81" s="147"/>
      <c r="L81" s="147"/>
      <c r="M81" s="138">
        <f t="shared" ref="M81:R81" si="61">SUM(M71:M80)</f>
        <v>0</v>
      </c>
      <c r="N81" s="138">
        <f t="shared" si="61"/>
        <v>0</v>
      </c>
      <c r="O81" s="138">
        <f t="shared" si="61"/>
        <v>0</v>
      </c>
      <c r="P81" s="138">
        <f t="shared" si="61"/>
        <v>0</v>
      </c>
      <c r="Q81" s="138">
        <f t="shared" si="61"/>
        <v>0</v>
      </c>
      <c r="R81" s="138">
        <f t="shared" si="61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customHeight="1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62">IF(B71="D",M71," ")</f>
        <v xml:space="preserve"> </v>
      </c>
      <c r="N85" s="196" t="str">
        <f t="shared" ref="N85:N94" si="63">IF(B71="D",N71," ")</f>
        <v xml:space="preserve"> </v>
      </c>
      <c r="O85" s="196" t="str">
        <f t="shared" ref="O85:O94" si="64">IF(B71="D",O71," ")</f>
        <v xml:space="preserve"> </v>
      </c>
      <c r="P85" s="196" t="str">
        <f t="shared" ref="P85:P94" si="65">IF(B71="D",P71," ")</f>
        <v xml:space="preserve"> </v>
      </c>
      <c r="Q85" s="196" t="str">
        <f t="shared" ref="Q85:Q94" si="66">IF(B71="D",Q71," ")</f>
        <v xml:space="preserve"> </v>
      </c>
      <c r="R85" s="197" t="str">
        <f t="shared" ref="R85:R94" si="67">IF(B71="D",R71," ")</f>
        <v xml:space="preserve"> </v>
      </c>
      <c r="S85" s="198"/>
      <c r="T85" s="199" t="str">
        <f t="shared" ref="T85:T94" si="68">IF(B71="D",T71," ")</f>
        <v xml:space="preserve"> </v>
      </c>
      <c r="AD85" s="171">
        <f>IF((AD83-(O1+T1)*0.13)&gt;0,AD83-(Q1+T1)*0.13,0)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62"/>
        <v xml:space="preserve"> </v>
      </c>
      <c r="N86" s="201" t="str">
        <f t="shared" si="63"/>
        <v xml:space="preserve"> </v>
      </c>
      <c r="O86" s="201" t="str">
        <f t="shared" si="64"/>
        <v xml:space="preserve"> </v>
      </c>
      <c r="P86" s="201" t="str">
        <f t="shared" si="65"/>
        <v xml:space="preserve"> </v>
      </c>
      <c r="Q86" s="201" t="str">
        <f t="shared" si="66"/>
        <v xml:space="preserve"> </v>
      </c>
      <c r="R86" s="202" t="str">
        <f t="shared" si="67"/>
        <v xml:space="preserve"> </v>
      </c>
      <c r="S86" s="198"/>
      <c r="T86" s="203" t="str">
        <f t="shared" si="68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62"/>
        <v xml:space="preserve"> </v>
      </c>
      <c r="N87" s="201" t="str">
        <f t="shared" si="63"/>
        <v xml:space="preserve"> </v>
      </c>
      <c r="O87" s="201" t="str">
        <f t="shared" si="64"/>
        <v xml:space="preserve"> </v>
      </c>
      <c r="P87" s="201" t="str">
        <f t="shared" si="65"/>
        <v xml:space="preserve"> </v>
      </c>
      <c r="Q87" s="201" t="str">
        <f t="shared" si="66"/>
        <v xml:space="preserve"> </v>
      </c>
      <c r="R87" s="202" t="str">
        <f t="shared" si="67"/>
        <v xml:space="preserve"> </v>
      </c>
      <c r="S87" s="198"/>
      <c r="T87" s="203" t="str">
        <f t="shared" si="68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62"/>
        <v xml:space="preserve"> </v>
      </c>
      <c r="N88" s="201" t="str">
        <f t="shared" si="63"/>
        <v xml:space="preserve"> </v>
      </c>
      <c r="O88" s="201" t="str">
        <f t="shared" si="64"/>
        <v xml:space="preserve"> </v>
      </c>
      <c r="P88" s="201" t="str">
        <f t="shared" si="65"/>
        <v xml:space="preserve"> </v>
      </c>
      <c r="Q88" s="201" t="str">
        <f t="shared" si="66"/>
        <v xml:space="preserve"> </v>
      </c>
      <c r="R88" s="202" t="str">
        <f t="shared" si="67"/>
        <v xml:space="preserve"> </v>
      </c>
      <c r="S88" s="198"/>
      <c r="T88" s="203" t="str">
        <f t="shared" si="68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62"/>
        <v xml:space="preserve"> </v>
      </c>
      <c r="N89" s="201" t="str">
        <f t="shared" si="63"/>
        <v xml:space="preserve"> </v>
      </c>
      <c r="O89" s="201" t="str">
        <f t="shared" si="64"/>
        <v xml:space="preserve"> </v>
      </c>
      <c r="P89" s="201" t="str">
        <f t="shared" si="65"/>
        <v xml:space="preserve"> </v>
      </c>
      <c r="Q89" s="201" t="str">
        <f t="shared" si="66"/>
        <v xml:space="preserve"> </v>
      </c>
      <c r="R89" s="202" t="str">
        <f t="shared" si="67"/>
        <v xml:space="preserve"> </v>
      </c>
      <c r="S89" s="198"/>
      <c r="T89" s="203" t="str">
        <f t="shared" si="68"/>
        <v xml:space="preserve"> </v>
      </c>
    </row>
    <row r="90" spans="1:34" x14ac:dyDescent="0.2">
      <c r="F90" s="191" t="str">
        <f>IF(B76="D",Employee!D135," ")</f>
        <v xml:space="preserve"> </v>
      </c>
      <c r="M90" s="200" t="str">
        <f t="shared" si="62"/>
        <v xml:space="preserve"> </v>
      </c>
      <c r="N90" s="201" t="str">
        <f t="shared" si="63"/>
        <v xml:space="preserve"> </v>
      </c>
      <c r="O90" s="201" t="str">
        <f t="shared" si="64"/>
        <v xml:space="preserve"> </v>
      </c>
      <c r="P90" s="201" t="str">
        <f t="shared" si="65"/>
        <v xml:space="preserve"> </v>
      </c>
      <c r="Q90" s="201" t="str">
        <f t="shared" si="66"/>
        <v xml:space="preserve"> </v>
      </c>
      <c r="R90" s="202" t="str">
        <f t="shared" si="67"/>
        <v xml:space="preserve"> </v>
      </c>
      <c r="S90" s="198"/>
      <c r="T90" s="203" t="str">
        <f t="shared" si="68"/>
        <v xml:space="preserve"> </v>
      </c>
      <c r="AD90" s="170">
        <f>AD85+'Aug20'!AD90</f>
        <v>0</v>
      </c>
      <c r="AE90" s="170">
        <f>AE85+'Aug20'!AE90</f>
        <v>0</v>
      </c>
      <c r="AF90" s="170">
        <f>AF85+'Aug20'!AF90</f>
        <v>0</v>
      </c>
      <c r="AG90" s="170">
        <f>AG85+'Aug20'!AG90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62"/>
        <v xml:space="preserve"> </v>
      </c>
      <c r="N91" s="201" t="str">
        <f t="shared" si="63"/>
        <v xml:space="preserve"> </v>
      </c>
      <c r="O91" s="201" t="str">
        <f t="shared" si="64"/>
        <v xml:space="preserve"> </v>
      </c>
      <c r="P91" s="201" t="str">
        <f t="shared" si="65"/>
        <v xml:space="preserve"> </v>
      </c>
      <c r="Q91" s="201" t="str">
        <f t="shared" si="66"/>
        <v xml:space="preserve"> </v>
      </c>
      <c r="R91" s="202" t="str">
        <f t="shared" si="67"/>
        <v xml:space="preserve"> </v>
      </c>
      <c r="S91" s="198"/>
      <c r="T91" s="203" t="str">
        <f t="shared" si="68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62"/>
        <v xml:space="preserve"> </v>
      </c>
      <c r="N92" s="201" t="str">
        <f t="shared" si="63"/>
        <v xml:space="preserve"> </v>
      </c>
      <c r="O92" s="201" t="str">
        <f t="shared" si="64"/>
        <v xml:space="preserve"> </v>
      </c>
      <c r="P92" s="201" t="str">
        <f t="shared" si="65"/>
        <v xml:space="preserve"> </v>
      </c>
      <c r="Q92" s="201" t="str">
        <f t="shared" si="66"/>
        <v xml:space="preserve"> </v>
      </c>
      <c r="R92" s="202" t="str">
        <f t="shared" si="67"/>
        <v xml:space="preserve"> </v>
      </c>
      <c r="S92" s="198"/>
      <c r="T92" s="203" t="str">
        <f t="shared" si="68"/>
        <v xml:space="preserve"> </v>
      </c>
      <c r="AD92" s="174"/>
      <c r="AE92" s="170">
        <f>AE87+'Aug20'!AE92</f>
        <v>0</v>
      </c>
      <c r="AF92" s="170">
        <f>AF87+'Aug20'!AF92</f>
        <v>0</v>
      </c>
      <c r="AG92" s="170">
        <f>AG87+'Aug20'!AG92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62"/>
        <v xml:space="preserve"> </v>
      </c>
      <c r="N93" s="201" t="str">
        <f t="shared" si="63"/>
        <v xml:space="preserve"> </v>
      </c>
      <c r="O93" s="201" t="str">
        <f t="shared" si="64"/>
        <v xml:space="preserve"> </v>
      </c>
      <c r="P93" s="201" t="str">
        <f t="shared" si="65"/>
        <v xml:space="preserve"> </v>
      </c>
      <c r="Q93" s="201" t="str">
        <f t="shared" si="66"/>
        <v xml:space="preserve"> </v>
      </c>
      <c r="R93" s="202" t="str">
        <f t="shared" si="67"/>
        <v xml:space="preserve"> </v>
      </c>
      <c r="S93" s="198"/>
      <c r="T93" s="203" t="str">
        <f t="shared" si="68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62"/>
        <v xml:space="preserve"> </v>
      </c>
      <c r="N94" s="205" t="str">
        <f t="shared" si="63"/>
        <v xml:space="preserve"> </v>
      </c>
      <c r="O94" s="205" t="str">
        <f t="shared" si="64"/>
        <v xml:space="preserve"> </v>
      </c>
      <c r="P94" s="205" t="str">
        <f t="shared" si="65"/>
        <v xml:space="preserve"> </v>
      </c>
      <c r="Q94" s="205" t="str">
        <f t="shared" si="66"/>
        <v xml:space="preserve"> </v>
      </c>
      <c r="R94" s="206" t="str">
        <f t="shared" si="67"/>
        <v xml:space="preserve"> </v>
      </c>
      <c r="S94" s="198"/>
      <c r="T94" s="207" t="str">
        <f t="shared" si="68"/>
        <v xml:space="preserve"> </v>
      </c>
    </row>
    <row r="95" spans="1:34" x14ac:dyDescent="0.2">
      <c r="F95" s="194" t="s">
        <v>82</v>
      </c>
      <c r="M95" s="208">
        <f t="shared" ref="M95:R95" si="69">SUM(M85:M94)</f>
        <v>0</v>
      </c>
      <c r="N95" s="208">
        <f t="shared" si="69"/>
        <v>0</v>
      </c>
      <c r="O95" s="208">
        <f t="shared" si="69"/>
        <v>0</v>
      </c>
      <c r="P95" s="208">
        <f t="shared" si="69"/>
        <v>0</v>
      </c>
      <c r="Q95" s="208">
        <f t="shared" si="69"/>
        <v>0</v>
      </c>
      <c r="R95" s="208">
        <f t="shared" si="69"/>
        <v>0</v>
      </c>
      <c r="S95" s="198"/>
      <c r="T95" s="208">
        <f>SUM(T85:T94)</f>
        <v>0</v>
      </c>
    </row>
  </sheetData>
  <mergeCells count="79">
    <mergeCell ref="AD3:AD6"/>
    <mergeCell ref="AE3:AE6"/>
    <mergeCell ref="AF3:AF6"/>
    <mergeCell ref="AC3:AC6"/>
    <mergeCell ref="AD1:AG2"/>
    <mergeCell ref="AG3:AG6"/>
    <mergeCell ref="W3:W6"/>
    <mergeCell ref="U1:U6"/>
    <mergeCell ref="X3:X6"/>
    <mergeCell ref="V1:AC2"/>
    <mergeCell ref="Y3:Y6"/>
    <mergeCell ref="Z3:Z6"/>
    <mergeCell ref="AA3:AA6"/>
    <mergeCell ref="V3:V6"/>
    <mergeCell ref="F36:G36"/>
    <mergeCell ref="F21:G21"/>
    <mergeCell ref="B9:D9"/>
    <mergeCell ref="H9:J9"/>
    <mergeCell ref="B3:B6"/>
    <mergeCell ref="B7:T7"/>
    <mergeCell ref="B8:E8"/>
    <mergeCell ref="L3:L6"/>
    <mergeCell ref="M3:M6"/>
    <mergeCell ref="B1:F2"/>
    <mergeCell ref="R23:T23"/>
    <mergeCell ref="G2:H2"/>
    <mergeCell ref="I2:L2"/>
    <mergeCell ref="O24:R24"/>
    <mergeCell ref="R3:R6"/>
    <mergeCell ref="G1:H1"/>
    <mergeCell ref="I1:L1"/>
    <mergeCell ref="C3:C6"/>
    <mergeCell ref="D3:D6"/>
    <mergeCell ref="E3:E6"/>
    <mergeCell ref="R53:T53"/>
    <mergeCell ref="R8:T8"/>
    <mergeCell ref="O23:Q23"/>
    <mergeCell ref="B38:E38"/>
    <mergeCell ref="O9:R9"/>
    <mergeCell ref="B53:E53"/>
    <mergeCell ref="O38:Q38"/>
    <mergeCell ref="O53:Q53"/>
    <mergeCell ref="O39:R39"/>
    <mergeCell ref="R38:T38"/>
    <mergeCell ref="F51:G51"/>
    <mergeCell ref="B52:T52"/>
    <mergeCell ref="B22:T22"/>
    <mergeCell ref="O54:R54"/>
    <mergeCell ref="M84:R84"/>
    <mergeCell ref="T3:T6"/>
    <mergeCell ref="O8:Q8"/>
    <mergeCell ref="B67:T67"/>
    <mergeCell ref="B68:E68"/>
    <mergeCell ref="H3:H6"/>
    <mergeCell ref="I3:I6"/>
    <mergeCell ref="B24:D24"/>
    <mergeCell ref="H24:J24"/>
    <mergeCell ref="B54:D54"/>
    <mergeCell ref="B69:D69"/>
    <mergeCell ref="H69:J69"/>
    <mergeCell ref="O69:R69"/>
    <mergeCell ref="O68:Q68"/>
    <mergeCell ref="R68:T68"/>
    <mergeCell ref="H54:J54"/>
    <mergeCell ref="A1:A6"/>
    <mergeCell ref="F81:G81"/>
    <mergeCell ref="B82:T82"/>
    <mergeCell ref="N3:N6"/>
    <mergeCell ref="O3:O6"/>
    <mergeCell ref="P3:P6"/>
    <mergeCell ref="Q3:Q6"/>
    <mergeCell ref="F3:F6"/>
    <mergeCell ref="J3:J6"/>
    <mergeCell ref="K3:K6"/>
    <mergeCell ref="B23:E23"/>
    <mergeCell ref="B37:T37"/>
    <mergeCell ref="B39:D39"/>
    <mergeCell ref="H39:J39"/>
    <mergeCell ref="F66:G66"/>
  </mergeCells>
  <phoneticPr fontId="4" type="noConversion"/>
  <dataValidations count="1">
    <dataValidation type="list" allowBlank="1" showInputMessage="1" showErrorMessage="1" sqref="G11:G20 G71:G80 G56:G65 G41:G50 G26:G35" xr:uid="{00000000-0002-0000-0600-000000000000}">
      <formula1>$G$3:$G$6</formula1>
    </dataValidation>
  </dataValidations>
  <hyperlinks>
    <hyperlink ref="B1" r:id="rId1" xr:uid="{00000000-0004-0000-06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8" max="16383" man="1"/>
    <brk id="50" max="16383" man="1"/>
    <brk id="79" max="16383" man="1"/>
  </rowBreaks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10"/>
  <sheetViews>
    <sheetView workbookViewId="0">
      <pane ySplit="6" topLeftCell="A7" activePane="bottomLeft" state="frozen"/>
      <selection pane="bottomLeft" sqref="A1:A6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SUM(AD100:AG100)+SUM(AE102:AG102)</f>
        <v>0</v>
      </c>
      <c r="H1" s="430"/>
      <c r="I1" s="426" t="s">
        <v>4</v>
      </c>
      <c r="J1" s="427"/>
      <c r="K1" s="427"/>
      <c r="L1" s="428"/>
      <c r="M1" s="89">
        <f>M21+M36+M51+M66+M96</f>
        <v>0</v>
      </c>
      <c r="N1" s="89">
        <f>N21+N36+N51+N66+N96</f>
        <v>0</v>
      </c>
      <c r="O1" s="89">
        <f>O21+O36+O51+O66+O96</f>
        <v>0</v>
      </c>
      <c r="P1" s="89">
        <f>P21+P36+P51+P66+P96</f>
        <v>0</v>
      </c>
      <c r="Q1" s="89">
        <f>Q21+Q36+Q51+Q66+Q96</f>
        <v>0</v>
      </c>
      <c r="R1" s="89">
        <f>R21+R36+R51+R66+R96</f>
        <v>0</v>
      </c>
      <c r="S1" s="113"/>
      <c r="T1" s="89">
        <f>T21+T36+T51+T66+T96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0">M110</f>
        <v>0</v>
      </c>
      <c r="N2" s="89">
        <f t="shared" si="0"/>
        <v>0</v>
      </c>
      <c r="O2" s="89">
        <f t="shared" si="0"/>
        <v>0</v>
      </c>
      <c r="P2" s="89">
        <f t="shared" si="0"/>
        <v>0</v>
      </c>
      <c r="Q2" s="89">
        <f t="shared" si="0"/>
        <v>0</v>
      </c>
      <c r="R2" s="89">
        <f t="shared" si="0"/>
        <v>0</v>
      </c>
      <c r="S2" s="113"/>
      <c r="T2" s="89">
        <f>T110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26</v>
      </c>
      <c r="F9" s="35"/>
      <c r="G9" s="35"/>
      <c r="H9" s="405" t="s">
        <v>28</v>
      </c>
      <c r="I9" s="403"/>
      <c r="J9" s="404"/>
      <c r="K9" s="210">
        <f>'Sep20'!M54+1</f>
        <v>44102</v>
      </c>
      <c r="L9" s="211" t="s">
        <v>84</v>
      </c>
      <c r="M9" s="212">
        <f>K9+6</f>
        <v>44108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IF(T$9="Y",'Sep20'!H56,0)</f>
        <v>0</v>
      </c>
      <c r="I11" s="90">
        <f>IF(T$9="Y",'Sep20'!I56,0)</f>
        <v>0</v>
      </c>
      <c r="J11" s="90">
        <f>IF(T$9="Y",'Sep20'!J56,0)</f>
        <v>0</v>
      </c>
      <c r="K11" s="90">
        <f>IF(T$9="Y",'Sep20'!K56,I11*J11)</f>
        <v>0</v>
      </c>
      <c r="L11" s="114">
        <f>IF(T$9="Y",'Sep20'!L56,0)</f>
        <v>0</v>
      </c>
      <c r="M11" s="102" t="str">
        <f>IF(E11=" "," ",IF(T$9="Y",'Sep20'!M56,IF((H11+K11+L11)&gt;0,H11+K11+L11," ")))</f>
        <v xml:space="preserve"> </v>
      </c>
      <c r="N11" s="90">
        <v>0</v>
      </c>
      <c r="O11" s="90">
        <v>0</v>
      </c>
      <c r="P11" s="90">
        <v>0</v>
      </c>
      <c r="Q11" s="114">
        <v>0</v>
      </c>
      <c r="R11" s="107" t="str">
        <f t="shared" ref="R11:R20" si="1">IF(M11=" "," ",IF(M11=0," ",M11-SUM(N11:Q11)))</f>
        <v xml:space="preserve"> </v>
      </c>
      <c r="S11" s="95"/>
      <c r="T11" s="92" t="str">
        <f>IF(M11=" "," ",IF(M11=0," ",Admin!I263))</f>
        <v xml:space="preserve"> </v>
      </c>
      <c r="U11" s="39"/>
      <c r="V11" s="49">
        <f>IF(Employee!H$34=E$9,Employee!D$34+SUM(M11)+'Sep20'!V56,SUM(M11)+'Sep20'!V56)</f>
        <v>0</v>
      </c>
      <c r="W11" s="49">
        <f>IF(Employee!H$34=E$9,Employee!D$35+SUM(N11)+'Sep20'!W56,SUM(N11)+'Sep20'!W56)</f>
        <v>0</v>
      </c>
      <c r="X11" s="49">
        <f>IF(O11=" ",'Sep20'!X56,O11+'Sep20'!X56)</f>
        <v>0</v>
      </c>
      <c r="Y11" s="49">
        <f>IF(P11=" ",'Sep20'!Y56,P11+'Sep20'!Y56)</f>
        <v>0</v>
      </c>
      <c r="Z11" s="49">
        <f>IF(Q11=" ",'Sep20'!Z56,Q11+'Sep20'!Z56)</f>
        <v>0</v>
      </c>
      <c r="AA11" s="49">
        <f>IF(R11=" ",'Sep20'!AA56,R11+'Sep20'!AA56)</f>
        <v>0</v>
      </c>
      <c r="AC11" s="49">
        <f>IF(T11=" ",'Sep20'!AC56,T11+'Sep20'!AC56)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IF(T$9="Y",'Sep20'!H57,0)</f>
        <v>0</v>
      </c>
      <c r="I12" s="349">
        <f>IF(T$9="Y",'Sep20'!I57,0)</f>
        <v>0</v>
      </c>
      <c r="J12" s="349">
        <f>IF(T$9="Y",'Sep20'!J57,0)</f>
        <v>0</v>
      </c>
      <c r="K12" s="349">
        <f>IF(T$9="Y",'Sep20'!K57,I12*J12)</f>
        <v>0</v>
      </c>
      <c r="L12" s="115">
        <f>IF(T$9="Y",'Sep20'!L57,0)</f>
        <v>0</v>
      </c>
      <c r="M12" s="103" t="str">
        <f>IF(E12=" "," ",IF(T$9="Y",'Sep20'!M57,IF((H12+K12+L12)&gt;0,H12+K12+L12," ")))</f>
        <v xml:space="preserve"> </v>
      </c>
      <c r="N12" s="349">
        <v>0</v>
      </c>
      <c r="O12" s="93">
        <v>0</v>
      </c>
      <c r="P12" s="93">
        <v>0</v>
      </c>
      <c r="Q12" s="115">
        <v>0</v>
      </c>
      <c r="R12" s="108" t="str">
        <f t="shared" si="1"/>
        <v xml:space="preserve"> </v>
      </c>
      <c r="S12" s="95"/>
      <c r="T12" s="96" t="str">
        <f>IF(M12=" "," ",IF(M12=0," ",Admin!I264))</f>
        <v xml:space="preserve"> </v>
      </c>
      <c r="U12" s="39"/>
      <c r="V12" s="49">
        <f>IF(Employee!H$60=E$9,Employee!D$60+SUM(M12)+'Sep20'!V57,SUM(M12)+'Sep20'!V57)</f>
        <v>0</v>
      </c>
      <c r="W12" s="49">
        <f>IF(Employee!H$60=E$9,Employee!D$61+SUM(N12)+'Sep20'!W57,SUM(N12)+'Sep20'!W57)</f>
        <v>0</v>
      </c>
      <c r="X12" s="49">
        <f>IF(O12=" ",'Sep20'!X57,O12+'Sep20'!X57)</f>
        <v>0</v>
      </c>
      <c r="Y12" s="49">
        <f>IF(P12=" ",'Sep20'!Y57,P12+'Sep20'!Y57)</f>
        <v>0</v>
      </c>
      <c r="Z12" s="49">
        <f>IF(Q12=" ",'Sep20'!Z57,Q12+'Sep20'!Z57)</f>
        <v>0</v>
      </c>
      <c r="AA12" s="49">
        <f>IF(R12=" ",'Sep20'!AA57,R12+'Sep20'!AA57)</f>
        <v>0</v>
      </c>
      <c r="AC12" s="49">
        <f>IF(T12=" ",'Sep20'!AC57,T12+'Sep20'!AC57)</f>
        <v>0</v>
      </c>
      <c r="AD12" s="77">
        <f t="shared" ref="AD12:AD20" si="2">IF(G12="SSP",H12,0)</f>
        <v>0</v>
      </c>
      <c r="AE12" s="77">
        <f t="shared" ref="AE12:AE20" si="3">IF(G12="SMP",H12,0)</f>
        <v>0</v>
      </c>
      <c r="AF12" s="77">
        <f t="shared" ref="AF12:AF20" si="4">IF(G12="SPP",H12,0)</f>
        <v>0</v>
      </c>
      <c r="AG12" s="77">
        <f t="shared" ref="AG12:AG20" si="5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IF(T$9="Y",'Sep20'!H58,0)</f>
        <v>0</v>
      </c>
      <c r="I13" s="349">
        <f>IF(T$9="Y",'Sep20'!I58,0)</f>
        <v>0</v>
      </c>
      <c r="J13" s="349">
        <f>IF(T$9="Y",'Sep20'!J58,0)</f>
        <v>0</v>
      </c>
      <c r="K13" s="349">
        <f>IF(T$9="Y",'Sep20'!K58,I13*J13)</f>
        <v>0</v>
      </c>
      <c r="L13" s="115">
        <f>IF(T$9="Y",'Sep20'!L58,0)</f>
        <v>0</v>
      </c>
      <c r="M13" s="103" t="str">
        <f>IF(E13=" "," ",IF(T$9="Y",'Sep20'!M58,IF((H13+K13+L13)&gt;0,H13+K13+L13," ")))</f>
        <v xml:space="preserve"> </v>
      </c>
      <c r="N13" s="349">
        <v>0</v>
      </c>
      <c r="O13" s="93">
        <v>0</v>
      </c>
      <c r="P13" s="93">
        <v>0</v>
      </c>
      <c r="Q13" s="115">
        <v>0</v>
      </c>
      <c r="R13" s="108" t="str">
        <f t="shared" si="1"/>
        <v xml:space="preserve"> </v>
      </c>
      <c r="S13" s="95"/>
      <c r="T13" s="96" t="str">
        <f>IF(M13=" "," ",IF(M13=0," ",Admin!I265))</f>
        <v xml:space="preserve"> </v>
      </c>
      <c r="U13" s="39"/>
      <c r="V13" s="49">
        <f>IF(Employee!H$86=E$9,Employee!D$86+SUM(M13)+'Sep20'!V58,SUM(M13)+'Sep20'!V58)</f>
        <v>0</v>
      </c>
      <c r="W13" s="49">
        <f>IF(Employee!H$86=E$9,Employee!D$87+SUM(N13)+'Sep20'!W58,SUM(N13)+'Sep20'!W58)</f>
        <v>0</v>
      </c>
      <c r="X13" s="49">
        <f>IF(O13=" ",'Sep20'!X58,O13+'Sep20'!X58)</f>
        <v>0</v>
      </c>
      <c r="Y13" s="49">
        <f>IF(P13=" ",'Sep20'!Y58,P13+'Sep20'!Y58)</f>
        <v>0</v>
      </c>
      <c r="Z13" s="49">
        <f>IF(Q13=" ",'Sep20'!Z58,Q13+'Sep20'!Z58)</f>
        <v>0</v>
      </c>
      <c r="AA13" s="49">
        <f>IF(R13=" ",'Sep20'!AA58,R13+'Sep20'!AA58)</f>
        <v>0</v>
      </c>
      <c r="AC13" s="49">
        <f>IF(T13=" ",'Sep20'!AC58,T13+'Sep20'!AC58)</f>
        <v>0</v>
      </c>
      <c r="AD13" s="77">
        <f t="shared" si="2"/>
        <v>0</v>
      </c>
      <c r="AE13" s="77">
        <f t="shared" si="3"/>
        <v>0</v>
      </c>
      <c r="AF13" s="77">
        <f t="shared" si="4"/>
        <v>0</v>
      </c>
      <c r="AG13" s="77">
        <f t="shared" si="5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IF(T$9="Y",'Sep20'!H59,0)</f>
        <v>0</v>
      </c>
      <c r="I14" s="349">
        <f>IF(T$9="Y",'Sep20'!I59,0)</f>
        <v>0</v>
      </c>
      <c r="J14" s="349">
        <f>IF(T$9="Y",'Sep20'!J59,0)</f>
        <v>0</v>
      </c>
      <c r="K14" s="349">
        <f>IF(T$9="Y",'Sep20'!K59,I14*J14)</f>
        <v>0</v>
      </c>
      <c r="L14" s="115">
        <f>IF(T$9="Y",'Sep20'!L59,0)</f>
        <v>0</v>
      </c>
      <c r="M14" s="103" t="str">
        <f>IF(E14=" "," ",IF(T$9="Y",'Sep20'!M59,IF((H14+K14+L14)&gt;0,H14+K14+L14," ")))</f>
        <v xml:space="preserve"> </v>
      </c>
      <c r="N14" s="349">
        <v>0</v>
      </c>
      <c r="O14" s="93">
        <v>0</v>
      </c>
      <c r="P14" s="93">
        <v>0</v>
      </c>
      <c r="Q14" s="115">
        <v>0</v>
      </c>
      <c r="R14" s="108" t="str">
        <f t="shared" si="1"/>
        <v xml:space="preserve"> </v>
      </c>
      <c r="S14" s="95"/>
      <c r="T14" s="96" t="str">
        <f>IF(M14=" "," ",IF(M14=0," ",Admin!I266))</f>
        <v xml:space="preserve"> </v>
      </c>
      <c r="U14" s="39"/>
      <c r="V14" s="49">
        <f>IF(Employee!H$112=E$9,Employee!D$112+SUM(M14)+'Sep20'!V59,SUM(M14)+'Sep20'!V59)</f>
        <v>0</v>
      </c>
      <c r="W14" s="49">
        <f>IF(Employee!H$112=E$9,Employee!D$113+SUM(N14)+'Sep20'!W59,SUM(N14)+'Sep20'!W59)</f>
        <v>0</v>
      </c>
      <c r="X14" s="49">
        <f>IF(O14=" ",'Sep20'!X59,O14+'Sep20'!X59)</f>
        <v>0</v>
      </c>
      <c r="Y14" s="49">
        <f>IF(P14=" ",'Sep20'!Y59,P14+'Sep20'!Y59)</f>
        <v>0</v>
      </c>
      <c r="Z14" s="49">
        <f>IF(Q14=" ",'Sep20'!Z59,Q14+'Sep20'!Z59)</f>
        <v>0</v>
      </c>
      <c r="AA14" s="49">
        <f>IF(R14=" ",'Sep20'!AA59,R14+'Sep20'!AA59)</f>
        <v>0</v>
      </c>
      <c r="AC14" s="49">
        <f>IF(T14=" ",'Sep20'!AC59,T14+'Sep20'!AC59)</f>
        <v>0</v>
      </c>
      <c r="AD14" s="77">
        <f t="shared" si="2"/>
        <v>0</v>
      </c>
      <c r="AE14" s="77">
        <f t="shared" si="3"/>
        <v>0</v>
      </c>
      <c r="AF14" s="77">
        <f t="shared" si="4"/>
        <v>0</v>
      </c>
      <c r="AG14" s="77">
        <f t="shared" si="5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IF(T$9="Y",'Sep20'!H60,0)</f>
        <v>0</v>
      </c>
      <c r="I15" s="349">
        <f>IF(T$9="Y",'Sep20'!I60,0)</f>
        <v>0</v>
      </c>
      <c r="J15" s="349">
        <f>IF(T$9="Y",'Sep20'!J60,0)</f>
        <v>0</v>
      </c>
      <c r="K15" s="349">
        <f>IF(T$9="Y",'Sep20'!K60,I15*J15)</f>
        <v>0</v>
      </c>
      <c r="L15" s="115">
        <f>IF(T$9="Y",'Sep20'!L60,0)</f>
        <v>0</v>
      </c>
      <c r="M15" s="103" t="str">
        <f>IF(E15=" "," ",IF(T$9="Y",'Sep20'!M60,IF((H15+K15+L15)&gt;0,H15+K15+L15," ")))</f>
        <v xml:space="preserve"> </v>
      </c>
      <c r="N15" s="349">
        <v>0</v>
      </c>
      <c r="O15" s="93">
        <v>0</v>
      </c>
      <c r="P15" s="93">
        <v>0</v>
      </c>
      <c r="Q15" s="115">
        <v>0</v>
      </c>
      <c r="R15" s="108" t="str">
        <f t="shared" si="1"/>
        <v xml:space="preserve"> </v>
      </c>
      <c r="S15" s="95"/>
      <c r="T15" s="96" t="str">
        <f>IF(M15=" "," ",IF(M15=0," ",Admin!I267))</f>
        <v xml:space="preserve"> </v>
      </c>
      <c r="U15" s="39"/>
      <c r="V15" s="49">
        <f>IF(Employee!H$138=E$9,Employee!D$138+SUM(M15)+'Sep20'!V60,SUM(M15)+'Sep20'!V60)</f>
        <v>0</v>
      </c>
      <c r="W15" s="49">
        <f>IF(Employee!H$138=E$9,Employee!D$139+SUM(N15)+'Sep20'!W60,SUM(N15)+'Sep20'!W60)</f>
        <v>0</v>
      </c>
      <c r="X15" s="49">
        <f>IF(O15=" ",'Sep20'!X60,O15+'Sep20'!X60)</f>
        <v>0</v>
      </c>
      <c r="Y15" s="49">
        <f>IF(P15=" ",'Sep20'!Y60,P15+'Sep20'!Y60)</f>
        <v>0</v>
      </c>
      <c r="Z15" s="49">
        <f>IF(Q15=" ",'Sep20'!Z60,Q15+'Sep20'!Z60)</f>
        <v>0</v>
      </c>
      <c r="AA15" s="49">
        <f>IF(R15=" ",'Sep20'!AA60,R15+'Sep20'!AA60)</f>
        <v>0</v>
      </c>
      <c r="AC15" s="49">
        <f>IF(T15=" ",'Sep20'!AC60,T15+'Sep20'!AC60)</f>
        <v>0</v>
      </c>
      <c r="AD15" s="77">
        <f t="shared" si="2"/>
        <v>0</v>
      </c>
      <c r="AE15" s="77">
        <f t="shared" si="3"/>
        <v>0</v>
      </c>
      <c r="AF15" s="77">
        <f t="shared" si="4"/>
        <v>0</v>
      </c>
      <c r="AG15" s="77">
        <f t="shared" si="5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IF(T$9="Y",'Sep20'!H61,0)</f>
        <v>0</v>
      </c>
      <c r="I16" s="349">
        <f>IF(T$9="Y",'Sep20'!I61,0)</f>
        <v>0</v>
      </c>
      <c r="J16" s="349">
        <f>IF(T$9="Y",'Sep20'!J61,0)</f>
        <v>0</v>
      </c>
      <c r="K16" s="349">
        <f>IF(T$9="Y",'Sep20'!K61,I16*J16)</f>
        <v>0</v>
      </c>
      <c r="L16" s="115">
        <f>IF(T$9="Y",'Sep20'!L61,0)</f>
        <v>0</v>
      </c>
      <c r="M16" s="103" t="str">
        <f>IF(E16=" "," ",IF(T$9="Y",'Sep20'!M61,IF((H16+K16+L16)&gt;0,H16+K16+L16," ")))</f>
        <v xml:space="preserve"> </v>
      </c>
      <c r="N16" s="349">
        <v>0</v>
      </c>
      <c r="O16" s="93">
        <v>0</v>
      </c>
      <c r="P16" s="93">
        <v>0</v>
      </c>
      <c r="Q16" s="115">
        <v>0</v>
      </c>
      <c r="R16" s="108" t="str">
        <f t="shared" si="1"/>
        <v xml:space="preserve"> </v>
      </c>
      <c r="S16" s="95"/>
      <c r="T16" s="96" t="str">
        <f>IF(M16=" "," ",IF(M16=0," ",Admin!I268))</f>
        <v xml:space="preserve"> </v>
      </c>
      <c r="U16" s="39"/>
      <c r="V16" s="49">
        <f>IF(Employee!H$164=E$9,Employee!D$164+SUM(M16)+'Sep20'!V61,SUM(M16)+'Sep20'!V61)</f>
        <v>0</v>
      </c>
      <c r="W16" s="49">
        <f>IF(Employee!H$164=E$9,Employee!D$165+SUM(N16)+'Sep20'!W61,SUM(N16)+'Sep20'!W61)</f>
        <v>0</v>
      </c>
      <c r="X16" s="49">
        <f>IF(O16=" ",'Sep20'!X61,O16+'Sep20'!X61)</f>
        <v>0</v>
      </c>
      <c r="Y16" s="49">
        <f>IF(P16=" ",'Sep20'!Y61,P16+'Sep20'!Y61)</f>
        <v>0</v>
      </c>
      <c r="Z16" s="49">
        <f>IF(Q16=" ",'Sep20'!Z61,Q16+'Sep20'!Z61)</f>
        <v>0</v>
      </c>
      <c r="AA16" s="49">
        <f>IF(R16=" ",'Sep20'!AA61,R16+'Sep20'!AA61)</f>
        <v>0</v>
      </c>
      <c r="AC16" s="49">
        <f>IF(T16=" ",'Sep20'!AC61,T16+'Sep20'!AC61)</f>
        <v>0</v>
      </c>
      <c r="AD16" s="77">
        <f t="shared" si="2"/>
        <v>0</v>
      </c>
      <c r="AE16" s="77">
        <f t="shared" si="3"/>
        <v>0</v>
      </c>
      <c r="AF16" s="77">
        <f t="shared" si="4"/>
        <v>0</v>
      </c>
      <c r="AG16" s="77">
        <f t="shared" si="5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IF(T$9="Y",'Sep20'!H62,0)</f>
        <v>0</v>
      </c>
      <c r="I17" s="349">
        <f>IF(T$9="Y",'Sep20'!I62,0)</f>
        <v>0</v>
      </c>
      <c r="J17" s="349">
        <f>IF(T$9="Y",'Sep20'!J62,0)</f>
        <v>0</v>
      </c>
      <c r="K17" s="349">
        <f>IF(T$9="Y",'Sep20'!K62,I17*J17)</f>
        <v>0</v>
      </c>
      <c r="L17" s="115">
        <f>IF(T$9="Y",'Sep20'!L62,0)</f>
        <v>0</v>
      </c>
      <c r="M17" s="103" t="str">
        <f>IF(E17=" "," ",IF(T$9="Y",'Sep20'!M62,IF((H17+K17+L17)&gt;0,H17+K17+L17," ")))</f>
        <v xml:space="preserve"> </v>
      </c>
      <c r="N17" s="349">
        <v>0</v>
      </c>
      <c r="O17" s="93">
        <v>0</v>
      </c>
      <c r="P17" s="93">
        <v>0</v>
      </c>
      <c r="Q17" s="115">
        <v>0</v>
      </c>
      <c r="R17" s="108" t="str">
        <f t="shared" si="1"/>
        <v xml:space="preserve"> </v>
      </c>
      <c r="S17" s="95"/>
      <c r="T17" s="96" t="str">
        <f>IF(M17=" "," ",IF(M17=0," ",Admin!I269))</f>
        <v xml:space="preserve"> </v>
      </c>
      <c r="U17" s="39"/>
      <c r="V17" s="49">
        <f>IF(Employee!H$190=E$9,Employee!D$190+SUM(M17)+'Sep20'!V62,SUM(M17)+'Sep20'!V62)</f>
        <v>0</v>
      </c>
      <c r="W17" s="49">
        <f>IF(Employee!H$190=E$9,Employee!D$191+SUM(N17)+'Sep20'!W62,SUM(N17)+'Sep20'!W62)</f>
        <v>0</v>
      </c>
      <c r="X17" s="49">
        <f>IF(O17=" ",'Sep20'!X62,O17+'Sep20'!X62)</f>
        <v>0</v>
      </c>
      <c r="Y17" s="49">
        <f>IF(P17=" ",'Sep20'!Y62,P17+'Sep20'!Y62)</f>
        <v>0</v>
      </c>
      <c r="Z17" s="49">
        <f>IF(Q17=" ",'Sep20'!Z62,Q17+'Sep20'!Z62)</f>
        <v>0</v>
      </c>
      <c r="AA17" s="49">
        <f>IF(R17=" ",'Sep20'!AA62,R17+'Sep20'!AA62)</f>
        <v>0</v>
      </c>
      <c r="AC17" s="49">
        <f>IF(T17=" ",'Sep20'!AC62,T17+'Sep20'!AC62)</f>
        <v>0</v>
      </c>
      <c r="AD17" s="77">
        <f t="shared" si="2"/>
        <v>0</v>
      </c>
      <c r="AE17" s="77">
        <f t="shared" si="3"/>
        <v>0</v>
      </c>
      <c r="AF17" s="77">
        <f t="shared" si="4"/>
        <v>0</v>
      </c>
      <c r="AG17" s="77">
        <f t="shared" si="5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IF(T$9="Y",'Sep20'!H63,0)</f>
        <v>0</v>
      </c>
      <c r="I18" s="349">
        <f>IF(T$9="Y",'Sep20'!I63,0)</f>
        <v>0</v>
      </c>
      <c r="J18" s="349">
        <f>IF(T$9="Y",'Sep20'!J63,0)</f>
        <v>0</v>
      </c>
      <c r="K18" s="349">
        <f>IF(T$9="Y",'Sep20'!K63,I18*J18)</f>
        <v>0</v>
      </c>
      <c r="L18" s="115">
        <f>IF(T$9="Y",'Sep20'!L63,0)</f>
        <v>0</v>
      </c>
      <c r="M18" s="103" t="str">
        <f>IF(E18=" "," ",IF(T$9="Y",'Sep20'!M63,IF((H18+K18+L18)&gt;0,H18+K18+L18," ")))</f>
        <v xml:space="preserve"> </v>
      </c>
      <c r="N18" s="349">
        <v>0</v>
      </c>
      <c r="O18" s="93">
        <v>0</v>
      </c>
      <c r="P18" s="93">
        <v>0</v>
      </c>
      <c r="Q18" s="115">
        <v>0</v>
      </c>
      <c r="R18" s="108" t="str">
        <f t="shared" si="1"/>
        <v xml:space="preserve"> </v>
      </c>
      <c r="S18" s="95"/>
      <c r="T18" s="96" t="str">
        <f>IF(M18=" "," ",IF(M18=0," ",Admin!I270))</f>
        <v xml:space="preserve"> </v>
      </c>
      <c r="U18" s="39"/>
      <c r="V18" s="49">
        <f>IF(Employee!H$216=E$9,Employee!D$216+SUM(M18)+'Sep20'!V63,SUM(M18)+'Sep20'!V63)</f>
        <v>0</v>
      </c>
      <c r="W18" s="49">
        <f>IF(Employee!H$216=E$9,Employee!D$217+SUM(N18)+'Sep20'!W63,SUM(N18)+'Sep20'!W63)</f>
        <v>0</v>
      </c>
      <c r="X18" s="49">
        <f>IF(O18=" ",'Sep20'!X63,O18+'Sep20'!X63)</f>
        <v>0</v>
      </c>
      <c r="Y18" s="49">
        <f>IF(P18=" ",'Sep20'!Y63,P18+'Sep20'!Y63)</f>
        <v>0</v>
      </c>
      <c r="Z18" s="49">
        <f>IF(Q18=" ",'Sep20'!Z63,Q18+'Sep20'!Z63)</f>
        <v>0</v>
      </c>
      <c r="AA18" s="49">
        <f>IF(R18=" ",'Sep20'!AA63,R18+'Sep20'!AA63)</f>
        <v>0</v>
      </c>
      <c r="AC18" s="49">
        <f>IF(T18=" ",'Sep20'!AC63,T18+'Sep20'!AC63)</f>
        <v>0</v>
      </c>
      <c r="AD18" s="77">
        <f t="shared" si="2"/>
        <v>0</v>
      </c>
      <c r="AE18" s="77">
        <f t="shared" si="3"/>
        <v>0</v>
      </c>
      <c r="AF18" s="77">
        <f t="shared" si="4"/>
        <v>0</v>
      </c>
      <c r="AG18" s="77">
        <f t="shared" si="5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IF(T$9="Y",'Sep20'!H64,0)</f>
        <v>0</v>
      </c>
      <c r="I19" s="349">
        <f>IF(T$9="Y",'Sep20'!I64,0)</f>
        <v>0</v>
      </c>
      <c r="J19" s="349">
        <f>IF(T$9="Y",'Sep20'!J64,0)</f>
        <v>0</v>
      </c>
      <c r="K19" s="349">
        <f>IF(T$9="Y",'Sep20'!K64,I19*J19)</f>
        <v>0</v>
      </c>
      <c r="L19" s="115">
        <f>IF(T$9="Y",'Sep20'!L64,0)</f>
        <v>0</v>
      </c>
      <c r="M19" s="103" t="str">
        <f>IF(E19=" "," ",IF(T$9="Y",'Sep20'!M64,IF((H19+K19+L19)&gt;0,H19+K19+L19," ")))</f>
        <v xml:space="preserve"> </v>
      </c>
      <c r="N19" s="349">
        <v>0</v>
      </c>
      <c r="O19" s="93">
        <v>0</v>
      </c>
      <c r="P19" s="93">
        <v>0</v>
      </c>
      <c r="Q19" s="115">
        <v>0</v>
      </c>
      <c r="R19" s="108" t="str">
        <f t="shared" si="1"/>
        <v xml:space="preserve"> </v>
      </c>
      <c r="S19" s="95"/>
      <c r="T19" s="96" t="str">
        <f>IF(M19=" "," ",IF(M19=0," ",Admin!I271))</f>
        <v xml:space="preserve"> </v>
      </c>
      <c r="U19" s="39"/>
      <c r="V19" s="49">
        <f>IF(Employee!H$242=E$9,Employee!D$242+SUM(M19)+'Sep20'!V64,SUM(M19)+'Sep20'!V64)</f>
        <v>0</v>
      </c>
      <c r="W19" s="49">
        <f>IF(Employee!H$242=E$9,Employee!D$243+SUM(N19)+'Sep20'!W64,SUM(N19)+'Sep20'!W64)</f>
        <v>0</v>
      </c>
      <c r="X19" s="49">
        <f>IF(O19=" ",'Sep20'!X64,O19+'Sep20'!X64)</f>
        <v>0</v>
      </c>
      <c r="Y19" s="49">
        <f>IF(P19=" ",'Sep20'!Y64,P19+'Sep20'!Y64)</f>
        <v>0</v>
      </c>
      <c r="Z19" s="49">
        <f>IF(Q19=" ",'Sep20'!Z64,Q19+'Sep20'!Z64)</f>
        <v>0</v>
      </c>
      <c r="AA19" s="49">
        <f>IF(R19=" ",'Sep20'!AA64,R19+'Sep20'!AA64)</f>
        <v>0</v>
      </c>
      <c r="AC19" s="49">
        <f>IF(T19=" ",'Sep20'!AC64,T19+'Sep20'!AC64)</f>
        <v>0</v>
      </c>
      <c r="AD19" s="77">
        <f t="shared" si="2"/>
        <v>0</v>
      </c>
      <c r="AE19" s="77">
        <f t="shared" si="3"/>
        <v>0</v>
      </c>
      <c r="AF19" s="77">
        <f t="shared" si="4"/>
        <v>0</v>
      </c>
      <c r="AG19" s="77">
        <f t="shared" si="5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IF(T$9="Y",'Sep20'!H65,0)</f>
        <v>0</v>
      </c>
      <c r="I20" s="118">
        <f>IF(T$9="Y",'Sep20'!I65,0)</f>
        <v>0</v>
      </c>
      <c r="J20" s="118">
        <f>IF(T$9="Y",'Sep20'!J65,0)</f>
        <v>0</v>
      </c>
      <c r="K20" s="118">
        <f>IF(T$9="Y",'Sep20'!K65,I20*J20)</f>
        <v>0</v>
      </c>
      <c r="L20" s="116">
        <f>IF(T$9="Y",'Sep20'!L65,0)</f>
        <v>0</v>
      </c>
      <c r="M20" s="104" t="str">
        <f>IF(E20=" "," ",IF(T$9="Y",'Sep20'!M65,IF((H20+K20+L20)&gt;0,H20+K20+L20," ")))</f>
        <v xml:space="preserve"> </v>
      </c>
      <c r="N20" s="118">
        <v>0</v>
      </c>
      <c r="O20" s="118">
        <v>0</v>
      </c>
      <c r="P20" s="118">
        <v>0</v>
      </c>
      <c r="Q20" s="116">
        <v>0</v>
      </c>
      <c r="R20" s="97" t="str">
        <f t="shared" si="1"/>
        <v xml:space="preserve"> </v>
      </c>
      <c r="S20" s="95"/>
      <c r="T20" s="96" t="str">
        <f>IF(M20=" "," ",IF(M20=0," ",Admin!I272))</f>
        <v xml:space="preserve"> </v>
      </c>
      <c r="U20" s="39"/>
      <c r="V20" s="49">
        <f>IF(Employee!H$268=E$9,Employee!D$268+SUM(M20)+'Sep20'!V65,SUM(M20)+'Sep20'!V65)</f>
        <v>0</v>
      </c>
      <c r="W20" s="49">
        <f>IF(Employee!H$268=E$9,Employee!D$269+SUM(N20)+'Sep20'!W65,SUM(N20)+'Sep20'!W65)</f>
        <v>0</v>
      </c>
      <c r="X20" s="49">
        <f>IF(O20=" ",'Sep20'!X65,O20+'Sep20'!X65)</f>
        <v>0</v>
      </c>
      <c r="Y20" s="49">
        <f>IF(P20=" ",'Sep20'!Y65,P20+'Sep20'!Y65)</f>
        <v>0</v>
      </c>
      <c r="Z20" s="49">
        <f>IF(Q20=" ",'Sep20'!Z65,Q20+'Sep20'!Z65)</f>
        <v>0</v>
      </c>
      <c r="AA20" s="49">
        <f>IF(R20=" ",'Sep20'!AA65,R20+'Sep20'!AA65)</f>
        <v>0</v>
      </c>
      <c r="AC20" s="49">
        <f>IF(T20=" ",'Sep20'!AC65,T20+'Sep20'!AC65)</f>
        <v>0</v>
      </c>
      <c r="AD20" s="77">
        <f t="shared" si="2"/>
        <v>0</v>
      </c>
      <c r="AE20" s="77">
        <f t="shared" si="3"/>
        <v>0</v>
      </c>
      <c r="AF20" s="77">
        <f t="shared" si="4"/>
        <v>0</v>
      </c>
      <c r="AG20" s="77">
        <f t="shared" si="5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46">
        <f t="shared" ref="M21:R21" si="6">SUM(M11:M20)</f>
        <v>0</v>
      </c>
      <c r="N21" s="138">
        <f t="shared" si="6"/>
        <v>0</v>
      </c>
      <c r="O21" s="138">
        <f t="shared" si="6"/>
        <v>0</v>
      </c>
      <c r="P21" s="138">
        <f t="shared" si="6"/>
        <v>0</v>
      </c>
      <c r="Q21" s="138">
        <f t="shared" si="6"/>
        <v>0</v>
      </c>
      <c r="R21" s="138">
        <f t="shared" si="6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27</v>
      </c>
      <c r="F24" s="35"/>
      <c r="G24" s="35"/>
      <c r="H24" s="405" t="s">
        <v>28</v>
      </c>
      <c r="I24" s="403"/>
      <c r="J24" s="404"/>
      <c r="K24" s="210">
        <f>M9+1</f>
        <v>44109</v>
      </c>
      <c r="L24" s="211" t="s">
        <v>84</v>
      </c>
      <c r="M24" s="212">
        <f>K24+6</f>
        <v>44115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7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8">IF(M26=" "," ",IF(M26=0," ",M26-SUM(N26:Q26)))</f>
        <v xml:space="preserve"> </v>
      </c>
      <c r="S26" s="95"/>
      <c r="T26" s="92" t="str">
        <f>IF(M26=" "," ",IF(M26=0," ",Admin!I273))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9">IF(O26=" ",X11,O26+X11)</f>
        <v>0</v>
      </c>
      <c r="Y26" s="49">
        <f t="shared" ref="Y26:Z35" si="10">IF(P26=0,Y11,P26+Y11)</f>
        <v>0</v>
      </c>
      <c r="Z26" s="49">
        <f t="shared" si="10"/>
        <v>0</v>
      </c>
      <c r="AA26" s="49">
        <f t="shared" ref="AA26:AA35" si="11">IF(R26=" ",AA11,AA11+R26)</f>
        <v>0</v>
      </c>
      <c r="AC26" s="49">
        <f t="shared" ref="AC26:AC35" si="12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3">IF(T$24="Y",H12,0)</f>
        <v>0</v>
      </c>
      <c r="I27" s="93">
        <f t="shared" ref="I27:I35" si="14">IF(T$24="Y",I12,0)</f>
        <v>0</v>
      </c>
      <c r="J27" s="93">
        <f t="shared" ref="J27:J35" si="15">IF(T$24="Y",J12,0)</f>
        <v>0</v>
      </c>
      <c r="K27" s="93">
        <f t="shared" ref="K27:K35" si="16">IF(T$24="Y",K12,I27*J27)</f>
        <v>0</v>
      </c>
      <c r="L27" s="93">
        <f t="shared" ref="L27:L35" si="17">IF(T$24="Y",L12,0)</f>
        <v>0</v>
      </c>
      <c r="M27" s="103" t="str">
        <f t="shared" si="7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8"/>
        <v xml:space="preserve"> </v>
      </c>
      <c r="S27" s="95"/>
      <c r="T27" s="96" t="str">
        <f>IF(M27=" "," ",IF(M27=0," ",Admin!I274))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9"/>
        <v>0</v>
      </c>
      <c r="Y27" s="49">
        <f t="shared" si="10"/>
        <v>0</v>
      </c>
      <c r="Z27" s="49">
        <f t="shared" si="10"/>
        <v>0</v>
      </c>
      <c r="AA27" s="49">
        <f t="shared" si="11"/>
        <v>0</v>
      </c>
      <c r="AC27" s="49">
        <f t="shared" si="12"/>
        <v>0</v>
      </c>
      <c r="AD27" s="77">
        <f t="shared" ref="AD27:AD35" si="18">IF(G27="SSP",H27,0)</f>
        <v>0</v>
      </c>
      <c r="AE27" s="77">
        <f t="shared" ref="AE27:AE35" si="19">IF(G27="SMP",H27,0)</f>
        <v>0</v>
      </c>
      <c r="AF27" s="77">
        <f t="shared" ref="AF27:AF35" si="20">IF(G27="SPP",H27,0)</f>
        <v>0</v>
      </c>
      <c r="AG27" s="77">
        <f t="shared" ref="AG27:AG35" si="21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3"/>
        <v>0</v>
      </c>
      <c r="I28" s="93">
        <f t="shared" si="14"/>
        <v>0</v>
      </c>
      <c r="J28" s="93">
        <f t="shared" si="15"/>
        <v>0</v>
      </c>
      <c r="K28" s="93">
        <f t="shared" si="16"/>
        <v>0</v>
      </c>
      <c r="L28" s="93">
        <f t="shared" si="17"/>
        <v>0</v>
      </c>
      <c r="M28" s="103" t="str">
        <f t="shared" si="7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8"/>
        <v xml:space="preserve"> </v>
      </c>
      <c r="S28" s="95"/>
      <c r="T28" s="96" t="str">
        <f>IF(M28=" "," ",IF(M28=0," ",Admin!I275))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9"/>
        <v>0</v>
      </c>
      <c r="Y28" s="49">
        <f t="shared" si="10"/>
        <v>0</v>
      </c>
      <c r="Z28" s="49">
        <f t="shared" si="10"/>
        <v>0</v>
      </c>
      <c r="AA28" s="49">
        <f t="shared" si="11"/>
        <v>0</v>
      </c>
      <c r="AC28" s="49">
        <f t="shared" si="12"/>
        <v>0</v>
      </c>
      <c r="AD28" s="77">
        <f t="shared" si="18"/>
        <v>0</v>
      </c>
      <c r="AE28" s="77">
        <f t="shared" si="19"/>
        <v>0</v>
      </c>
      <c r="AF28" s="77">
        <f t="shared" si="20"/>
        <v>0</v>
      </c>
      <c r="AG28" s="77">
        <f t="shared" si="21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3"/>
        <v>0</v>
      </c>
      <c r="I29" s="93">
        <f t="shared" si="14"/>
        <v>0</v>
      </c>
      <c r="J29" s="93">
        <f t="shared" si="15"/>
        <v>0</v>
      </c>
      <c r="K29" s="93">
        <f t="shared" si="16"/>
        <v>0</v>
      </c>
      <c r="L29" s="93">
        <f t="shared" si="17"/>
        <v>0</v>
      </c>
      <c r="M29" s="103" t="str">
        <f t="shared" si="7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8"/>
        <v xml:space="preserve"> </v>
      </c>
      <c r="S29" s="95"/>
      <c r="T29" s="96" t="str">
        <f>IF(M29=" "," ",IF(M29=0," ",Admin!I276))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9"/>
        <v>0</v>
      </c>
      <c r="Y29" s="49">
        <f t="shared" si="10"/>
        <v>0</v>
      </c>
      <c r="Z29" s="49">
        <f t="shared" si="10"/>
        <v>0</v>
      </c>
      <c r="AA29" s="49">
        <f t="shared" si="11"/>
        <v>0</v>
      </c>
      <c r="AC29" s="49">
        <f t="shared" si="12"/>
        <v>0</v>
      </c>
      <c r="AD29" s="77">
        <f t="shared" si="18"/>
        <v>0</v>
      </c>
      <c r="AE29" s="77">
        <f t="shared" si="19"/>
        <v>0</v>
      </c>
      <c r="AF29" s="77">
        <f t="shared" si="20"/>
        <v>0</v>
      </c>
      <c r="AG29" s="77">
        <f t="shared" si="21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3"/>
        <v>0</v>
      </c>
      <c r="I30" s="93">
        <f t="shared" si="14"/>
        <v>0</v>
      </c>
      <c r="J30" s="93">
        <f t="shared" si="15"/>
        <v>0</v>
      </c>
      <c r="K30" s="93">
        <f t="shared" si="16"/>
        <v>0</v>
      </c>
      <c r="L30" s="93">
        <f t="shared" si="17"/>
        <v>0</v>
      </c>
      <c r="M30" s="103" t="str">
        <f t="shared" si="7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8"/>
        <v xml:space="preserve"> </v>
      </c>
      <c r="S30" s="95"/>
      <c r="T30" s="96" t="str">
        <f>IF(M30=" "," ",IF(M30=0," ",Admin!I277))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9"/>
        <v>0</v>
      </c>
      <c r="Y30" s="49">
        <f t="shared" si="10"/>
        <v>0</v>
      </c>
      <c r="Z30" s="49">
        <f t="shared" si="10"/>
        <v>0</v>
      </c>
      <c r="AA30" s="49">
        <f t="shared" si="11"/>
        <v>0</v>
      </c>
      <c r="AC30" s="49">
        <f t="shared" si="12"/>
        <v>0</v>
      </c>
      <c r="AD30" s="77">
        <f t="shared" si="18"/>
        <v>0</v>
      </c>
      <c r="AE30" s="77">
        <f t="shared" si="19"/>
        <v>0</v>
      </c>
      <c r="AF30" s="77">
        <f t="shared" si="20"/>
        <v>0</v>
      </c>
      <c r="AG30" s="77">
        <f t="shared" si="21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3"/>
        <v>0</v>
      </c>
      <c r="I31" s="93">
        <f t="shared" si="14"/>
        <v>0</v>
      </c>
      <c r="J31" s="93">
        <f t="shared" si="15"/>
        <v>0</v>
      </c>
      <c r="K31" s="93">
        <f t="shared" si="16"/>
        <v>0</v>
      </c>
      <c r="L31" s="93">
        <f t="shared" si="17"/>
        <v>0</v>
      </c>
      <c r="M31" s="103" t="str">
        <f t="shared" si="7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8"/>
        <v xml:space="preserve"> </v>
      </c>
      <c r="S31" s="95"/>
      <c r="T31" s="96" t="str">
        <f>IF(M31=" "," ",IF(M31=0," ",Admin!I278))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9"/>
        <v>0</v>
      </c>
      <c r="Y31" s="49">
        <f t="shared" si="10"/>
        <v>0</v>
      </c>
      <c r="Z31" s="49">
        <f t="shared" si="10"/>
        <v>0</v>
      </c>
      <c r="AA31" s="49">
        <f t="shared" si="11"/>
        <v>0</v>
      </c>
      <c r="AC31" s="49">
        <f t="shared" si="12"/>
        <v>0</v>
      </c>
      <c r="AD31" s="77">
        <f t="shared" si="18"/>
        <v>0</v>
      </c>
      <c r="AE31" s="77">
        <f t="shared" si="19"/>
        <v>0</v>
      </c>
      <c r="AF31" s="77">
        <f t="shared" si="20"/>
        <v>0</v>
      </c>
      <c r="AG31" s="77">
        <f t="shared" si="21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3"/>
        <v>0</v>
      </c>
      <c r="I32" s="93">
        <f t="shared" si="14"/>
        <v>0</v>
      </c>
      <c r="J32" s="93">
        <f t="shared" si="15"/>
        <v>0</v>
      </c>
      <c r="K32" s="93">
        <f t="shared" si="16"/>
        <v>0</v>
      </c>
      <c r="L32" s="93">
        <f t="shared" si="17"/>
        <v>0</v>
      </c>
      <c r="M32" s="103" t="str">
        <f t="shared" si="7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8"/>
        <v xml:space="preserve"> </v>
      </c>
      <c r="S32" s="95"/>
      <c r="T32" s="96" t="str">
        <f>IF(M32=" "," ",IF(M32=0," ",Admin!I279))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9"/>
        <v>0</v>
      </c>
      <c r="Y32" s="49">
        <f t="shared" si="10"/>
        <v>0</v>
      </c>
      <c r="Z32" s="49">
        <f t="shared" si="10"/>
        <v>0</v>
      </c>
      <c r="AA32" s="49">
        <f t="shared" si="11"/>
        <v>0</v>
      </c>
      <c r="AC32" s="49">
        <f t="shared" si="12"/>
        <v>0</v>
      </c>
      <c r="AD32" s="77">
        <f t="shared" si="18"/>
        <v>0</v>
      </c>
      <c r="AE32" s="77">
        <f t="shared" si="19"/>
        <v>0</v>
      </c>
      <c r="AF32" s="77">
        <f t="shared" si="20"/>
        <v>0</v>
      </c>
      <c r="AG32" s="77">
        <f t="shared" si="21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3"/>
        <v>0</v>
      </c>
      <c r="I33" s="93">
        <f t="shared" si="14"/>
        <v>0</v>
      </c>
      <c r="J33" s="93">
        <f t="shared" si="15"/>
        <v>0</v>
      </c>
      <c r="K33" s="93">
        <f t="shared" si="16"/>
        <v>0</v>
      </c>
      <c r="L33" s="93">
        <f t="shared" si="17"/>
        <v>0</v>
      </c>
      <c r="M33" s="103" t="str">
        <f t="shared" si="7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8"/>
        <v xml:space="preserve"> </v>
      </c>
      <c r="S33" s="95"/>
      <c r="T33" s="96" t="str">
        <f>IF(M33=" "," ",IF(M33=0," ",Admin!I280))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9"/>
        <v>0</v>
      </c>
      <c r="Y33" s="49">
        <f t="shared" si="10"/>
        <v>0</v>
      </c>
      <c r="Z33" s="49">
        <f t="shared" si="10"/>
        <v>0</v>
      </c>
      <c r="AA33" s="49">
        <f t="shared" si="11"/>
        <v>0</v>
      </c>
      <c r="AC33" s="49">
        <f t="shared" si="12"/>
        <v>0</v>
      </c>
      <c r="AD33" s="77">
        <f t="shared" si="18"/>
        <v>0</v>
      </c>
      <c r="AE33" s="77">
        <f t="shared" si="19"/>
        <v>0</v>
      </c>
      <c r="AF33" s="77">
        <f t="shared" si="20"/>
        <v>0</v>
      </c>
      <c r="AG33" s="77">
        <f t="shared" si="21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3"/>
        <v>0</v>
      </c>
      <c r="I34" s="93">
        <f t="shared" si="14"/>
        <v>0</v>
      </c>
      <c r="J34" s="93">
        <f t="shared" si="15"/>
        <v>0</v>
      </c>
      <c r="K34" s="93">
        <f t="shared" si="16"/>
        <v>0</v>
      </c>
      <c r="L34" s="93">
        <f t="shared" si="17"/>
        <v>0</v>
      </c>
      <c r="M34" s="103" t="str">
        <f t="shared" si="7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8"/>
        <v xml:space="preserve"> </v>
      </c>
      <c r="S34" s="95"/>
      <c r="T34" s="96" t="str">
        <f>IF(M34=" "," ",IF(M34=0," ",Admin!I281))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9"/>
        <v>0</v>
      </c>
      <c r="Y34" s="49">
        <f t="shared" si="10"/>
        <v>0</v>
      </c>
      <c r="Z34" s="49">
        <f t="shared" si="10"/>
        <v>0</v>
      </c>
      <c r="AA34" s="49">
        <f t="shared" si="11"/>
        <v>0</v>
      </c>
      <c r="AC34" s="49">
        <f t="shared" si="12"/>
        <v>0</v>
      </c>
      <c r="AD34" s="77">
        <f t="shared" si="18"/>
        <v>0</v>
      </c>
      <c r="AE34" s="77">
        <f t="shared" si="19"/>
        <v>0</v>
      </c>
      <c r="AF34" s="77">
        <f t="shared" si="20"/>
        <v>0</v>
      </c>
      <c r="AG34" s="77">
        <f t="shared" si="21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3"/>
        <v>0</v>
      </c>
      <c r="I35" s="118">
        <f t="shared" si="14"/>
        <v>0</v>
      </c>
      <c r="J35" s="118">
        <f t="shared" si="15"/>
        <v>0</v>
      </c>
      <c r="K35" s="118">
        <f t="shared" si="16"/>
        <v>0</v>
      </c>
      <c r="L35" s="118">
        <f t="shared" si="17"/>
        <v>0</v>
      </c>
      <c r="M35" s="104" t="str">
        <f t="shared" si="7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8"/>
        <v xml:space="preserve"> </v>
      </c>
      <c r="S35" s="95"/>
      <c r="T35" s="96" t="str">
        <f>IF(M35=" "," ",IF(M35=0," ",Admin!I282))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9"/>
        <v>0</v>
      </c>
      <c r="Y35" s="49">
        <f t="shared" si="10"/>
        <v>0</v>
      </c>
      <c r="Z35" s="49">
        <f t="shared" si="10"/>
        <v>0</v>
      </c>
      <c r="AA35" s="49">
        <f t="shared" si="11"/>
        <v>0</v>
      </c>
      <c r="AC35" s="49">
        <f t="shared" si="12"/>
        <v>0</v>
      </c>
      <c r="AD35" s="77">
        <f t="shared" si="18"/>
        <v>0</v>
      </c>
      <c r="AE35" s="77">
        <f t="shared" si="19"/>
        <v>0</v>
      </c>
      <c r="AF35" s="77">
        <f t="shared" si="20"/>
        <v>0</v>
      </c>
      <c r="AG35" s="77">
        <f t="shared" si="21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2">SUM(M26:M35)</f>
        <v>0</v>
      </c>
      <c r="N36" s="138">
        <f t="shared" si="22"/>
        <v>0</v>
      </c>
      <c r="O36" s="138">
        <f t="shared" si="22"/>
        <v>0</v>
      </c>
      <c r="P36" s="138">
        <f t="shared" si="22"/>
        <v>0</v>
      </c>
      <c r="Q36" s="138">
        <f t="shared" si="22"/>
        <v>0</v>
      </c>
      <c r="R36" s="138">
        <f t="shared" si="22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28</v>
      </c>
      <c r="F39" s="35"/>
      <c r="G39" s="35"/>
      <c r="H39" s="405" t="s">
        <v>28</v>
      </c>
      <c r="I39" s="403"/>
      <c r="J39" s="404"/>
      <c r="K39" s="210">
        <f>M24+1</f>
        <v>44116</v>
      </c>
      <c r="L39" s="211" t="s">
        <v>84</v>
      </c>
      <c r="M39" s="212">
        <f>K39+6</f>
        <v>44122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3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4">IF(M41=" "," ",IF(M41=0," ",M41-SUM(N41:Q41)))</f>
        <v xml:space="preserve"> </v>
      </c>
      <c r="S41" s="95"/>
      <c r="T41" s="92" t="str">
        <f>IF(M41=" "," ",IF(M41=0," ",Admin!I283))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5">IF(O41=" ",X26,O41+X26)</f>
        <v>0</v>
      </c>
      <c r="Y41" s="49">
        <f t="shared" ref="Y41:Z50" si="26">IF(P41=0,Y26,P41+Y26)</f>
        <v>0</v>
      </c>
      <c r="Z41" s="49">
        <f t="shared" si="26"/>
        <v>0</v>
      </c>
      <c r="AA41" s="49">
        <f t="shared" ref="AA41:AA50" si="27">IF(R41=" ",AA26,AA26+R41)</f>
        <v>0</v>
      </c>
      <c r="AC41" s="49">
        <f t="shared" ref="AC41:AC50" si="28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29">IF(T$39="Y",H27,0)</f>
        <v>0</v>
      </c>
      <c r="I42" s="93">
        <f t="shared" ref="I42:I50" si="30">IF(T$39="Y",I27,0)</f>
        <v>0</v>
      </c>
      <c r="J42" s="93">
        <f t="shared" ref="J42:J50" si="31">IF(T$39="Y",J27,0)</f>
        <v>0</v>
      </c>
      <c r="K42" s="93">
        <f t="shared" ref="K42:K50" si="32">IF(T$39="Y",K27,I42*J42)</f>
        <v>0</v>
      </c>
      <c r="L42" s="115">
        <f t="shared" ref="L42:L50" si="33">IF(T$39="Y",L27,0)</f>
        <v>0</v>
      </c>
      <c r="M42" s="115" t="str">
        <f t="shared" si="23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4"/>
        <v xml:space="preserve"> </v>
      </c>
      <c r="S42" s="95"/>
      <c r="T42" s="96" t="str">
        <f>IF(M42=" "," ",IF(M42=0," ",Admin!I284))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5"/>
        <v>0</v>
      </c>
      <c r="Y42" s="49">
        <f t="shared" si="26"/>
        <v>0</v>
      </c>
      <c r="Z42" s="49">
        <f t="shared" si="26"/>
        <v>0</v>
      </c>
      <c r="AA42" s="49">
        <f t="shared" si="27"/>
        <v>0</v>
      </c>
      <c r="AC42" s="49">
        <f t="shared" si="28"/>
        <v>0</v>
      </c>
      <c r="AD42" s="77">
        <f t="shared" ref="AD42:AD50" si="34">IF(G42="SSP",H42,0)</f>
        <v>0</v>
      </c>
      <c r="AE42" s="77">
        <f t="shared" ref="AE42:AE50" si="35">IF(G42="SMP",H42,0)</f>
        <v>0</v>
      </c>
      <c r="AF42" s="77">
        <f t="shared" ref="AF42:AF50" si="36">IF(G42="SPP",H42,0)</f>
        <v>0</v>
      </c>
      <c r="AG42" s="77">
        <f t="shared" ref="AG42:AG50" si="37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29"/>
        <v>0</v>
      </c>
      <c r="I43" s="93">
        <f t="shared" si="30"/>
        <v>0</v>
      </c>
      <c r="J43" s="93">
        <f t="shared" si="31"/>
        <v>0</v>
      </c>
      <c r="K43" s="93">
        <f t="shared" si="32"/>
        <v>0</v>
      </c>
      <c r="L43" s="115">
        <f t="shared" si="33"/>
        <v>0</v>
      </c>
      <c r="M43" s="115" t="str">
        <f t="shared" si="23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4"/>
        <v xml:space="preserve"> </v>
      </c>
      <c r="S43" s="95"/>
      <c r="T43" s="96" t="str">
        <f>IF(M43=" "," ",IF(M43=0," ",Admin!I285))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5"/>
        <v>0</v>
      </c>
      <c r="Y43" s="49">
        <f t="shared" si="26"/>
        <v>0</v>
      </c>
      <c r="Z43" s="49">
        <f t="shared" si="26"/>
        <v>0</v>
      </c>
      <c r="AA43" s="49">
        <f t="shared" si="27"/>
        <v>0</v>
      </c>
      <c r="AC43" s="49">
        <f t="shared" si="28"/>
        <v>0</v>
      </c>
      <c r="AD43" s="77">
        <f t="shared" si="34"/>
        <v>0</v>
      </c>
      <c r="AE43" s="77">
        <f t="shared" si="35"/>
        <v>0</v>
      </c>
      <c r="AF43" s="77">
        <f t="shared" si="36"/>
        <v>0</v>
      </c>
      <c r="AG43" s="77">
        <f t="shared" si="37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29"/>
        <v>0</v>
      </c>
      <c r="I44" s="93">
        <f t="shared" si="30"/>
        <v>0</v>
      </c>
      <c r="J44" s="93">
        <f t="shared" si="31"/>
        <v>0</v>
      </c>
      <c r="K44" s="93">
        <f t="shared" si="32"/>
        <v>0</v>
      </c>
      <c r="L44" s="115">
        <f t="shared" si="33"/>
        <v>0</v>
      </c>
      <c r="M44" s="115" t="str">
        <f t="shared" si="23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4"/>
        <v xml:space="preserve"> </v>
      </c>
      <c r="S44" s="95"/>
      <c r="T44" s="96" t="str">
        <f>IF(M44=" "," ",IF(M44=0," ",Admin!I286))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5"/>
        <v>0</v>
      </c>
      <c r="Y44" s="49">
        <f t="shared" si="26"/>
        <v>0</v>
      </c>
      <c r="Z44" s="49">
        <f t="shared" si="26"/>
        <v>0</v>
      </c>
      <c r="AA44" s="49">
        <f t="shared" si="27"/>
        <v>0</v>
      </c>
      <c r="AC44" s="49">
        <f t="shared" si="28"/>
        <v>0</v>
      </c>
      <c r="AD44" s="77">
        <f t="shared" si="34"/>
        <v>0</v>
      </c>
      <c r="AE44" s="77">
        <f t="shared" si="35"/>
        <v>0</v>
      </c>
      <c r="AF44" s="77">
        <f t="shared" si="36"/>
        <v>0</v>
      </c>
      <c r="AG44" s="77">
        <f t="shared" si="37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29"/>
        <v>0</v>
      </c>
      <c r="I45" s="93">
        <f t="shared" si="30"/>
        <v>0</v>
      </c>
      <c r="J45" s="93">
        <f t="shared" si="31"/>
        <v>0</v>
      </c>
      <c r="K45" s="93">
        <f t="shared" si="32"/>
        <v>0</v>
      </c>
      <c r="L45" s="115">
        <f t="shared" si="33"/>
        <v>0</v>
      </c>
      <c r="M45" s="115" t="str">
        <f t="shared" si="23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4"/>
        <v xml:space="preserve"> </v>
      </c>
      <c r="S45" s="95"/>
      <c r="T45" s="96" t="str">
        <f>IF(M45=" "," ",IF(M45=0," ",Admin!I287))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5"/>
        <v>0</v>
      </c>
      <c r="Y45" s="49">
        <f t="shared" si="26"/>
        <v>0</v>
      </c>
      <c r="Z45" s="49">
        <f t="shared" si="26"/>
        <v>0</v>
      </c>
      <c r="AA45" s="49">
        <f t="shared" si="27"/>
        <v>0</v>
      </c>
      <c r="AC45" s="49">
        <f t="shared" si="28"/>
        <v>0</v>
      </c>
      <c r="AD45" s="77">
        <f t="shared" si="34"/>
        <v>0</v>
      </c>
      <c r="AE45" s="77">
        <f t="shared" si="35"/>
        <v>0</v>
      </c>
      <c r="AF45" s="77">
        <f t="shared" si="36"/>
        <v>0</v>
      </c>
      <c r="AG45" s="77">
        <f t="shared" si="37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29"/>
        <v>0</v>
      </c>
      <c r="I46" s="93">
        <f t="shared" si="30"/>
        <v>0</v>
      </c>
      <c r="J46" s="93">
        <f t="shared" si="31"/>
        <v>0</v>
      </c>
      <c r="K46" s="93">
        <f t="shared" si="32"/>
        <v>0</v>
      </c>
      <c r="L46" s="115">
        <f t="shared" si="33"/>
        <v>0</v>
      </c>
      <c r="M46" s="115" t="str">
        <f t="shared" si="23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4"/>
        <v xml:space="preserve"> </v>
      </c>
      <c r="S46" s="95"/>
      <c r="T46" s="96" t="str">
        <f>IF(M46=" "," ",IF(M46=0," ",Admin!I288))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5"/>
        <v>0</v>
      </c>
      <c r="Y46" s="49">
        <f t="shared" si="26"/>
        <v>0</v>
      </c>
      <c r="Z46" s="49">
        <f t="shared" si="26"/>
        <v>0</v>
      </c>
      <c r="AA46" s="49">
        <f t="shared" si="27"/>
        <v>0</v>
      </c>
      <c r="AC46" s="49">
        <f t="shared" si="28"/>
        <v>0</v>
      </c>
      <c r="AD46" s="77">
        <f t="shared" si="34"/>
        <v>0</v>
      </c>
      <c r="AE46" s="77">
        <f t="shared" si="35"/>
        <v>0</v>
      </c>
      <c r="AF46" s="77">
        <f t="shared" si="36"/>
        <v>0</v>
      </c>
      <c r="AG46" s="77">
        <f t="shared" si="37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29"/>
        <v>0</v>
      </c>
      <c r="I47" s="93">
        <f t="shared" si="30"/>
        <v>0</v>
      </c>
      <c r="J47" s="93">
        <f t="shared" si="31"/>
        <v>0</v>
      </c>
      <c r="K47" s="93">
        <f t="shared" si="32"/>
        <v>0</v>
      </c>
      <c r="L47" s="115">
        <f t="shared" si="33"/>
        <v>0</v>
      </c>
      <c r="M47" s="115" t="str">
        <f t="shared" si="23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4"/>
        <v xml:space="preserve"> </v>
      </c>
      <c r="S47" s="95"/>
      <c r="T47" s="96" t="str">
        <f>IF(M47=" "," ",IF(M47=0," ",Admin!I289))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5"/>
        <v>0</v>
      </c>
      <c r="Y47" s="49">
        <f t="shared" si="26"/>
        <v>0</v>
      </c>
      <c r="Z47" s="49">
        <f t="shared" si="26"/>
        <v>0</v>
      </c>
      <c r="AA47" s="49">
        <f t="shared" si="27"/>
        <v>0</v>
      </c>
      <c r="AC47" s="49">
        <f t="shared" si="28"/>
        <v>0</v>
      </c>
      <c r="AD47" s="77">
        <f t="shared" si="34"/>
        <v>0</v>
      </c>
      <c r="AE47" s="77">
        <f t="shared" si="35"/>
        <v>0</v>
      </c>
      <c r="AF47" s="77">
        <f t="shared" si="36"/>
        <v>0</v>
      </c>
      <c r="AG47" s="77">
        <f t="shared" si="37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29"/>
        <v>0</v>
      </c>
      <c r="I48" s="93">
        <f t="shared" si="30"/>
        <v>0</v>
      </c>
      <c r="J48" s="93">
        <f t="shared" si="31"/>
        <v>0</v>
      </c>
      <c r="K48" s="93">
        <f t="shared" si="32"/>
        <v>0</v>
      </c>
      <c r="L48" s="115">
        <f t="shared" si="33"/>
        <v>0</v>
      </c>
      <c r="M48" s="115" t="str">
        <f t="shared" si="23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4"/>
        <v xml:space="preserve"> </v>
      </c>
      <c r="S48" s="95"/>
      <c r="T48" s="96" t="str">
        <f>IF(M48=" "," ",IF(M48=0," ",Admin!I290))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5"/>
        <v>0</v>
      </c>
      <c r="Y48" s="49">
        <f t="shared" si="26"/>
        <v>0</v>
      </c>
      <c r="Z48" s="49">
        <f t="shared" si="26"/>
        <v>0</v>
      </c>
      <c r="AA48" s="49">
        <f t="shared" si="27"/>
        <v>0</v>
      </c>
      <c r="AC48" s="49">
        <f t="shared" si="28"/>
        <v>0</v>
      </c>
      <c r="AD48" s="77">
        <f t="shared" si="34"/>
        <v>0</v>
      </c>
      <c r="AE48" s="77">
        <f t="shared" si="35"/>
        <v>0</v>
      </c>
      <c r="AF48" s="77">
        <f t="shared" si="36"/>
        <v>0</v>
      </c>
      <c r="AG48" s="77">
        <f t="shared" si="37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29"/>
        <v>0</v>
      </c>
      <c r="I49" s="93">
        <f t="shared" si="30"/>
        <v>0</v>
      </c>
      <c r="J49" s="93">
        <f t="shared" si="31"/>
        <v>0</v>
      </c>
      <c r="K49" s="93">
        <f t="shared" si="32"/>
        <v>0</v>
      </c>
      <c r="L49" s="115">
        <f t="shared" si="33"/>
        <v>0</v>
      </c>
      <c r="M49" s="115" t="str">
        <f t="shared" si="23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4"/>
        <v xml:space="preserve"> </v>
      </c>
      <c r="S49" s="95"/>
      <c r="T49" s="96" t="str">
        <f>IF(M49=" "," ",IF(M49=0," ",Admin!I291))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5"/>
        <v>0</v>
      </c>
      <c r="Y49" s="49">
        <f t="shared" si="26"/>
        <v>0</v>
      </c>
      <c r="Z49" s="49">
        <f t="shared" si="26"/>
        <v>0</v>
      </c>
      <c r="AA49" s="49">
        <f t="shared" si="27"/>
        <v>0</v>
      </c>
      <c r="AC49" s="49">
        <f t="shared" si="28"/>
        <v>0</v>
      </c>
      <c r="AD49" s="77">
        <f t="shared" si="34"/>
        <v>0</v>
      </c>
      <c r="AE49" s="77">
        <f t="shared" si="35"/>
        <v>0</v>
      </c>
      <c r="AF49" s="77">
        <f t="shared" si="36"/>
        <v>0</v>
      </c>
      <c r="AG49" s="77">
        <f t="shared" si="37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29"/>
        <v>0</v>
      </c>
      <c r="I50" s="118">
        <f t="shared" si="30"/>
        <v>0</v>
      </c>
      <c r="J50" s="118">
        <f t="shared" si="31"/>
        <v>0</v>
      </c>
      <c r="K50" s="118">
        <f t="shared" si="32"/>
        <v>0</v>
      </c>
      <c r="L50" s="116">
        <f t="shared" si="33"/>
        <v>0</v>
      </c>
      <c r="M50" s="116" t="str">
        <f t="shared" si="23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4"/>
        <v xml:space="preserve"> </v>
      </c>
      <c r="S50" s="95"/>
      <c r="T50" s="96" t="str">
        <f>IF(M50=" "," ",IF(M50=0," ",Admin!I292))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5"/>
        <v>0</v>
      </c>
      <c r="Y50" s="49">
        <f t="shared" si="26"/>
        <v>0</v>
      </c>
      <c r="Z50" s="49">
        <f t="shared" si="26"/>
        <v>0</v>
      </c>
      <c r="AA50" s="49">
        <f t="shared" si="27"/>
        <v>0</v>
      </c>
      <c r="AC50" s="49">
        <f t="shared" si="28"/>
        <v>0</v>
      </c>
      <c r="AD50" s="77">
        <f t="shared" si="34"/>
        <v>0</v>
      </c>
      <c r="AE50" s="77">
        <f t="shared" si="35"/>
        <v>0</v>
      </c>
      <c r="AF50" s="77">
        <f t="shared" si="36"/>
        <v>0</v>
      </c>
      <c r="AG50" s="77">
        <f t="shared" si="37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8">SUM(M41:M50)</f>
        <v>0</v>
      </c>
      <c r="N51" s="138">
        <f t="shared" si="38"/>
        <v>0</v>
      </c>
      <c r="O51" s="138">
        <f t="shared" si="38"/>
        <v>0</v>
      </c>
      <c r="P51" s="138">
        <f t="shared" si="38"/>
        <v>0</v>
      </c>
      <c r="Q51" s="138">
        <f t="shared" si="38"/>
        <v>0</v>
      </c>
      <c r="R51" s="138">
        <f t="shared" si="38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29</v>
      </c>
      <c r="F54" s="35"/>
      <c r="G54" s="35"/>
      <c r="H54" s="405" t="s">
        <v>28</v>
      </c>
      <c r="I54" s="469"/>
      <c r="J54" s="470"/>
      <c r="K54" s="210">
        <f>M39+1</f>
        <v>44123</v>
      </c>
      <c r="L54" s="211" t="s">
        <v>84</v>
      </c>
      <c r="M54" s="212">
        <f>K54+6</f>
        <v>44129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39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0">IF(M56=" "," ",IF(M56=0," ",M56-SUM(N56:Q56)))</f>
        <v xml:space="preserve"> </v>
      </c>
      <c r="S56" s="95"/>
      <c r="T56" s="92" t="str">
        <f>IF(M56=" "," ",IF(M56=0," ",Admin!I293))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1">IF(O56=" ",X41,O56+X41)</f>
        <v>0</v>
      </c>
      <c r="Y56" s="49">
        <f t="shared" ref="Y56:Z65" si="42">IF(P56=0,Y41,P56+Y41)</f>
        <v>0</v>
      </c>
      <c r="Z56" s="49">
        <f t="shared" si="42"/>
        <v>0</v>
      </c>
      <c r="AA56" s="49">
        <f t="shared" ref="AA56:AA65" si="43">IF(R56=" ",AA41,AA41+R56)</f>
        <v>0</v>
      </c>
      <c r="AC56" s="49">
        <f t="shared" ref="AC56:AC65" si="44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5">IF(T$54="Y",H42,0)</f>
        <v>0</v>
      </c>
      <c r="I57" s="93">
        <f t="shared" ref="I57:I65" si="46">IF(T$54="Y",I42,0)</f>
        <v>0</v>
      </c>
      <c r="J57" s="93">
        <f t="shared" ref="J57:J65" si="47">IF(T$54="Y",J42,0)</f>
        <v>0</v>
      </c>
      <c r="K57" s="93">
        <f t="shared" ref="K57:K65" si="48">IF(T$54="Y",K42,I57*J57)</f>
        <v>0</v>
      </c>
      <c r="L57" s="93">
        <f t="shared" ref="L57:L65" si="49">IF(T$54="Y",L42,0)</f>
        <v>0</v>
      </c>
      <c r="M57" s="103" t="str">
        <f t="shared" si="39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0"/>
        <v xml:space="preserve"> </v>
      </c>
      <c r="S57" s="95"/>
      <c r="T57" s="96" t="str">
        <f>IF(M57=" "," ",IF(M57=0," ",Admin!I294))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1"/>
        <v>0</v>
      </c>
      <c r="Y57" s="49">
        <f t="shared" si="42"/>
        <v>0</v>
      </c>
      <c r="Z57" s="49">
        <f t="shared" si="42"/>
        <v>0</v>
      </c>
      <c r="AA57" s="49">
        <f t="shared" si="43"/>
        <v>0</v>
      </c>
      <c r="AC57" s="49">
        <f t="shared" si="44"/>
        <v>0</v>
      </c>
      <c r="AD57" s="77">
        <f t="shared" ref="AD57:AD65" si="50">IF(G57="SSP",H57,0)</f>
        <v>0</v>
      </c>
      <c r="AE57" s="77">
        <f t="shared" ref="AE57:AE65" si="51">IF(G57="SMP",H57,0)</f>
        <v>0</v>
      </c>
      <c r="AF57" s="77">
        <f t="shared" ref="AF57:AF65" si="52">IF(G57="SPP",H57,0)</f>
        <v>0</v>
      </c>
      <c r="AG57" s="77">
        <f t="shared" ref="AG57:AG65" si="53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5"/>
        <v>0</v>
      </c>
      <c r="I58" s="93">
        <f t="shared" si="46"/>
        <v>0</v>
      </c>
      <c r="J58" s="93">
        <f t="shared" si="47"/>
        <v>0</v>
      </c>
      <c r="K58" s="93">
        <f t="shared" si="48"/>
        <v>0</v>
      </c>
      <c r="L58" s="93">
        <f t="shared" si="49"/>
        <v>0</v>
      </c>
      <c r="M58" s="103" t="str">
        <f t="shared" si="39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0"/>
        <v xml:space="preserve"> </v>
      </c>
      <c r="S58" s="95"/>
      <c r="T58" s="96" t="str">
        <f>IF(M58=" "," ",IF(M58=0," ",Admin!I295))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1"/>
        <v>0</v>
      </c>
      <c r="Y58" s="49">
        <f t="shared" si="42"/>
        <v>0</v>
      </c>
      <c r="Z58" s="49">
        <f t="shared" si="42"/>
        <v>0</v>
      </c>
      <c r="AA58" s="49">
        <f t="shared" si="43"/>
        <v>0</v>
      </c>
      <c r="AC58" s="49">
        <f t="shared" si="44"/>
        <v>0</v>
      </c>
      <c r="AD58" s="77">
        <f t="shared" si="50"/>
        <v>0</v>
      </c>
      <c r="AE58" s="77">
        <f t="shared" si="51"/>
        <v>0</v>
      </c>
      <c r="AF58" s="77">
        <f t="shared" si="52"/>
        <v>0</v>
      </c>
      <c r="AG58" s="77">
        <f t="shared" si="53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5"/>
        <v>0</v>
      </c>
      <c r="I59" s="93">
        <f t="shared" si="46"/>
        <v>0</v>
      </c>
      <c r="J59" s="93">
        <f t="shared" si="47"/>
        <v>0</v>
      </c>
      <c r="K59" s="93">
        <f t="shared" si="48"/>
        <v>0</v>
      </c>
      <c r="L59" s="93">
        <f t="shared" si="49"/>
        <v>0</v>
      </c>
      <c r="M59" s="103"/>
      <c r="N59" s="99">
        <v>0</v>
      </c>
      <c r="O59" s="93">
        <v>0</v>
      </c>
      <c r="P59" s="93">
        <v>0</v>
      </c>
      <c r="Q59" s="115">
        <v>0</v>
      </c>
      <c r="R59" s="108" t="str">
        <f t="shared" si="40"/>
        <v xml:space="preserve"> </v>
      </c>
      <c r="S59" s="95"/>
      <c r="T59" s="96" t="str">
        <f>IF(M59=" "," ",IF(M59=0," ",Admin!I296))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1"/>
        <v>0</v>
      </c>
      <c r="Y59" s="49">
        <f t="shared" si="42"/>
        <v>0</v>
      </c>
      <c r="Z59" s="49">
        <f t="shared" si="42"/>
        <v>0</v>
      </c>
      <c r="AA59" s="49">
        <f t="shared" si="43"/>
        <v>0</v>
      </c>
      <c r="AC59" s="49">
        <f t="shared" si="44"/>
        <v>0</v>
      </c>
      <c r="AD59" s="77">
        <f t="shared" si="50"/>
        <v>0</v>
      </c>
      <c r="AE59" s="77">
        <f t="shared" si="51"/>
        <v>0</v>
      </c>
      <c r="AF59" s="77">
        <f t="shared" si="52"/>
        <v>0</v>
      </c>
      <c r="AG59" s="77">
        <f t="shared" si="53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5"/>
        <v>0</v>
      </c>
      <c r="I60" s="93">
        <f t="shared" si="46"/>
        <v>0</v>
      </c>
      <c r="J60" s="93">
        <f t="shared" si="47"/>
        <v>0</v>
      </c>
      <c r="K60" s="93">
        <f t="shared" si="48"/>
        <v>0</v>
      </c>
      <c r="L60" s="93">
        <f t="shared" si="49"/>
        <v>0</v>
      </c>
      <c r="M60" s="103" t="str">
        <f t="shared" si="39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0"/>
        <v xml:space="preserve"> </v>
      </c>
      <c r="S60" s="95"/>
      <c r="T60" s="96" t="str">
        <f>IF(M60=" "," ",IF(M60=0," ",Admin!I297))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1"/>
        <v>0</v>
      </c>
      <c r="Y60" s="49">
        <f t="shared" si="42"/>
        <v>0</v>
      </c>
      <c r="Z60" s="49">
        <f t="shared" si="42"/>
        <v>0</v>
      </c>
      <c r="AA60" s="49">
        <f t="shared" si="43"/>
        <v>0</v>
      </c>
      <c r="AC60" s="49">
        <f t="shared" si="44"/>
        <v>0</v>
      </c>
      <c r="AD60" s="77">
        <f t="shared" si="50"/>
        <v>0</v>
      </c>
      <c r="AE60" s="77">
        <f t="shared" si="51"/>
        <v>0</v>
      </c>
      <c r="AF60" s="77">
        <f t="shared" si="52"/>
        <v>0</v>
      </c>
      <c r="AG60" s="77">
        <f t="shared" si="53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5"/>
        <v>0</v>
      </c>
      <c r="I61" s="93">
        <f t="shared" si="46"/>
        <v>0</v>
      </c>
      <c r="J61" s="93">
        <f t="shared" si="47"/>
        <v>0</v>
      </c>
      <c r="K61" s="93">
        <f t="shared" si="48"/>
        <v>0</v>
      </c>
      <c r="L61" s="93">
        <f t="shared" si="49"/>
        <v>0</v>
      </c>
      <c r="M61" s="103" t="str">
        <f t="shared" si="39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0"/>
        <v xml:space="preserve"> </v>
      </c>
      <c r="S61" s="95"/>
      <c r="T61" s="96" t="str">
        <f>IF(M61=" "," ",IF(M61=0," ",Admin!I298))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1"/>
        <v>0</v>
      </c>
      <c r="Y61" s="49">
        <f t="shared" si="42"/>
        <v>0</v>
      </c>
      <c r="Z61" s="49">
        <f t="shared" si="42"/>
        <v>0</v>
      </c>
      <c r="AA61" s="49">
        <f t="shared" si="43"/>
        <v>0</v>
      </c>
      <c r="AC61" s="49">
        <f t="shared" si="44"/>
        <v>0</v>
      </c>
      <c r="AD61" s="77">
        <f t="shared" si="50"/>
        <v>0</v>
      </c>
      <c r="AE61" s="77">
        <f t="shared" si="51"/>
        <v>0</v>
      </c>
      <c r="AF61" s="77">
        <f t="shared" si="52"/>
        <v>0</v>
      </c>
      <c r="AG61" s="77">
        <f t="shared" si="53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5"/>
        <v>0</v>
      </c>
      <c r="I62" s="93">
        <f t="shared" si="46"/>
        <v>0</v>
      </c>
      <c r="J62" s="93">
        <f t="shared" si="47"/>
        <v>0</v>
      </c>
      <c r="K62" s="93">
        <f t="shared" si="48"/>
        <v>0</v>
      </c>
      <c r="L62" s="93">
        <f t="shared" si="49"/>
        <v>0</v>
      </c>
      <c r="M62" s="103" t="str">
        <f t="shared" si="39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0"/>
        <v xml:space="preserve"> </v>
      </c>
      <c r="S62" s="95"/>
      <c r="T62" s="96" t="str">
        <f>IF(M62=" "," ",IF(M62=0," ",Admin!I299))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1"/>
        <v>0</v>
      </c>
      <c r="Y62" s="49">
        <f t="shared" si="42"/>
        <v>0</v>
      </c>
      <c r="Z62" s="49">
        <f t="shared" si="42"/>
        <v>0</v>
      </c>
      <c r="AA62" s="49">
        <f t="shared" si="43"/>
        <v>0</v>
      </c>
      <c r="AC62" s="49">
        <f t="shared" si="44"/>
        <v>0</v>
      </c>
      <c r="AD62" s="77">
        <f t="shared" si="50"/>
        <v>0</v>
      </c>
      <c r="AE62" s="77">
        <f t="shared" si="51"/>
        <v>0</v>
      </c>
      <c r="AF62" s="77">
        <f t="shared" si="52"/>
        <v>0</v>
      </c>
      <c r="AG62" s="77">
        <f t="shared" si="53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5"/>
        <v>0</v>
      </c>
      <c r="I63" s="93">
        <f t="shared" si="46"/>
        <v>0</v>
      </c>
      <c r="J63" s="93">
        <f t="shared" si="47"/>
        <v>0</v>
      </c>
      <c r="K63" s="93">
        <f t="shared" si="48"/>
        <v>0</v>
      </c>
      <c r="L63" s="93">
        <f t="shared" si="49"/>
        <v>0</v>
      </c>
      <c r="M63" s="103" t="str">
        <f t="shared" si="39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0"/>
        <v xml:space="preserve"> </v>
      </c>
      <c r="S63" s="95"/>
      <c r="T63" s="96" t="str">
        <f>IF(M63=" "," ",IF(M63=0," ",Admin!I300))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1"/>
        <v>0</v>
      </c>
      <c r="Y63" s="49">
        <f t="shared" si="42"/>
        <v>0</v>
      </c>
      <c r="Z63" s="49">
        <f t="shared" si="42"/>
        <v>0</v>
      </c>
      <c r="AA63" s="49">
        <f t="shared" si="43"/>
        <v>0</v>
      </c>
      <c r="AC63" s="49">
        <f t="shared" si="44"/>
        <v>0</v>
      </c>
      <c r="AD63" s="77">
        <f t="shared" si="50"/>
        <v>0</v>
      </c>
      <c r="AE63" s="77">
        <f t="shared" si="51"/>
        <v>0</v>
      </c>
      <c r="AF63" s="77">
        <f t="shared" si="52"/>
        <v>0</v>
      </c>
      <c r="AG63" s="77">
        <f t="shared" si="53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5"/>
        <v>0</v>
      </c>
      <c r="I64" s="93">
        <f t="shared" si="46"/>
        <v>0</v>
      </c>
      <c r="J64" s="93">
        <f t="shared" si="47"/>
        <v>0</v>
      </c>
      <c r="K64" s="93">
        <f t="shared" si="48"/>
        <v>0</v>
      </c>
      <c r="L64" s="93">
        <f t="shared" si="49"/>
        <v>0</v>
      </c>
      <c r="M64" s="103" t="str">
        <f t="shared" si="39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0"/>
        <v xml:space="preserve"> </v>
      </c>
      <c r="S64" s="95"/>
      <c r="T64" s="96" t="str">
        <f>IF(M64=" "," ",IF(M64=0," ",Admin!I301))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1"/>
        <v>0</v>
      </c>
      <c r="Y64" s="49">
        <f t="shared" si="42"/>
        <v>0</v>
      </c>
      <c r="Z64" s="49">
        <f t="shared" si="42"/>
        <v>0</v>
      </c>
      <c r="AA64" s="49">
        <f t="shared" si="43"/>
        <v>0</v>
      </c>
      <c r="AC64" s="49">
        <f t="shared" si="44"/>
        <v>0</v>
      </c>
      <c r="AD64" s="77">
        <f t="shared" si="50"/>
        <v>0</v>
      </c>
      <c r="AE64" s="77">
        <f t="shared" si="51"/>
        <v>0</v>
      </c>
      <c r="AF64" s="77">
        <f t="shared" si="52"/>
        <v>0</v>
      </c>
      <c r="AG64" s="77">
        <f t="shared" si="53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5"/>
        <v>0</v>
      </c>
      <c r="I65" s="118">
        <f t="shared" si="46"/>
        <v>0</v>
      </c>
      <c r="J65" s="118">
        <f t="shared" si="47"/>
        <v>0</v>
      </c>
      <c r="K65" s="118">
        <f t="shared" si="48"/>
        <v>0</v>
      </c>
      <c r="L65" s="118">
        <f t="shared" si="49"/>
        <v>0</v>
      </c>
      <c r="M65" s="104" t="str">
        <f t="shared" si="39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0"/>
        <v xml:space="preserve"> </v>
      </c>
      <c r="S65" s="95"/>
      <c r="T65" s="96" t="str">
        <f>IF(M65=" "," ",IF(M65=0," ",Admin!I302))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1"/>
        <v>0</v>
      </c>
      <c r="Y65" s="49">
        <f t="shared" si="42"/>
        <v>0</v>
      </c>
      <c r="Z65" s="49">
        <f t="shared" si="42"/>
        <v>0</v>
      </c>
      <c r="AA65" s="49">
        <f t="shared" si="43"/>
        <v>0</v>
      </c>
      <c r="AC65" s="49">
        <f t="shared" si="44"/>
        <v>0</v>
      </c>
      <c r="AD65" s="77">
        <f t="shared" si="50"/>
        <v>0</v>
      </c>
      <c r="AE65" s="77">
        <f t="shared" si="51"/>
        <v>0</v>
      </c>
      <c r="AF65" s="77">
        <f t="shared" si="52"/>
        <v>0</v>
      </c>
      <c r="AG65" s="77">
        <f t="shared" si="53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4">SUM(M56:M65)</f>
        <v>0</v>
      </c>
      <c r="N66" s="138">
        <f t="shared" si="54"/>
        <v>0</v>
      </c>
      <c r="O66" s="138">
        <f t="shared" si="54"/>
        <v>0</v>
      </c>
      <c r="P66" s="138">
        <f t="shared" si="54"/>
        <v>0</v>
      </c>
      <c r="Q66" s="138">
        <f t="shared" si="54"/>
        <v>0</v>
      </c>
      <c r="R66" s="138">
        <f t="shared" si="54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342"/>
      <c r="B67" s="323"/>
      <c r="C67" s="323"/>
      <c r="D67" s="323"/>
      <c r="E67" s="323"/>
      <c r="F67" s="323"/>
      <c r="G67" s="323"/>
      <c r="H67" s="323"/>
      <c r="I67" s="323"/>
      <c r="J67" s="323"/>
      <c r="K67" s="323"/>
      <c r="L67" s="323"/>
      <c r="M67" s="323"/>
      <c r="N67" s="323"/>
      <c r="O67" s="323"/>
      <c r="P67" s="323"/>
      <c r="Q67" s="323"/>
      <c r="R67" s="323"/>
      <c r="S67" s="323"/>
      <c r="T67" s="323"/>
      <c r="U67" s="343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s="8" customFormat="1" ht="17.25" customHeight="1" thickTop="1" thickBot="1" x14ac:dyDescent="0.25">
      <c r="A68" s="31"/>
      <c r="B68" s="402" t="s">
        <v>23</v>
      </c>
      <c r="C68" s="467"/>
      <c r="D68" s="467"/>
      <c r="E68" s="468"/>
      <c r="F68" s="32"/>
      <c r="G68" s="32"/>
      <c r="H68" s="32"/>
      <c r="I68" s="32"/>
      <c r="J68" s="32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V68" s="45"/>
      <c r="W68" s="45"/>
      <c r="X68" s="45"/>
      <c r="Y68" s="45"/>
      <c r="Z68" s="45"/>
      <c r="AA68" s="45"/>
      <c r="AB68" s="45"/>
      <c r="AC68" s="45"/>
      <c r="AD68" s="77"/>
      <c r="AE68" s="77"/>
      <c r="AF68" s="77"/>
      <c r="AG68" s="77"/>
      <c r="AH68" s="35"/>
    </row>
    <row r="69" spans="1:34" s="8" customFormat="1" ht="18" customHeight="1" thickTop="1" thickBot="1" x14ac:dyDescent="0.25">
      <c r="A69" s="34"/>
      <c r="B69" s="405" t="s">
        <v>9</v>
      </c>
      <c r="C69" s="469"/>
      <c r="D69" s="470"/>
      <c r="E69" s="168">
        <v>30</v>
      </c>
      <c r="F69" s="35"/>
      <c r="G69" s="35"/>
      <c r="H69" s="405" t="s">
        <v>28</v>
      </c>
      <c r="I69" s="469"/>
      <c r="J69" s="470"/>
      <c r="K69" s="210">
        <f>M54+1</f>
        <v>44130</v>
      </c>
      <c r="L69" s="211" t="s">
        <v>84</v>
      </c>
      <c r="M69" s="212">
        <f>K69+6</f>
        <v>44136</v>
      </c>
      <c r="N69" s="20"/>
      <c r="O69" s="448" t="s">
        <v>71</v>
      </c>
      <c r="P69" s="471"/>
      <c r="Q69" s="471"/>
      <c r="R69" s="472"/>
      <c r="S69" s="35"/>
      <c r="T69" s="176"/>
      <c r="U69" s="37"/>
      <c r="V69" s="45"/>
      <c r="W69" s="45"/>
      <c r="X69" s="45"/>
      <c r="Y69" s="45"/>
      <c r="Z69" s="45"/>
      <c r="AA69" s="45"/>
      <c r="AB69" s="45"/>
      <c r="AC69" s="45"/>
      <c r="AD69" s="77"/>
      <c r="AE69" s="77"/>
      <c r="AF69" s="77"/>
      <c r="AG69" s="77"/>
      <c r="AH69" s="35"/>
    </row>
    <row r="70" spans="1:34" s="8" customFormat="1" ht="18" customHeight="1" thickTop="1" x14ac:dyDescent="0.2">
      <c r="A70" s="34"/>
      <c r="B70" s="73"/>
      <c r="C70" s="324"/>
      <c r="D70" s="3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V70" s="45"/>
      <c r="W70" s="45"/>
      <c r="X70" s="45"/>
      <c r="Y70" s="45"/>
      <c r="Z70" s="45"/>
      <c r="AA70" s="45"/>
      <c r="AB70" s="45"/>
      <c r="AC70" s="45"/>
      <c r="AD70" s="77"/>
      <c r="AE70" s="77"/>
      <c r="AF70" s="77"/>
      <c r="AG70" s="77"/>
      <c r="AH70" s="35"/>
    </row>
    <row r="71" spans="1:34" s="8" customFormat="1" ht="18" customHeight="1" x14ac:dyDescent="0.2">
      <c r="A71" s="34"/>
      <c r="B71" s="121" t="str">
        <f>IF(E71=" "," ",IF(Employee!F$24&gt;E$54," ",IF(Employee!F$26&lt;E$54," ",Employee!D$30)))</f>
        <v xml:space="preserve"> </v>
      </c>
      <c r="C71" s="318"/>
      <c r="D71" s="318" t="s">
        <v>141</v>
      </c>
      <c r="E71" s="130" t="str">
        <f>IF(Employee!D$28="m"," ",IF(Employee!F$24&gt;E$54," ",IF(Employee!F$26&lt;E$54," ",Employee!D$29)))</f>
        <v xml:space="preserve"> </v>
      </c>
      <c r="F71" s="127" t="str">
        <f>IF(E71=" "," ",IF(Employee!F$24&gt;E$54," ",IF(Employee!F$26&lt;E$54," ",Employee!D$15)))</f>
        <v xml:space="preserve"> </v>
      </c>
      <c r="G71" s="142"/>
      <c r="H71" s="98">
        <f>IF(T$54="Y",H57,0)</f>
        <v>0</v>
      </c>
      <c r="I71" s="90">
        <f>IF(T$54="Y",I57,0)</f>
        <v>0</v>
      </c>
      <c r="J71" s="90">
        <f>IF(T$54="Y",J57,0)</f>
        <v>0</v>
      </c>
      <c r="K71" s="90">
        <f>IF(T$54="Y",K57,I71*J71)</f>
        <v>0</v>
      </c>
      <c r="L71" s="90">
        <f>IF(T$54="Y",L57,0)</f>
        <v>0</v>
      </c>
      <c r="M71" s="102" t="str">
        <f>IF(E71=" "," ",IF(T$54="Y",M57,IF((H71+K71+L71)&gt;0,H71+K71+L71,"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07" t="str">
        <f t="shared" ref="R71:R80" si="55">IF(M71=" "," ",IF(M71=0," ",M71-SUM(N71:Q71)))</f>
        <v xml:space="preserve"> </v>
      </c>
      <c r="S71" s="95"/>
      <c r="T71" s="92" t="str">
        <f>IF(M71=" "," ",IF(M71=0," ",Admin!I309))</f>
        <v xml:space="preserve"> </v>
      </c>
      <c r="U71" s="39"/>
      <c r="V71" s="49">
        <f>IF(Employee!H$34=E$54,Employee!D$34+SUM(M71)+V57,SUM(M71)+V57)</f>
        <v>0</v>
      </c>
      <c r="W71" s="49">
        <f>IF(Employee!H$34=E$54,Employee!D$35+SUM(N71)+W57,SUM(N71)+W57)</f>
        <v>0</v>
      </c>
      <c r="X71" s="49">
        <f>IF(O71=" ",X57,O71+X57)</f>
        <v>0</v>
      </c>
      <c r="Y71" s="49">
        <f>IF(P71=0,Y57,P71+Y57)</f>
        <v>0</v>
      </c>
      <c r="Z71" s="49">
        <f>IF(Q71=0,Z57,Q71+Z57)</f>
        <v>0</v>
      </c>
      <c r="AA71" s="49">
        <f>IF(R71=" ",AA57,AA57+R71)</f>
        <v>0</v>
      </c>
      <c r="AB71" s="45"/>
      <c r="AC71" s="49">
        <f>IF(T71=" ",AC57,T71+AC57)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s="8" customFormat="1" ht="18" customHeight="1" x14ac:dyDescent="0.2">
      <c r="A72" s="34"/>
      <c r="B72" s="123" t="str">
        <f>IF(E72=" "," ",IF(Employee!F$50&gt;E$54," ",IF(Employee!F$52&lt;E$54," ",Employee!D$56)))</f>
        <v xml:space="preserve"> </v>
      </c>
      <c r="C72" s="318"/>
      <c r="D72" s="318" t="s">
        <v>141</v>
      </c>
      <c r="E72" s="120" t="str">
        <f>IF(Employee!D$54="m"," ",IF(Employee!F$50&gt;E$54," ",IF(Employee!F$52&lt;E$54," ",Employee!D$55)))</f>
        <v xml:space="preserve"> </v>
      </c>
      <c r="F72" s="128" t="str">
        <f>IF(E72=" "," ",IF(Employee!F$50&gt;E$54," ",IF(Employee!F$52&lt;E$54," ",Employee!D$41)))</f>
        <v xml:space="preserve"> </v>
      </c>
      <c r="G72" s="142"/>
      <c r="H72" s="99">
        <f>IF(T$54="Y",H58,0)</f>
        <v>0</v>
      </c>
      <c r="I72" s="93">
        <f>IF(T$54="Y",I58,0)</f>
        <v>0</v>
      </c>
      <c r="J72" s="93">
        <f>IF(T$54="Y",J58,0)</f>
        <v>0</v>
      </c>
      <c r="K72" s="93">
        <f>IF(T$54="Y",K58,I72*J72)</f>
        <v>0</v>
      </c>
      <c r="L72" s="93">
        <f>IF(T$54="Y",L58,0)</f>
        <v>0</v>
      </c>
      <c r="M72" s="103" t="str">
        <f>IF(E72=" "," ",IF(T$54="Y",M58,IF((H72+K72+L72)&gt;0,H72+K72+L72,"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08" t="str">
        <f t="shared" si="55"/>
        <v xml:space="preserve"> </v>
      </c>
      <c r="S72" s="95"/>
      <c r="T72" s="96" t="str">
        <f>IF(M72=" "," ",IF(M72=0," ",Admin!I310))</f>
        <v xml:space="preserve"> </v>
      </c>
      <c r="U72" s="39"/>
      <c r="V72" s="49">
        <f>IF(Employee!H$60=E$54,Employee!D$60+SUM(M72)+V58,SUM(M72)+V58)</f>
        <v>0</v>
      </c>
      <c r="W72" s="49">
        <f>IF(Employee!H$60=E$54,Employee!D$61+SUM(N72)+W58,SUM(N72)+W58)</f>
        <v>0</v>
      </c>
      <c r="X72" s="49">
        <f>IF(O72=" ",X58,O72+X58)</f>
        <v>0</v>
      </c>
      <c r="Y72" s="49">
        <f>IF(P72=0,Y58,P72+Y58)</f>
        <v>0</v>
      </c>
      <c r="Z72" s="49">
        <f>IF(Q72=0,Z58,Q72+Z58)</f>
        <v>0</v>
      </c>
      <c r="AA72" s="49">
        <f>IF(R72=" ",AA58,AA58+R72)</f>
        <v>0</v>
      </c>
      <c r="AB72" s="45"/>
      <c r="AC72" s="49">
        <f>IF(T72=" ",AC58,T72+AC58)</f>
        <v>0</v>
      </c>
      <c r="AD72" s="77">
        <f t="shared" ref="AD72:AD80" si="56">IF(G72="SSP",H72,0)</f>
        <v>0</v>
      </c>
      <c r="AE72" s="77">
        <f t="shared" ref="AE72:AE80" si="57">IF(G72="SMP",H72,0)</f>
        <v>0</v>
      </c>
      <c r="AF72" s="77">
        <f t="shared" ref="AF72:AF80" si="58">IF(G72="SPP",H72,0)</f>
        <v>0</v>
      </c>
      <c r="AG72" s="77">
        <f t="shared" ref="AG72:AG80" si="59">IF(G72="SAP",H72,0)</f>
        <v>0</v>
      </c>
      <c r="AH72" s="35"/>
    </row>
    <row r="73" spans="1:34" s="8" customFormat="1" ht="18" customHeight="1" x14ac:dyDescent="0.2">
      <c r="A73" s="34"/>
      <c r="B73" s="123" t="str">
        <f>IF(E73=" "," ",IF(Employee!F$76&gt;E$54," ",IF(Employee!F$78&lt;E$54," ",Employee!D$82)))</f>
        <v xml:space="preserve"> </v>
      </c>
      <c r="C73" s="318"/>
      <c r="D73" s="318" t="s">
        <v>141</v>
      </c>
      <c r="E73" s="120" t="str">
        <f>IF(Employee!D$80="m"," ",IF(Employee!F$76&gt;E$54," ",IF(Employee!F$78&lt;E$54," ",Employee!D$81)))</f>
        <v xml:space="preserve"> </v>
      </c>
      <c r="F73" s="128" t="str">
        <f>IF(E73=" "," ",IF(Employee!F$76&gt;E$54," ",IF(Employee!F$78&lt;E$54," ",Employee!D$67)))</f>
        <v xml:space="preserve"> </v>
      </c>
      <c r="G73" s="142"/>
      <c r="H73" s="99">
        <f>IF(T$54="Y",H59,0)</f>
        <v>0</v>
      </c>
      <c r="I73" s="93">
        <f>IF(T$54="Y",I59,0)</f>
        <v>0</v>
      </c>
      <c r="J73" s="93">
        <f>IF(T$54="Y",J59,0)</f>
        <v>0</v>
      </c>
      <c r="K73" s="93">
        <f>IF(T$54="Y",K59,I73*J73)</f>
        <v>0</v>
      </c>
      <c r="L73" s="93">
        <f>IF(T$54="Y",L59,0)</f>
        <v>0</v>
      </c>
      <c r="M73" s="103" t="str">
        <f>IF(E73=" "," ",IF(T$54="Y",M59,IF((H73+K73+L73)&gt;0,H73+K73+L73,"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08" t="str">
        <f t="shared" si="55"/>
        <v xml:space="preserve"> </v>
      </c>
      <c r="S73" s="95"/>
      <c r="T73" s="96" t="str">
        <f>IF(M73=" "," ",IF(M73=0," ",Admin!I311))</f>
        <v xml:space="preserve"> </v>
      </c>
      <c r="U73" s="39"/>
      <c r="V73" s="49">
        <f>IF(Employee!H$86=E$54,Employee!D$86+SUM(M73)+V59,SUM(M73)+V59)</f>
        <v>0</v>
      </c>
      <c r="W73" s="49">
        <f>IF(Employee!H$86=E$54,Employee!D$87+SUM(N73)+W59,SUM(N73)+W59)</f>
        <v>0</v>
      </c>
      <c r="X73" s="49">
        <f>IF(O73=" ",X59,O73+X59)</f>
        <v>0</v>
      </c>
      <c r="Y73" s="49">
        <f>IF(P73=0,Y59,P73+Y59)</f>
        <v>0</v>
      </c>
      <c r="Z73" s="49">
        <f>IF(Q73=0,Z59,Q73+Z59)</f>
        <v>0</v>
      </c>
      <c r="AA73" s="49">
        <f>IF(R73=" ",AA59,AA59+R73)</f>
        <v>0</v>
      </c>
      <c r="AB73" s="45"/>
      <c r="AC73" s="49">
        <f>IF(T73=" ",AC59,T73+AC59)</f>
        <v>0</v>
      </c>
      <c r="AD73" s="77">
        <f t="shared" si="56"/>
        <v>0</v>
      </c>
      <c r="AE73" s="77">
        <f t="shared" si="57"/>
        <v>0</v>
      </c>
      <c r="AF73" s="77">
        <f t="shared" si="58"/>
        <v>0</v>
      </c>
      <c r="AG73" s="77">
        <f t="shared" si="59"/>
        <v>0</v>
      </c>
      <c r="AH73" s="35"/>
    </row>
    <row r="74" spans="1:34" s="8" customFormat="1" ht="18" customHeight="1" x14ac:dyDescent="0.2">
      <c r="A74" s="34"/>
      <c r="B74" s="123" t="str">
        <f>IF(E74=" "," ",IF(Employee!F$102&gt;E$54," ",IF(Employee!F$104&lt;E$54," ",Employee!D$108)))</f>
        <v xml:space="preserve"> </v>
      </c>
      <c r="C74" s="318"/>
      <c r="D74" s="318" t="s">
        <v>141</v>
      </c>
      <c r="E74" s="120" t="str">
        <f>IF(Employee!D$106="m"," ",IF(Employee!F$102&gt;E$54," ",IF(Employee!F$104&lt;E$54," ",Employee!D$107)))</f>
        <v xml:space="preserve"> </v>
      </c>
      <c r="F74" s="128" t="str">
        <f>IF(E74=" "," ",IF(Employee!F$102&gt;E$54," ",IF(Employee!F$104&lt;E$54," ",Employee!D$93)))</f>
        <v xml:space="preserve"> </v>
      </c>
      <c r="G74" s="142"/>
      <c r="H74" s="99">
        <f>IF(T$54="Y",H60,0)</f>
        <v>0</v>
      </c>
      <c r="I74" s="93">
        <f>IF(T$54="Y",I60,0)</f>
        <v>0</v>
      </c>
      <c r="J74" s="93">
        <f>IF(T$54="Y",J60,0)</f>
        <v>0</v>
      </c>
      <c r="K74" s="93">
        <f>IF(T$54="Y",K60,I74*J74)</f>
        <v>0</v>
      </c>
      <c r="L74" s="93">
        <f>IF(T$54="Y",L60,0)</f>
        <v>0</v>
      </c>
      <c r="M74" s="103" t="str">
        <f>IF(E74=" "," ",IF(T$54="Y",M60,IF((H74+K74+L74)&gt;0,H74+K74+L74,"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08" t="str">
        <f t="shared" si="55"/>
        <v xml:space="preserve"> </v>
      </c>
      <c r="S74" s="95"/>
      <c r="T74" s="96" t="str">
        <f>IF(M74=" "," ",IF(M74=0," ",Admin!I312))</f>
        <v xml:space="preserve"> </v>
      </c>
      <c r="U74" s="39"/>
      <c r="V74" s="49">
        <f>IF(Employee!H$112=E$54,Employee!D$112+SUM(M74)+V60,SUM(M74)+V60)</f>
        <v>0</v>
      </c>
      <c r="W74" s="49">
        <f>IF(Employee!H$112=E$54,Employee!D$113+SUM(N74)+W60,SUM(N74)+W60)</f>
        <v>0</v>
      </c>
      <c r="X74" s="49">
        <f>IF(O74=" ",X60,O74+X60)</f>
        <v>0</v>
      </c>
      <c r="Y74" s="49">
        <f>IF(P74=0,Y60,P74+Y60)</f>
        <v>0</v>
      </c>
      <c r="Z74" s="49">
        <f>IF(Q74=0,Z60,Q74+Z60)</f>
        <v>0</v>
      </c>
      <c r="AA74" s="49">
        <f>IF(R74=" ",AA60,AA60+R74)</f>
        <v>0</v>
      </c>
      <c r="AB74" s="45"/>
      <c r="AC74" s="49">
        <f>IF(T74=" ",AC60,T74+AC60)</f>
        <v>0</v>
      </c>
      <c r="AD74" s="77">
        <f t="shared" si="56"/>
        <v>0</v>
      </c>
      <c r="AE74" s="77">
        <f t="shared" si="57"/>
        <v>0</v>
      </c>
      <c r="AF74" s="77">
        <f t="shared" si="58"/>
        <v>0</v>
      </c>
      <c r="AG74" s="77">
        <f t="shared" si="59"/>
        <v>0</v>
      </c>
      <c r="AH74" s="35"/>
    </row>
    <row r="75" spans="1:34" s="8" customFormat="1" ht="18" customHeight="1" x14ac:dyDescent="0.2">
      <c r="A75" s="34"/>
      <c r="B75" s="123" t="str">
        <f>IF(E75=" "," ",IF(Employee!F$128&gt;E$54," ",IF(Employee!F$130&lt;E$54," ",Employee!D$134)))</f>
        <v xml:space="preserve"> </v>
      </c>
      <c r="C75" s="318"/>
      <c r="D75" s="318" t="s">
        <v>141</v>
      </c>
      <c r="E75" s="120" t="str">
        <f>IF(Employee!D$132="m"," ",IF(Employee!F$128&gt;E$54," ",IF(Employee!F$130&lt;E$54," ",Employee!D$133)))</f>
        <v xml:space="preserve"> </v>
      </c>
      <c r="F75" s="128" t="str">
        <f>IF(E75=" "," ",IF(Employee!F$128&gt;E$54," ",IF(Employee!F$130&lt;E$54," ",Employee!D$119)))</f>
        <v xml:space="preserve"> </v>
      </c>
      <c r="G75" s="142"/>
      <c r="H75" s="99">
        <f>IF(T$54="Y",H61,0)</f>
        <v>0</v>
      </c>
      <c r="I75" s="93">
        <f>IF(T$54="Y",I61,0)</f>
        <v>0</v>
      </c>
      <c r="J75" s="93">
        <f>IF(T$54="Y",J61,0)</f>
        <v>0</v>
      </c>
      <c r="K75" s="93">
        <f>IF(T$54="Y",K61,I75*J75)</f>
        <v>0</v>
      </c>
      <c r="L75" s="93">
        <f>IF(T$54="Y",L61,0)</f>
        <v>0</v>
      </c>
      <c r="M75" s="103" t="str">
        <f>IF(E75=" "," ",IF(T$54="Y",M61,IF((H75+K75+L75)&gt;0,H75+K75+L75,"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08" t="str">
        <f t="shared" si="55"/>
        <v xml:space="preserve"> </v>
      </c>
      <c r="S75" s="95"/>
      <c r="T75" s="96" t="str">
        <f>IF(M75=" "," ",IF(M75=0," ",Admin!I313))</f>
        <v xml:space="preserve"> </v>
      </c>
      <c r="U75" s="39"/>
      <c r="V75" s="49">
        <f>IF(Employee!H$138=E$54,Employee!D$138+SUM(M75)+V61,SUM(M75)+V61)</f>
        <v>0</v>
      </c>
      <c r="W75" s="49">
        <f>IF(Employee!H$138=E$54,Employee!D$139+SUM(N75)+W61,SUM(N75)+W61)</f>
        <v>0</v>
      </c>
      <c r="X75" s="49">
        <f>IF(O75=" ",X61,O75+X61)</f>
        <v>0</v>
      </c>
      <c r="Y75" s="49">
        <f>IF(P75=0,Y61,P75+Y61)</f>
        <v>0</v>
      </c>
      <c r="Z75" s="49">
        <f>IF(Q75=0,Z61,Q75+Z61)</f>
        <v>0</v>
      </c>
      <c r="AA75" s="49">
        <f>IF(R75=" ",AA61,AA61+R75)</f>
        <v>0</v>
      </c>
      <c r="AB75" s="45"/>
      <c r="AC75" s="49">
        <f>IF(T75=" ",AC61,T75+AC61)</f>
        <v>0</v>
      </c>
      <c r="AD75" s="77">
        <f t="shared" si="56"/>
        <v>0</v>
      </c>
      <c r="AE75" s="77">
        <f t="shared" si="57"/>
        <v>0</v>
      </c>
      <c r="AF75" s="77">
        <f t="shared" si="58"/>
        <v>0</v>
      </c>
      <c r="AG75" s="77">
        <f t="shared" si="59"/>
        <v>0</v>
      </c>
      <c r="AH75" s="35"/>
    </row>
    <row r="76" spans="1:34" s="8" customFormat="1" ht="18" customHeight="1" x14ac:dyDescent="0.2">
      <c r="A76" s="34"/>
      <c r="B76" s="123" t="str">
        <f>IF(E76=" "," ",IF(Employee!F$154&gt;E$54," ",IF(Employee!F$156&lt;E$54," ",Employee!D$160)))</f>
        <v xml:space="preserve"> </v>
      </c>
      <c r="C76" s="318"/>
      <c r="D76" s="318" t="s">
        <v>141</v>
      </c>
      <c r="E76" s="120" t="str">
        <f>IF(Employee!D$158="m"," ",IF(Employee!F$154&gt;E$54," ",IF(Employee!F$156&lt;E$54," ",Employee!D$159)))</f>
        <v xml:space="preserve"> </v>
      </c>
      <c r="F76" s="128" t="str">
        <f>IF(E76=" "," ",IF(Employee!F$154&gt;E$54," ",IF(Employee!F$156&lt;E$54," ",Employee!D$145)))</f>
        <v xml:space="preserve"> </v>
      </c>
      <c r="G76" s="142"/>
      <c r="H76" s="99">
        <f>IF(T$54="Y",H62,0)</f>
        <v>0</v>
      </c>
      <c r="I76" s="93">
        <f>IF(T$54="Y",I62,0)</f>
        <v>0</v>
      </c>
      <c r="J76" s="93">
        <f>IF(T$54="Y",J62,0)</f>
        <v>0</v>
      </c>
      <c r="K76" s="93">
        <f>IF(T$54="Y",K62,I76*J76)</f>
        <v>0</v>
      </c>
      <c r="L76" s="93">
        <f>IF(T$54="Y",L62,0)</f>
        <v>0</v>
      </c>
      <c r="M76" s="103" t="str">
        <f>IF(E76=" "," ",IF(T$54="Y",M62,IF((H76+K76+L76)&gt;0,H76+K76+L76,"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08" t="str">
        <f t="shared" si="55"/>
        <v xml:space="preserve"> </v>
      </c>
      <c r="S76" s="95"/>
      <c r="T76" s="96" t="str">
        <f>IF(M76=" "," ",IF(M76=0," ",Admin!I314))</f>
        <v xml:space="preserve"> </v>
      </c>
      <c r="U76" s="39"/>
      <c r="V76" s="49">
        <f>IF(Employee!H$164=E$54,Employee!D$164+SUM(M76)+V62,SUM(M76)+V62)</f>
        <v>0</v>
      </c>
      <c r="W76" s="49">
        <f>IF(Employee!H$164=E$54,Employee!D$165+SUM(N76)+W62,SUM(N76)+W62)</f>
        <v>0</v>
      </c>
      <c r="X76" s="49">
        <f>IF(O76=" ",X62,O76+X62)</f>
        <v>0</v>
      </c>
      <c r="Y76" s="49">
        <f>IF(P76=0,Y62,P76+Y62)</f>
        <v>0</v>
      </c>
      <c r="Z76" s="49">
        <f>IF(Q76=0,Z62,Q76+Z62)</f>
        <v>0</v>
      </c>
      <c r="AA76" s="49">
        <f>IF(R76=" ",AA62,AA62+R76)</f>
        <v>0</v>
      </c>
      <c r="AB76" s="45"/>
      <c r="AC76" s="49">
        <f>IF(T76=" ",AC62,T76+AC62)</f>
        <v>0</v>
      </c>
      <c r="AD76" s="77">
        <f t="shared" si="56"/>
        <v>0</v>
      </c>
      <c r="AE76" s="77">
        <f t="shared" si="57"/>
        <v>0</v>
      </c>
      <c r="AF76" s="77">
        <f t="shared" si="58"/>
        <v>0</v>
      </c>
      <c r="AG76" s="77">
        <f t="shared" si="59"/>
        <v>0</v>
      </c>
      <c r="AH76" s="35"/>
    </row>
    <row r="77" spans="1:34" s="8" customFormat="1" ht="17.25" customHeight="1" x14ac:dyDescent="0.2">
      <c r="A77" s="34"/>
      <c r="B77" s="123" t="str">
        <f>IF(E77=" "," ",IF(Employee!F$180&gt;E$54," ",IF(Employee!F$182&lt;E$54," ",Employee!D$186)))</f>
        <v xml:space="preserve"> </v>
      </c>
      <c r="C77" s="318"/>
      <c r="D77" s="318" t="s">
        <v>141</v>
      </c>
      <c r="E77" s="120" t="str">
        <f>IF(Employee!D$184="m"," ",IF(Employee!F$180&gt;E$54," ",IF(Employee!F$182&lt;E$54," ",Employee!D$185)))</f>
        <v xml:space="preserve"> </v>
      </c>
      <c r="F77" s="128" t="str">
        <f>IF(E77=" "," ",IF(Employee!F$180&gt;E$54," ",IF(Employee!F$182&lt;E$54," ",Employee!D$171)))</f>
        <v xml:space="preserve"> </v>
      </c>
      <c r="G77" s="142"/>
      <c r="H77" s="99">
        <f>IF(T$54="Y",H63,0)</f>
        <v>0</v>
      </c>
      <c r="I77" s="93">
        <f>IF(T$54="Y",I63,0)</f>
        <v>0</v>
      </c>
      <c r="J77" s="93">
        <f>IF(T$54="Y",J63,0)</f>
        <v>0</v>
      </c>
      <c r="K77" s="93">
        <f>IF(T$54="Y",K63,I77*J77)</f>
        <v>0</v>
      </c>
      <c r="L77" s="93">
        <f>IF(T$54="Y",L63,0)</f>
        <v>0</v>
      </c>
      <c r="M77" s="103" t="str">
        <f>IF(E77=" "," ",IF(T$54="Y",M63,IF((H77+K77+L77)&gt;0,H77+K77+L77,"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08" t="str">
        <f t="shared" si="55"/>
        <v xml:space="preserve"> </v>
      </c>
      <c r="S77" s="95"/>
      <c r="T77" s="96" t="str">
        <f>IF(M77=" "," ",IF(M77=0," ",Admin!I315))</f>
        <v xml:space="preserve"> </v>
      </c>
      <c r="U77" s="39"/>
      <c r="V77" s="49">
        <f>IF(Employee!H$190=E$54,Employee!D$190+SUM(M77)+V63,SUM(M77)+V63)</f>
        <v>0</v>
      </c>
      <c r="W77" s="49">
        <f>IF(Employee!H$190=E$54,Employee!D$191+SUM(N77)+W63,SUM(N77)+W63)</f>
        <v>0</v>
      </c>
      <c r="X77" s="49">
        <f>IF(O77=" ",X63,O77+X63)</f>
        <v>0</v>
      </c>
      <c r="Y77" s="49">
        <f>IF(P77=0,Y63,P77+Y63)</f>
        <v>0</v>
      </c>
      <c r="Z77" s="49">
        <f>IF(Q77=0,Z63,Q77+Z63)</f>
        <v>0</v>
      </c>
      <c r="AA77" s="49">
        <f>IF(R77=" ",AA63,AA63+R77)</f>
        <v>0</v>
      </c>
      <c r="AB77" s="45"/>
      <c r="AC77" s="49">
        <f>IF(T77=" ",AC63,T77+AC63)</f>
        <v>0</v>
      </c>
      <c r="AD77" s="77">
        <f t="shared" si="56"/>
        <v>0</v>
      </c>
      <c r="AE77" s="77">
        <f t="shared" si="57"/>
        <v>0</v>
      </c>
      <c r="AF77" s="77">
        <f t="shared" si="58"/>
        <v>0</v>
      </c>
      <c r="AG77" s="77">
        <f t="shared" si="59"/>
        <v>0</v>
      </c>
      <c r="AH77" s="35"/>
    </row>
    <row r="78" spans="1:34" s="8" customFormat="1" ht="18" customHeight="1" x14ac:dyDescent="0.2">
      <c r="A78" s="34"/>
      <c r="B78" s="123" t="str">
        <f>IF(E78=" "," ",IF(Employee!F$206&gt;E$54," ",IF(Employee!F$208&lt;E$54," ",Employee!D$212)))</f>
        <v xml:space="preserve"> </v>
      </c>
      <c r="C78" s="318"/>
      <c r="D78" s="318" t="s">
        <v>141</v>
      </c>
      <c r="E78" s="120" t="str">
        <f>IF(Employee!D$210="m"," ",IF(Employee!F$206&gt;E$54," ",IF(Employee!F$208&lt;E$54," ",Employee!D$211)))</f>
        <v xml:space="preserve"> </v>
      </c>
      <c r="F78" s="128" t="str">
        <f>IF(E78=" "," ",IF(Employee!F$206&gt;E$54," ",IF(Employee!F$208&lt;E$54," ",Employee!D$197)))</f>
        <v xml:space="preserve"> </v>
      </c>
      <c r="G78" s="142"/>
      <c r="H78" s="99">
        <f>IF(T$54="Y",H64,0)</f>
        <v>0</v>
      </c>
      <c r="I78" s="93">
        <f>IF(T$54="Y",I64,0)</f>
        <v>0</v>
      </c>
      <c r="J78" s="93">
        <f>IF(T$54="Y",J64,0)</f>
        <v>0</v>
      </c>
      <c r="K78" s="93">
        <f>IF(T$54="Y",K64,I78*J78)</f>
        <v>0</v>
      </c>
      <c r="L78" s="93">
        <f>IF(T$54="Y",L64,0)</f>
        <v>0</v>
      </c>
      <c r="M78" s="103" t="str">
        <f>IF(E78=" "," ",IF(T$54="Y",M64,IF((H78+K78+L78)&gt;0,H78+K78+L78,"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08" t="str">
        <f t="shared" si="55"/>
        <v xml:space="preserve"> </v>
      </c>
      <c r="S78" s="95"/>
      <c r="T78" s="96" t="str">
        <f>IF(M78=" "," ",IF(M78=0," ",Admin!I316))</f>
        <v xml:space="preserve"> </v>
      </c>
      <c r="U78" s="39"/>
      <c r="V78" s="49">
        <f>IF(Employee!H$216=E$54,Employee!D$216+SUM(M78)+V64,SUM(M78)+V64)</f>
        <v>0</v>
      </c>
      <c r="W78" s="49">
        <f>IF(Employee!H$216=E$54,Employee!D$217+SUM(N78)+W64,SUM(N78)+W64)</f>
        <v>0</v>
      </c>
      <c r="X78" s="49">
        <f>IF(O78=" ",X64,O78+X64)</f>
        <v>0</v>
      </c>
      <c r="Y78" s="49">
        <f>IF(P78=0,Y64,P78+Y64)</f>
        <v>0</v>
      </c>
      <c r="Z78" s="49">
        <f>IF(Q78=0,Z64,Q78+Z64)</f>
        <v>0</v>
      </c>
      <c r="AA78" s="49">
        <f>IF(R78=" ",AA64,AA64+R78)</f>
        <v>0</v>
      </c>
      <c r="AB78" s="45"/>
      <c r="AC78" s="49">
        <f>IF(T78=" ",AC64,T78+AC64)</f>
        <v>0</v>
      </c>
      <c r="AD78" s="77">
        <f t="shared" si="56"/>
        <v>0</v>
      </c>
      <c r="AE78" s="77">
        <f t="shared" si="57"/>
        <v>0</v>
      </c>
      <c r="AF78" s="77">
        <f t="shared" si="58"/>
        <v>0</v>
      </c>
      <c r="AG78" s="77">
        <f t="shared" si="59"/>
        <v>0</v>
      </c>
      <c r="AH78" s="35"/>
    </row>
    <row r="79" spans="1:34" s="8" customFormat="1" ht="18" customHeight="1" x14ac:dyDescent="0.2">
      <c r="A79" s="34"/>
      <c r="B79" s="123" t="str">
        <f>IF(E79=" "," ",IF(Employee!F$232&gt;E$54," ",IF(Employee!F$234&lt;E$54," ",Employee!D$238)))</f>
        <v xml:space="preserve"> </v>
      </c>
      <c r="C79" s="318"/>
      <c r="D79" s="318" t="s">
        <v>141</v>
      </c>
      <c r="E79" s="120" t="str">
        <f>IF(Employee!D$236="m"," ",IF(Employee!F$232&gt;E$54," ",IF(Employee!F$234&lt;E$54," ",Employee!D$237)))</f>
        <v xml:space="preserve"> </v>
      </c>
      <c r="F79" s="128" t="str">
        <f>IF(E79=" "," ",IF(Employee!F$232&gt;E$54," ",IF(Employee!F$234&lt;E$54," ",Employee!D$223)))</f>
        <v xml:space="preserve"> </v>
      </c>
      <c r="G79" s="142"/>
      <c r="H79" s="99">
        <f>IF(T$54="Y",H65,0)</f>
        <v>0</v>
      </c>
      <c r="I79" s="93">
        <f>IF(T$54="Y",I65,0)</f>
        <v>0</v>
      </c>
      <c r="J79" s="93">
        <f>IF(T$54="Y",J65,0)</f>
        <v>0</v>
      </c>
      <c r="K79" s="93">
        <f>IF(T$54="Y",K65,I79*J79)</f>
        <v>0</v>
      </c>
      <c r="L79" s="93">
        <f>IF(T$54="Y",L65,0)</f>
        <v>0</v>
      </c>
      <c r="M79" s="103" t="str">
        <f>IF(E79=" "," ",IF(T$54="Y",M65,IF((H79+K79+L79)&gt;0,H79+K79+L79,"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08" t="str">
        <f t="shared" si="55"/>
        <v xml:space="preserve"> </v>
      </c>
      <c r="S79" s="95"/>
      <c r="T79" s="96" t="str">
        <f>IF(M79=" "," ",IF(M79=0," ",Admin!I317))</f>
        <v xml:space="preserve"> </v>
      </c>
      <c r="U79" s="39"/>
      <c r="V79" s="49">
        <f>IF(Employee!H$242=E$54,Employee!D$242+SUM(M79)+V65,SUM(M79)+V65)</f>
        <v>0</v>
      </c>
      <c r="W79" s="49">
        <f>IF(Employee!H$242=E$54,Employee!D$243+SUM(N79)+W65,SUM(N79)+W65)</f>
        <v>0</v>
      </c>
      <c r="X79" s="49">
        <f>IF(O79=" ",X65,O79+X65)</f>
        <v>0</v>
      </c>
      <c r="Y79" s="49">
        <f>IF(P79=0,Y65,P79+Y65)</f>
        <v>0</v>
      </c>
      <c r="Z79" s="49">
        <f>IF(Q79=0,Z65,Q79+Z65)</f>
        <v>0</v>
      </c>
      <c r="AA79" s="49">
        <f>IF(R79=" ",AA65,AA65+R79)</f>
        <v>0</v>
      </c>
      <c r="AB79" s="45"/>
      <c r="AC79" s="49">
        <f>IF(T79=" ",AC65,T79+AC65)</f>
        <v>0</v>
      </c>
      <c r="AD79" s="77">
        <f t="shared" si="56"/>
        <v>0</v>
      </c>
      <c r="AE79" s="77">
        <f t="shared" si="57"/>
        <v>0</v>
      </c>
      <c r="AF79" s="77">
        <f t="shared" si="58"/>
        <v>0</v>
      </c>
      <c r="AG79" s="77">
        <f t="shared" si="59"/>
        <v>0</v>
      </c>
      <c r="AH79" s="35"/>
    </row>
    <row r="80" spans="1:34" s="8" customFormat="1" ht="18" customHeight="1" thickBot="1" x14ac:dyDescent="0.25">
      <c r="A80" s="34"/>
      <c r="B80" s="125" t="str">
        <f>IF(E80=" "," ",IF(Employee!F$258&gt;E$54," ",IF(Employee!F$260&lt;E$54," ",Employee!D$264)))</f>
        <v xml:space="preserve"> </v>
      </c>
      <c r="C80" s="318"/>
      <c r="D80" s="318" t="s">
        <v>141</v>
      </c>
      <c r="E80" s="131" t="str">
        <f>IF(Employee!D$262="m"," ",IF(Employee!F$258&gt;E$54," ",IF(Employee!F$260&lt;E$54," ",Employee!D$263)))</f>
        <v xml:space="preserve"> </v>
      </c>
      <c r="F80" s="128" t="str">
        <f>IF(E80=" "," ",IF(Employee!F$258&gt;E$54," ",IF(Employee!F$260&lt;E$54," ",Employee!D$249)))</f>
        <v xml:space="preserve"> </v>
      </c>
      <c r="G80" s="143"/>
      <c r="H80" s="117">
        <f>IF(T$54="Y",H66,0)</f>
        <v>0</v>
      </c>
      <c r="I80" s="118">
        <f>IF(T$54="Y",I66,0)</f>
        <v>0</v>
      </c>
      <c r="J80" s="118">
        <f>IF(T$54="Y",J66,0)</f>
        <v>0</v>
      </c>
      <c r="K80" s="118">
        <f>IF(T$54="Y",K66,I80*J80)</f>
        <v>0</v>
      </c>
      <c r="L80" s="118">
        <f>IF(T$54="Y",L66,0)</f>
        <v>0</v>
      </c>
      <c r="M80" s="104" t="str">
        <f>IF(E80=" "," ",IF(T$54="Y",M66,IF((H80+K80+L80)&gt;0,H80+K80+L80,"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97" t="str">
        <f t="shared" si="55"/>
        <v xml:space="preserve"> </v>
      </c>
      <c r="S80" s="95"/>
      <c r="T80" s="96" t="str">
        <f>IF(M80=" "," ",IF(M80=0," ",Admin!I318))</f>
        <v xml:space="preserve"> </v>
      </c>
      <c r="U80" s="39"/>
      <c r="V80" s="49">
        <f>IF(Employee!H$268=E$54,Employee!D$268+SUM(M80)+V66,SUM(M80)+V66)</f>
        <v>0</v>
      </c>
      <c r="W80" s="49">
        <f>IF(Employee!H$268=E$54,Employee!D$269+SUM(N80)+W66,SUM(N80)+W66)</f>
        <v>0</v>
      </c>
      <c r="X80" s="49">
        <f>IF(O80=" ",X66,O80+X66)</f>
        <v>0</v>
      </c>
      <c r="Y80" s="49">
        <f>IF(P80=0,Y66,P80+Y66)</f>
        <v>0</v>
      </c>
      <c r="Z80" s="49">
        <f>IF(Q80=0,Z66,Q80+Z66)</f>
        <v>0</v>
      </c>
      <c r="AA80" s="49">
        <f>IF(R80=" ",AA66,AA66+R80)</f>
        <v>0</v>
      </c>
      <c r="AB80" s="45"/>
      <c r="AC80" s="49">
        <f>IF(T80=" ",AC66,T80+AC66)</f>
        <v>0</v>
      </c>
      <c r="AD80" s="77">
        <f t="shared" si="56"/>
        <v>0</v>
      </c>
      <c r="AE80" s="77">
        <f t="shared" si="57"/>
        <v>0</v>
      </c>
      <c r="AF80" s="77">
        <f t="shared" si="58"/>
        <v>0</v>
      </c>
      <c r="AG80" s="77">
        <f t="shared" si="59"/>
        <v>0</v>
      </c>
      <c r="AH80" s="35"/>
    </row>
    <row r="81" spans="1:34" s="8" customFormat="1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66"/>
      <c r="H81" s="135"/>
      <c r="I81" s="136"/>
      <c r="J81" s="136"/>
      <c r="K81" s="137"/>
      <c r="L81" s="137"/>
      <c r="M81" s="138">
        <f t="shared" ref="M81:R81" si="60">SUM(M71:M80)</f>
        <v>0</v>
      </c>
      <c r="N81" s="138">
        <f t="shared" si="60"/>
        <v>0</v>
      </c>
      <c r="O81" s="138">
        <f t="shared" si="60"/>
        <v>0</v>
      </c>
      <c r="P81" s="138">
        <f t="shared" si="60"/>
        <v>0</v>
      </c>
      <c r="Q81" s="138">
        <f t="shared" si="60"/>
        <v>0</v>
      </c>
      <c r="R81" s="138">
        <f t="shared" si="60"/>
        <v>0</v>
      </c>
      <c r="S81" s="95"/>
      <c r="T81" s="138">
        <f>SUM(T71:T80)</f>
        <v>0</v>
      </c>
      <c r="U81" s="40"/>
      <c r="V81" s="49"/>
      <c r="W81" s="45"/>
      <c r="X81" s="45"/>
      <c r="Y81" s="45"/>
      <c r="Z81" s="45"/>
      <c r="AA81" s="45"/>
      <c r="AB81" s="45"/>
      <c r="AC81" s="45"/>
      <c r="AD81" s="77"/>
      <c r="AE81" s="77"/>
      <c r="AF81" s="77"/>
      <c r="AG81" s="77"/>
      <c r="AH81" s="35"/>
    </row>
    <row r="82" spans="1:34" s="8" customFormat="1" ht="24" customHeight="1" thickBot="1" x14ac:dyDescent="0.25">
      <c r="A82" s="112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177"/>
      <c r="V82" s="67"/>
      <c r="W82" s="67"/>
      <c r="X82" s="67"/>
      <c r="Y82" s="178"/>
      <c r="Z82" s="67"/>
      <c r="AA82" s="67"/>
      <c r="AB82" s="68"/>
      <c r="AC82" s="67"/>
      <c r="AD82" s="76"/>
      <c r="AE82" s="76"/>
      <c r="AF82" s="76"/>
      <c r="AG82" s="76"/>
      <c r="AH82" s="139"/>
    </row>
    <row r="83" spans="1:34" ht="18" customHeight="1" thickTop="1" thickBot="1" x14ac:dyDescent="0.25">
      <c r="A83" s="31"/>
      <c r="B83" s="402" t="s">
        <v>24</v>
      </c>
      <c r="C83" s="403"/>
      <c r="D83" s="403"/>
      <c r="E83" s="404"/>
      <c r="F83" s="32"/>
      <c r="G83" s="32"/>
      <c r="H83" s="43"/>
      <c r="I83" s="43"/>
      <c r="J83" s="43"/>
      <c r="K83" s="46"/>
      <c r="L83" s="46"/>
      <c r="M83" s="43"/>
      <c r="N83" s="32"/>
      <c r="O83" s="394" t="s">
        <v>28</v>
      </c>
      <c r="P83" s="395"/>
      <c r="Q83" s="396"/>
      <c r="R83" s="451"/>
      <c r="S83" s="452"/>
      <c r="T83" s="452"/>
      <c r="U83" s="33"/>
      <c r="AH83" s="35"/>
    </row>
    <row r="84" spans="1:34" ht="18" customHeight="1" thickTop="1" thickBot="1" x14ac:dyDescent="0.25">
      <c r="A84" s="34"/>
      <c r="B84" s="405" t="s">
        <v>10</v>
      </c>
      <c r="C84" s="403"/>
      <c r="D84" s="404"/>
      <c r="E84" s="168">
        <v>7</v>
      </c>
      <c r="F84" s="35"/>
      <c r="G84" s="35"/>
      <c r="H84" s="405" t="s">
        <v>28</v>
      </c>
      <c r="I84" s="403"/>
      <c r="J84" s="404"/>
      <c r="K84" s="210">
        <v>44105</v>
      </c>
      <c r="L84" s="211" t="s">
        <v>84</v>
      </c>
      <c r="M84" s="212">
        <v>44135</v>
      </c>
      <c r="N84" s="20"/>
      <c r="O84" s="448" t="s">
        <v>72</v>
      </c>
      <c r="P84" s="449"/>
      <c r="Q84" s="449"/>
      <c r="R84" s="450"/>
      <c r="S84" s="35"/>
      <c r="T84" s="145"/>
      <c r="U84" s="37"/>
      <c r="AH84" s="35"/>
    </row>
    <row r="85" spans="1:34" ht="18" customHeight="1" thickTop="1" x14ac:dyDescent="0.2">
      <c r="A85" s="34"/>
      <c r="B85" s="73"/>
      <c r="C85" s="24"/>
      <c r="D85" s="24"/>
      <c r="E85" s="36"/>
      <c r="F85" s="35"/>
      <c r="G85" s="35"/>
      <c r="H85" s="44"/>
      <c r="I85" s="44"/>
      <c r="J85" s="44"/>
      <c r="K85" s="47"/>
      <c r="L85" s="47"/>
      <c r="M85" s="44"/>
      <c r="N85" s="35"/>
      <c r="O85" s="44"/>
      <c r="P85" s="44"/>
      <c r="Q85" s="44"/>
      <c r="R85" s="44"/>
      <c r="S85" s="35"/>
      <c r="T85" s="44"/>
      <c r="U85" s="37"/>
      <c r="AH85" s="35"/>
    </row>
    <row r="86" spans="1:34" ht="18" customHeight="1" x14ac:dyDescent="0.2">
      <c r="A86" s="34"/>
      <c r="B86" s="121" t="str">
        <f>IF(E86=" "," ",IF(Employee!F$24&gt;E$84," ",IF(Employee!F$26&lt;E$84," ",Employee!D$30)))</f>
        <v xml:space="preserve"> </v>
      </c>
      <c r="C86" s="318"/>
      <c r="D86" s="318" t="s">
        <v>141</v>
      </c>
      <c r="E86" s="130" t="str">
        <f>IF(Employee!D$28="w"," ",IF(Employee!F$24&gt;E$84," ",IF(Employee!F$26&lt;E$84," ",Employee!D$29)))</f>
        <v xml:space="preserve"> </v>
      </c>
      <c r="F86" s="127" t="str">
        <f>IF(E86=" "," ",IF(Employee!F$24&gt;E$84," ",IF(Employee!F$26&lt;E$84," ",Employee!D$15)))</f>
        <v xml:space="preserve"> </v>
      </c>
      <c r="G86" s="142"/>
      <c r="H86" s="98">
        <f>IF(T$84="Y",'Sep20'!H71,0)</f>
        <v>0</v>
      </c>
      <c r="I86" s="90">
        <f>IF(T$84="Y",'Sep20'!I71,0)</f>
        <v>0</v>
      </c>
      <c r="J86" s="90">
        <f>IF(T$84="Y",'Sep20'!J71,0)</f>
        <v>0</v>
      </c>
      <c r="K86" s="90">
        <f>IF(T$84="Y",'Sep20'!K71,I86*J86)</f>
        <v>0</v>
      </c>
      <c r="L86" s="90">
        <f>IF(T$84="Y",'Sep20'!L71,0)</f>
        <v>0</v>
      </c>
      <c r="M86" s="102" t="str">
        <f>IF(E86=" "," ",IF(T$84="Y",'Sep20'!M71,IF((H86+K86+L86)&gt;0,H86+K86+L86," ")))</f>
        <v xml:space="preserve"> </v>
      </c>
      <c r="N86" s="98">
        <v>0</v>
      </c>
      <c r="O86" s="90">
        <v>0</v>
      </c>
      <c r="P86" s="90">
        <v>0</v>
      </c>
      <c r="Q86" s="114">
        <v>0</v>
      </c>
      <c r="R86" s="184" t="str">
        <f>IF(M86=" "," ",IF(M86=0," ",M86-SUM(N86:Q86)))</f>
        <v xml:space="preserve"> </v>
      </c>
      <c r="S86" s="95"/>
      <c r="T86" s="92" t="str">
        <f>IF(M86=" "," ",IF(M86=0," ",Admin!I63))</f>
        <v xml:space="preserve"> </v>
      </c>
      <c r="U86" s="39"/>
      <c r="V86" s="49">
        <f>IF(Employee!H$35=E$84,Employee!D$34+SUM(M86)+'Sep20'!V71,SUM(M86)+'Sep20'!V71)</f>
        <v>0</v>
      </c>
      <c r="W86" s="49">
        <f>IF(Employee!H$35=E$84,Employee!D$35+SUM(N86)+'Sep20'!W71,SUM(N86)+'Sep20'!W71)</f>
        <v>0</v>
      </c>
      <c r="X86" s="49">
        <f>IF(O86=" ",'Sep20'!X71,O86+'Sep20'!X71)</f>
        <v>0</v>
      </c>
      <c r="Y86" s="49">
        <f>IF(P86=" ",'Sep20'!Y71,P86+'Sep20'!Y71)</f>
        <v>0</v>
      </c>
      <c r="Z86" s="49">
        <f>IF(Q86=" ",'Sep20'!Z71,Q86+'Sep20'!Z71)</f>
        <v>0</v>
      </c>
      <c r="AA86" s="49">
        <f>IF(R86=" ",'Sep20'!AA71,R86+'Sep20'!AA71)</f>
        <v>0</v>
      </c>
      <c r="AC86" s="49">
        <f>IF(T86=" ",'Sep20'!AC71,T86+'Sep20'!AC71)</f>
        <v>0</v>
      </c>
      <c r="AD86" s="77">
        <f>IF(G86="SSP",H86,0)</f>
        <v>0</v>
      </c>
      <c r="AE86" s="77">
        <f>IF(G86="SMP",H86,0)</f>
        <v>0</v>
      </c>
      <c r="AF86" s="77">
        <f>IF(G86="SPP",H86,0)</f>
        <v>0</v>
      </c>
      <c r="AG86" s="77">
        <f>IF(G86="SAP",H86,0)</f>
        <v>0</v>
      </c>
      <c r="AH86" s="35"/>
    </row>
    <row r="87" spans="1:34" ht="18" customHeight="1" x14ac:dyDescent="0.2">
      <c r="A87" s="34"/>
      <c r="B87" s="123" t="str">
        <f>IF(E87=" "," ",IF(Employee!F$50&gt;E$84," ",IF(Employee!F$52&lt;E$84," ",Employee!D$56)))</f>
        <v xml:space="preserve"> </v>
      </c>
      <c r="C87" s="318"/>
      <c r="D87" s="318" t="s">
        <v>141</v>
      </c>
      <c r="E87" s="120" t="str">
        <f>IF(Employee!D$54="w"," ",IF(Employee!F$50&gt;E$84," ",IF(Employee!F$52&lt;E$84," ",Employee!D$55)))</f>
        <v xml:space="preserve"> </v>
      </c>
      <c r="F87" s="128" t="str">
        <f>IF(E87=" "," ",IF(Employee!F$50&gt;E$84," ",IF(Employee!F$52&lt;E$84," ",Employee!D$41)))</f>
        <v xml:space="preserve"> </v>
      </c>
      <c r="G87" s="142"/>
      <c r="H87" s="99">
        <f>IF(T$84="Y",'Sep20'!H72,0)</f>
        <v>0</v>
      </c>
      <c r="I87" s="93">
        <f>IF(T$84="Y",'Sep20'!I72,0)</f>
        <v>0</v>
      </c>
      <c r="J87" s="93">
        <f>IF(T$84="Y",'Sep20'!J72,0)</f>
        <v>0</v>
      </c>
      <c r="K87" s="93">
        <f>IF(T$84="Y",'Sep20'!K72,I87*J87)</f>
        <v>0</v>
      </c>
      <c r="L87" s="93">
        <f>IF(T$84="Y",'Sep20'!L72,0)</f>
        <v>0</v>
      </c>
      <c r="M87" s="103" t="str">
        <f>IF(E87=" "," ",IF(T$84="Y",'Sep20'!M72,IF((H87+K87+L87)&gt;0,H87+K87+L87," ")))</f>
        <v xml:space="preserve"> </v>
      </c>
      <c r="N87" s="99">
        <v>0</v>
      </c>
      <c r="O87" s="93">
        <v>0</v>
      </c>
      <c r="P87" s="93">
        <v>0</v>
      </c>
      <c r="Q87" s="115">
        <v>0</v>
      </c>
      <c r="R87" s="185" t="str">
        <f t="shared" ref="R87:R95" si="61">IF(M87=" "," ",IF(M87=0," ",M87-SUM(N87:Q87)))</f>
        <v xml:space="preserve"> </v>
      </c>
      <c r="S87" s="95"/>
      <c r="T87" s="96" t="str">
        <f>IF(M87=" "," ",IF(M87=0," ",Admin!I64))</f>
        <v xml:space="preserve"> </v>
      </c>
      <c r="U87" s="39"/>
      <c r="V87" s="49">
        <f>IF(Employee!H$61=E$84,Employee!D$60+SUM(M87)+'Sep20'!V72,SUM(M87)+'Sep20'!V72)</f>
        <v>0</v>
      </c>
      <c r="W87" s="49">
        <f>IF(Employee!H$61=E$84,Employee!D$61+SUM(N87)+'Sep20'!W72,SUM(N87)+'Sep20'!W72)</f>
        <v>0</v>
      </c>
      <c r="X87" s="49">
        <f>IF(O87=" ",'Sep20'!X72,O87+'Sep20'!X72)</f>
        <v>0</v>
      </c>
      <c r="Y87" s="49">
        <f>IF(P87=" ",'Sep20'!Y72,P87+'Sep20'!Y72)</f>
        <v>0</v>
      </c>
      <c r="Z87" s="49">
        <f>IF(Q87=" ",'Sep20'!Z72,Q87+'Sep20'!Z72)</f>
        <v>0</v>
      </c>
      <c r="AA87" s="49">
        <f>IF(R87=" ",'Sep20'!AA72,R87+'Sep20'!AA72)</f>
        <v>0</v>
      </c>
      <c r="AC87" s="49">
        <f>IF(T87=" ",'Sep20'!AC72,T87+'Sep20'!AC72)</f>
        <v>0</v>
      </c>
      <c r="AD87" s="77">
        <f t="shared" ref="AD87:AD95" si="62">IF(G87="SSP",H87,0)</f>
        <v>0</v>
      </c>
      <c r="AE87" s="77">
        <f t="shared" ref="AE87:AE95" si="63">IF(G87="SMP",H87,0)</f>
        <v>0</v>
      </c>
      <c r="AF87" s="77">
        <f t="shared" ref="AF87:AF95" si="64">IF(G87="SPP",H87,0)</f>
        <v>0</v>
      </c>
      <c r="AG87" s="77">
        <f t="shared" ref="AG87:AG95" si="65">IF(G87="SAP",H87,0)</f>
        <v>0</v>
      </c>
      <c r="AH87" s="35"/>
    </row>
    <row r="88" spans="1:34" ht="18" customHeight="1" x14ac:dyDescent="0.2">
      <c r="A88" s="34"/>
      <c r="B88" s="123" t="str">
        <f>IF(E88=" "," ",IF(Employee!F$76&gt;E$84," ",IF(Employee!F$78&lt;E$84," ",Employee!D$82)))</f>
        <v xml:space="preserve"> </v>
      </c>
      <c r="C88" s="318"/>
      <c r="D88" s="318" t="s">
        <v>141</v>
      </c>
      <c r="E88" s="120" t="str">
        <f>IF(Employee!D$80="w"," ",IF(Employee!F$76&gt;E$84," ",IF(Employee!F$78&lt;E$84," ",Employee!D$81)))</f>
        <v xml:space="preserve"> </v>
      </c>
      <c r="F88" s="128" t="str">
        <f>IF(E88=" "," ",IF(Employee!F$76&gt;E$84," ",IF(Employee!F$78&lt;E$84," ",Employee!D$67)))</f>
        <v xml:space="preserve"> </v>
      </c>
      <c r="G88" s="142"/>
      <c r="H88" s="99">
        <f>IF(T$84="Y",'Sep20'!H73,0)</f>
        <v>0</v>
      </c>
      <c r="I88" s="93">
        <f>IF(T$84="Y",'Sep20'!I73,0)</f>
        <v>0</v>
      </c>
      <c r="J88" s="93">
        <f>IF(T$84="Y",'Sep20'!J73,0)</f>
        <v>0</v>
      </c>
      <c r="K88" s="93">
        <f>IF(T$84="Y",'Sep20'!K73,I88*J88)</f>
        <v>0</v>
      </c>
      <c r="L88" s="93">
        <f>IF(T$84="Y",'Sep20'!L73,0)</f>
        <v>0</v>
      </c>
      <c r="M88" s="103" t="str">
        <f>IF(E88=" "," ",IF(T$84="Y",'Sep20'!M73,IF((H88+K88+L88)&gt;0,H88+K88+L88," ")))</f>
        <v xml:space="preserve"> </v>
      </c>
      <c r="N88" s="99">
        <v>0</v>
      </c>
      <c r="O88" s="93">
        <v>0</v>
      </c>
      <c r="P88" s="93">
        <v>0</v>
      </c>
      <c r="Q88" s="115">
        <v>0</v>
      </c>
      <c r="R88" s="185" t="str">
        <f t="shared" si="61"/>
        <v xml:space="preserve"> </v>
      </c>
      <c r="S88" s="95"/>
      <c r="T88" s="96" t="str">
        <f>IF(M88=" "," ",IF(M88=0," ",Admin!I65))</f>
        <v xml:space="preserve"> </v>
      </c>
      <c r="U88" s="39"/>
      <c r="V88" s="49">
        <f>IF(Employee!H$87=E$84,Employee!D$86+SUM(M88)+'Sep20'!V73,SUM(M88)+'Sep20'!V73)</f>
        <v>0</v>
      </c>
      <c r="W88" s="49">
        <f>IF(Employee!H$87=E$84,Employee!D$87+SUM(N88)+'Sep20'!W73,SUM(N88)+'Sep20'!W73)</f>
        <v>0</v>
      </c>
      <c r="X88" s="49">
        <f>IF(O88=" ",'Sep20'!X73,O88+'Sep20'!X73)</f>
        <v>0</v>
      </c>
      <c r="Y88" s="49">
        <f>IF(P88=" ",'Sep20'!Y73,P88+'Sep20'!Y73)</f>
        <v>0</v>
      </c>
      <c r="Z88" s="49">
        <f>IF(Q88=" ",'Sep20'!Z73,Q88+'Sep20'!Z73)</f>
        <v>0</v>
      </c>
      <c r="AA88" s="49">
        <f>IF(R88=" ",'Sep20'!AA73,R88+'Sep20'!AA73)</f>
        <v>0</v>
      </c>
      <c r="AC88" s="49">
        <f>IF(T88=" ",'Sep20'!AC73,T88+'Sep20'!AC73)</f>
        <v>0</v>
      </c>
      <c r="AD88" s="77">
        <f t="shared" si="62"/>
        <v>0</v>
      </c>
      <c r="AE88" s="77">
        <f t="shared" si="63"/>
        <v>0</v>
      </c>
      <c r="AF88" s="77">
        <f t="shared" si="64"/>
        <v>0</v>
      </c>
      <c r="AG88" s="77">
        <f t="shared" si="65"/>
        <v>0</v>
      </c>
      <c r="AH88" s="35"/>
    </row>
    <row r="89" spans="1:34" ht="18" customHeight="1" x14ac:dyDescent="0.2">
      <c r="A89" s="34"/>
      <c r="B89" s="123" t="str">
        <f>IF(E89=" "," ",IF(Employee!F$102&gt;E$84," ",IF(Employee!F$104&lt;E$84," ",Employee!D$108)))</f>
        <v xml:space="preserve"> </v>
      </c>
      <c r="C89" s="318"/>
      <c r="D89" s="318" t="s">
        <v>141</v>
      </c>
      <c r="E89" s="120" t="str">
        <f>IF(Employee!D$106="w"," ",IF(Employee!F$102&gt;E$84," ",IF(Employee!F$104&lt;E$84," ",Employee!D$107)))</f>
        <v xml:space="preserve"> </v>
      </c>
      <c r="F89" s="128" t="str">
        <f>IF(E89=" "," ",IF(Employee!F$102&gt;E$84," ",IF(Employee!F$104&lt;E$84," ",Employee!D$93)))</f>
        <v xml:space="preserve"> </v>
      </c>
      <c r="G89" s="142"/>
      <c r="H89" s="99">
        <f>IF(T$84="Y",'Sep20'!H74,0)</f>
        <v>0</v>
      </c>
      <c r="I89" s="93">
        <f>IF(T$84="Y",'Sep20'!I74,0)</f>
        <v>0</v>
      </c>
      <c r="J89" s="93">
        <f>IF(T$84="Y",'Sep20'!J74,0)</f>
        <v>0</v>
      </c>
      <c r="K89" s="93">
        <f>IF(T$84="Y",'Sep20'!K74,I89*J89)</f>
        <v>0</v>
      </c>
      <c r="L89" s="93">
        <f>IF(T$84="Y",'Sep20'!L74,0)</f>
        <v>0</v>
      </c>
      <c r="M89" s="103" t="str">
        <f>IF(E89=" "," ",IF(T$84="Y",'Sep20'!M74,IF((H89+K89+L89)&gt;0,H89+K89+L89," ")))</f>
        <v xml:space="preserve"> </v>
      </c>
      <c r="N89" s="99">
        <v>0</v>
      </c>
      <c r="O89" s="93">
        <v>0</v>
      </c>
      <c r="P89" s="93">
        <v>0</v>
      </c>
      <c r="Q89" s="115">
        <v>0</v>
      </c>
      <c r="R89" s="185" t="str">
        <f t="shared" si="61"/>
        <v xml:space="preserve"> </v>
      </c>
      <c r="S89" s="95"/>
      <c r="T89" s="96" t="str">
        <f>IF(M89=" "," ",IF(M89=0," ",Admin!I66))</f>
        <v xml:space="preserve"> </v>
      </c>
      <c r="U89" s="39"/>
      <c r="V89" s="49">
        <f>IF(Employee!H$113=E$84,Employee!D$112+SUM(M89)+'Sep20'!V74,SUM(M89)+'Sep20'!V74)</f>
        <v>0</v>
      </c>
      <c r="W89" s="49">
        <f>IF(Employee!H$113=E$84,Employee!D$113+SUM(N89)+'Sep20'!W74,SUM(N89)+'Sep20'!W74)</f>
        <v>0</v>
      </c>
      <c r="X89" s="49">
        <f>IF(O89=" ",'Sep20'!X74,O89+'Sep20'!X74)</f>
        <v>0</v>
      </c>
      <c r="Y89" s="49">
        <f>IF(P89=" ",'Sep20'!Y74,P89+'Sep20'!Y74)</f>
        <v>0</v>
      </c>
      <c r="Z89" s="49">
        <f>IF(Q89=" ",'Sep20'!Z74,Q89+'Sep20'!Z74)</f>
        <v>0</v>
      </c>
      <c r="AA89" s="49">
        <f>IF(R89=" ",'Sep20'!AA74,R89+'Sep20'!AA74)</f>
        <v>0</v>
      </c>
      <c r="AC89" s="49">
        <f>IF(T89=" ",'Sep20'!AC74,T89+'Sep20'!AC74)</f>
        <v>0</v>
      </c>
      <c r="AD89" s="77">
        <f t="shared" si="62"/>
        <v>0</v>
      </c>
      <c r="AE89" s="77">
        <f t="shared" si="63"/>
        <v>0</v>
      </c>
      <c r="AF89" s="77">
        <f t="shared" si="64"/>
        <v>0</v>
      </c>
      <c r="AG89" s="77">
        <f t="shared" si="65"/>
        <v>0</v>
      </c>
      <c r="AH89" s="35"/>
    </row>
    <row r="90" spans="1:34" ht="18" customHeight="1" x14ac:dyDescent="0.2">
      <c r="A90" s="34"/>
      <c r="B90" s="123" t="str">
        <f>IF(E90=" "," ",IF(Employee!F$128&gt;E$84," ",IF(Employee!F$130&lt;E$84," ",Employee!D$134)))</f>
        <v xml:space="preserve"> </v>
      </c>
      <c r="C90" s="318"/>
      <c r="D90" s="318" t="s">
        <v>141</v>
      </c>
      <c r="E90" s="120" t="str">
        <f>IF(Employee!D$132="w"," ",IF(Employee!F$128&gt;E$84," ",IF(Employee!F$130&lt;E$84," ",Employee!D$133)))</f>
        <v xml:space="preserve"> </v>
      </c>
      <c r="F90" s="128" t="str">
        <f>IF(E90=" "," ",IF(Employee!F$128&gt;E$84," ",IF(Employee!F$130&lt;E$84," ",Employee!D$119)))</f>
        <v xml:space="preserve"> </v>
      </c>
      <c r="G90" s="142"/>
      <c r="H90" s="99">
        <f>IF(T$84="Y",'Sep20'!H75,0)</f>
        <v>0</v>
      </c>
      <c r="I90" s="93">
        <f>IF(T$84="Y",'Sep20'!I75,0)</f>
        <v>0</v>
      </c>
      <c r="J90" s="93">
        <f>IF(T$84="Y",'Sep20'!J75,0)</f>
        <v>0</v>
      </c>
      <c r="K90" s="93">
        <f>IF(T$84="Y",'Sep20'!K75,I90*J90)</f>
        <v>0</v>
      </c>
      <c r="L90" s="93">
        <f>IF(T$84="Y",'Sep20'!L75,0)</f>
        <v>0</v>
      </c>
      <c r="M90" s="103" t="str">
        <f>IF(E90=" "," ",IF(T$84="Y",'Sep20'!M75,IF((H90+K90+L90)&gt;0,H90+K90+L90," ")))</f>
        <v xml:space="preserve"> </v>
      </c>
      <c r="N90" s="99">
        <v>0</v>
      </c>
      <c r="O90" s="93">
        <v>0</v>
      </c>
      <c r="P90" s="93">
        <v>0</v>
      </c>
      <c r="Q90" s="115">
        <v>0</v>
      </c>
      <c r="R90" s="185" t="str">
        <f t="shared" si="61"/>
        <v xml:space="preserve"> </v>
      </c>
      <c r="S90" s="95"/>
      <c r="T90" s="96" t="str">
        <f>IF(M90=" "," ",IF(M90=0," ",Admin!I67))</f>
        <v xml:space="preserve"> </v>
      </c>
      <c r="U90" s="39"/>
      <c r="V90" s="49">
        <f>IF(Employee!H$139=E$84,Employee!D$138+SUM(M90)+'Sep20'!V75,SUM(M90)+'Sep20'!V75)</f>
        <v>0</v>
      </c>
      <c r="W90" s="49">
        <f>IF(Employee!H$139=E$84,Employee!D$139+SUM(N90)+'Sep20'!W75,SUM(N90)+'Sep20'!W75)</f>
        <v>0</v>
      </c>
      <c r="X90" s="49">
        <f>IF(O90=" ",'Sep20'!X75,O90+'Sep20'!X75)</f>
        <v>0</v>
      </c>
      <c r="Y90" s="49">
        <f>IF(P90=" ",'Sep20'!Y75,P90+'Sep20'!Y75)</f>
        <v>0</v>
      </c>
      <c r="Z90" s="49">
        <f>IF(Q90=" ",'Sep20'!Z75,Q90+'Sep20'!Z75)</f>
        <v>0</v>
      </c>
      <c r="AA90" s="49">
        <f>IF(R90=" ",'Sep20'!AA75,R90+'Sep20'!AA75)</f>
        <v>0</v>
      </c>
      <c r="AC90" s="49">
        <f>IF(T90=" ",'Sep20'!AC75,T90+'Sep20'!AC75)</f>
        <v>0</v>
      </c>
      <c r="AD90" s="77">
        <f t="shared" si="62"/>
        <v>0</v>
      </c>
      <c r="AE90" s="77">
        <f t="shared" si="63"/>
        <v>0</v>
      </c>
      <c r="AF90" s="77">
        <f t="shared" si="64"/>
        <v>0</v>
      </c>
      <c r="AG90" s="77">
        <f t="shared" si="65"/>
        <v>0</v>
      </c>
      <c r="AH90" s="35"/>
    </row>
    <row r="91" spans="1:34" ht="18" customHeight="1" x14ac:dyDescent="0.2">
      <c r="A91" s="34"/>
      <c r="B91" s="123" t="str">
        <f>IF(E91=" "," ",IF(Employee!F$154&gt;E$84," ",IF(Employee!F$156&lt;E$84," ",Employee!D$160)))</f>
        <v xml:space="preserve"> </v>
      </c>
      <c r="C91" s="318"/>
      <c r="D91" s="318" t="s">
        <v>141</v>
      </c>
      <c r="E91" s="120" t="str">
        <f>IF(Employee!D$158="w"," ",IF(Employee!F$154&gt;E$84," ",IF(Employee!F$156&lt;E$84," ",Employee!D$159)))</f>
        <v xml:space="preserve"> </v>
      </c>
      <c r="F91" s="128" t="str">
        <f>IF(E91=" "," ",IF(Employee!F$154&gt;E$84," ",IF(Employee!F$156&lt;E$84," ",Employee!D$145)))</f>
        <v xml:space="preserve"> </v>
      </c>
      <c r="G91" s="142"/>
      <c r="H91" s="99">
        <f>IF(T$84="Y",'Sep20'!H76,0)</f>
        <v>0</v>
      </c>
      <c r="I91" s="93">
        <f>IF(T$84="Y",'Sep20'!I76,0)</f>
        <v>0</v>
      </c>
      <c r="J91" s="93">
        <f>IF(T$84="Y",'Sep20'!J76,0)</f>
        <v>0</v>
      </c>
      <c r="K91" s="93">
        <f>IF(T$84="Y",'Sep20'!K76,I91*J91)</f>
        <v>0</v>
      </c>
      <c r="L91" s="93">
        <f>IF(T$84="Y",'Sep20'!L76,0)</f>
        <v>0</v>
      </c>
      <c r="M91" s="103" t="str">
        <f>IF(E91=" "," ",IF(T$84="Y",'Sep20'!M76,IF((H91+K91+L91)&gt;0,H91+K91+L91," ")))</f>
        <v xml:space="preserve"> </v>
      </c>
      <c r="N91" s="99">
        <v>0</v>
      </c>
      <c r="O91" s="93">
        <v>0</v>
      </c>
      <c r="P91" s="93">
        <v>0</v>
      </c>
      <c r="Q91" s="115">
        <v>0</v>
      </c>
      <c r="R91" s="185" t="str">
        <f t="shared" si="61"/>
        <v xml:space="preserve"> </v>
      </c>
      <c r="S91" s="95"/>
      <c r="T91" s="96" t="str">
        <f>IF(M91=" "," ",IF(M91=0," ",Admin!I68))</f>
        <v xml:space="preserve"> </v>
      </c>
      <c r="U91" s="39"/>
      <c r="V91" s="49">
        <f>IF(Employee!H$165=E$84,Employee!D$164+SUM(M91)+'Sep20'!V76,SUM(M91)+'Sep20'!V76)</f>
        <v>0</v>
      </c>
      <c r="W91" s="49">
        <f>IF(Employee!H$165=E$84,Employee!D$165+SUM(N91)+'Sep20'!W76,SUM(N91)+'Sep20'!W76)</f>
        <v>0</v>
      </c>
      <c r="X91" s="49">
        <f>IF(O91=" ",'Sep20'!X76,O91+'Sep20'!X76)</f>
        <v>0</v>
      </c>
      <c r="Y91" s="49">
        <f>IF(P91=" ",'Sep20'!Y76,P91+'Sep20'!Y76)</f>
        <v>0</v>
      </c>
      <c r="Z91" s="49">
        <f>IF(Q91=" ",'Sep20'!Z76,Q91+'Sep20'!Z76)</f>
        <v>0</v>
      </c>
      <c r="AA91" s="49">
        <f>IF(R91=" ",'Sep20'!AA76,R91+'Sep20'!AA76)</f>
        <v>0</v>
      </c>
      <c r="AC91" s="49">
        <f>IF(T91=" ",'Sep20'!AC76,T91+'Sep20'!AC76)</f>
        <v>0</v>
      </c>
      <c r="AD91" s="77">
        <f t="shared" si="62"/>
        <v>0</v>
      </c>
      <c r="AE91" s="77">
        <f t="shared" si="63"/>
        <v>0</v>
      </c>
      <c r="AF91" s="77">
        <f t="shared" si="64"/>
        <v>0</v>
      </c>
      <c r="AG91" s="77">
        <f t="shared" si="65"/>
        <v>0</v>
      </c>
      <c r="AH91" s="35"/>
    </row>
    <row r="92" spans="1:34" ht="18" customHeight="1" x14ac:dyDescent="0.2">
      <c r="A92" s="34"/>
      <c r="B92" s="123" t="str">
        <f>IF(E92=" "," ",IF(Employee!F$180&gt;E$84," ",IF(Employee!F$182&lt;E$84," ",Employee!D$186)))</f>
        <v xml:space="preserve"> </v>
      </c>
      <c r="C92" s="318"/>
      <c r="D92" s="318" t="s">
        <v>141</v>
      </c>
      <c r="E92" s="120" t="str">
        <f>IF(Employee!D$184="w"," ",IF(Employee!F$180&gt;E$84," ",IF(Employee!F$182&lt;E$84," ",Employee!D$185)))</f>
        <v xml:space="preserve"> </v>
      </c>
      <c r="F92" s="128" t="str">
        <f>IF(E92=" "," ",IF(Employee!F$180&gt;E$84," ",IF(Employee!F$182&lt;E$84," ",Employee!D$171)))</f>
        <v xml:space="preserve"> </v>
      </c>
      <c r="G92" s="142"/>
      <c r="H92" s="99">
        <f>IF(T$84="Y",'Sep20'!H77,0)</f>
        <v>0</v>
      </c>
      <c r="I92" s="93">
        <f>IF(T$84="Y",'Sep20'!I77,0)</f>
        <v>0</v>
      </c>
      <c r="J92" s="93">
        <f>IF(T$84="Y",'Sep20'!J77,0)</f>
        <v>0</v>
      </c>
      <c r="K92" s="93">
        <f>IF(T$84="Y",'Sep20'!K77,I92*J92)</f>
        <v>0</v>
      </c>
      <c r="L92" s="93">
        <f>IF(T$84="Y",'Sep20'!L77,0)</f>
        <v>0</v>
      </c>
      <c r="M92" s="103" t="str">
        <f>IF(E92=" "," ",IF(T$84="Y",'Sep20'!M77,IF((H92+K92+L92)&gt;0,H92+K92+L92," ")))</f>
        <v xml:space="preserve"> </v>
      </c>
      <c r="N92" s="99">
        <v>0</v>
      </c>
      <c r="O92" s="93">
        <v>0</v>
      </c>
      <c r="P92" s="93">
        <v>0</v>
      </c>
      <c r="Q92" s="115">
        <v>0</v>
      </c>
      <c r="R92" s="185" t="str">
        <f t="shared" si="61"/>
        <v xml:space="preserve"> </v>
      </c>
      <c r="S92" s="95"/>
      <c r="T92" s="96" t="str">
        <f>IF(M92=" "," ",IF(M92=0," ",Admin!I69))</f>
        <v xml:space="preserve"> </v>
      </c>
      <c r="U92" s="39"/>
      <c r="V92" s="49">
        <f>IF(Employee!H$191=E$84,Employee!D$190+SUM(M92)+'Sep20'!V77,SUM(M92)+'Sep20'!V77)</f>
        <v>0</v>
      </c>
      <c r="W92" s="49">
        <f>IF(Employee!H$191=E$84,Employee!D$191+SUM(N92)+'Sep20'!W77,SUM(N92)+'Sep20'!W77)</f>
        <v>0</v>
      </c>
      <c r="X92" s="49">
        <f>IF(O92=" ",'Sep20'!X77,O92+'Sep20'!X77)</f>
        <v>0</v>
      </c>
      <c r="Y92" s="49">
        <f>IF(P92=" ",'Sep20'!Y77,P92+'Sep20'!Y77)</f>
        <v>0</v>
      </c>
      <c r="Z92" s="49">
        <f>IF(Q92=" ",'Sep20'!Z77,Q92+'Sep20'!Z77)</f>
        <v>0</v>
      </c>
      <c r="AA92" s="49">
        <f>IF(R92=" ",'Sep20'!AA77,R92+'Sep20'!AA77)</f>
        <v>0</v>
      </c>
      <c r="AC92" s="49">
        <f>IF(T92=" ",'Sep20'!AC77,T92+'Sep20'!AC77)</f>
        <v>0</v>
      </c>
      <c r="AD92" s="77">
        <f t="shared" si="62"/>
        <v>0</v>
      </c>
      <c r="AE92" s="77">
        <f t="shared" si="63"/>
        <v>0</v>
      </c>
      <c r="AF92" s="77">
        <f t="shared" si="64"/>
        <v>0</v>
      </c>
      <c r="AG92" s="77">
        <f t="shared" si="65"/>
        <v>0</v>
      </c>
      <c r="AH92" s="35"/>
    </row>
    <row r="93" spans="1:34" ht="18" customHeight="1" x14ac:dyDescent="0.2">
      <c r="A93" s="34"/>
      <c r="B93" s="123" t="str">
        <f>IF(E93=" "," ",IF(Employee!F$206&gt;E$84," ",IF(Employee!F$208&lt;E$84," ",Employee!D$212)))</f>
        <v xml:space="preserve"> </v>
      </c>
      <c r="C93" s="318"/>
      <c r="D93" s="318" t="s">
        <v>141</v>
      </c>
      <c r="E93" s="120" t="str">
        <f>IF(Employee!D$210="w"," ",IF(Employee!F$206&gt;E$84," ",IF(Employee!F$208&lt;E$84," ",Employee!D$211)))</f>
        <v xml:space="preserve"> </v>
      </c>
      <c r="F93" s="128" t="str">
        <f>IF(E93=" "," ",IF(Employee!F$206&gt;E$84," ",IF(Employee!F$208&lt;E$84," ",Employee!D$197)))</f>
        <v xml:space="preserve"> </v>
      </c>
      <c r="G93" s="142"/>
      <c r="H93" s="99">
        <f>IF(T$84="Y",'Sep20'!H78,0)</f>
        <v>0</v>
      </c>
      <c r="I93" s="93">
        <f>IF(T$84="Y",'Sep20'!I78,0)</f>
        <v>0</v>
      </c>
      <c r="J93" s="93">
        <f>IF(T$84="Y",'Sep20'!J78,0)</f>
        <v>0</v>
      </c>
      <c r="K93" s="93">
        <f>IF(T$84="Y",'Sep20'!K78,I93*J93)</f>
        <v>0</v>
      </c>
      <c r="L93" s="93">
        <f>IF(T$84="Y",'Sep20'!L78,0)</f>
        <v>0</v>
      </c>
      <c r="M93" s="103" t="str">
        <f>IF(E93=" "," ",IF(T$84="Y",'Sep20'!M78,IF((H93+K93+L93)&gt;0,H93+K93+L93," ")))</f>
        <v xml:space="preserve"> </v>
      </c>
      <c r="N93" s="99">
        <v>0</v>
      </c>
      <c r="O93" s="93">
        <v>0</v>
      </c>
      <c r="P93" s="93">
        <v>0</v>
      </c>
      <c r="Q93" s="115">
        <v>0</v>
      </c>
      <c r="R93" s="185" t="str">
        <f t="shared" si="61"/>
        <v xml:space="preserve"> </v>
      </c>
      <c r="S93" s="95"/>
      <c r="T93" s="96" t="str">
        <f>IF(M93=" "," ",IF(M93=0," ",Admin!I70))</f>
        <v xml:space="preserve"> </v>
      </c>
      <c r="U93" s="39"/>
      <c r="V93" s="49">
        <f>IF(Employee!H$217=E$84,Employee!D$216+SUM(M93)+'Sep20'!V78,SUM(M93)+'Sep20'!V78)</f>
        <v>0</v>
      </c>
      <c r="W93" s="49">
        <f>IF(Employee!H$217=E$84,Employee!D$217+SUM(N93)+'Sep20'!W78,SUM(N93)+'Sep20'!W78)</f>
        <v>0</v>
      </c>
      <c r="X93" s="49">
        <f>IF(O93=" ",'Sep20'!X78,O93+'Sep20'!X78)</f>
        <v>0</v>
      </c>
      <c r="Y93" s="49">
        <f>IF(P93=" ",'Sep20'!Y78,P93+'Sep20'!Y78)</f>
        <v>0</v>
      </c>
      <c r="Z93" s="49">
        <f>IF(Q93=" ",'Sep20'!Z78,Q93+'Sep20'!Z78)</f>
        <v>0</v>
      </c>
      <c r="AA93" s="49">
        <f>IF(R93=" ",'Sep20'!AA78,R93+'Sep20'!AA78)</f>
        <v>0</v>
      </c>
      <c r="AC93" s="49">
        <f>IF(T93=" ",'Sep20'!AC78,T93+'Sep20'!AC78)</f>
        <v>0</v>
      </c>
      <c r="AD93" s="77">
        <f t="shared" si="62"/>
        <v>0</v>
      </c>
      <c r="AE93" s="77">
        <f t="shared" si="63"/>
        <v>0</v>
      </c>
      <c r="AF93" s="77">
        <f t="shared" si="64"/>
        <v>0</v>
      </c>
      <c r="AG93" s="77">
        <f t="shared" si="65"/>
        <v>0</v>
      </c>
      <c r="AH93" s="35"/>
    </row>
    <row r="94" spans="1:34" ht="18" customHeight="1" x14ac:dyDescent="0.2">
      <c r="A94" s="34"/>
      <c r="B94" s="123" t="str">
        <f>IF(E94=" "," ",IF(Employee!F$232&gt;E$84," ",IF(Employee!F$234&lt;E$84," ",Employee!D$238)))</f>
        <v xml:space="preserve"> </v>
      </c>
      <c r="C94" s="318"/>
      <c r="D94" s="318" t="s">
        <v>141</v>
      </c>
      <c r="E94" s="120" t="str">
        <f>IF(Employee!D$236="w"," ",IF(Employee!F$232&gt;E$84," ",IF(Employee!F$234&lt;E$84," ",Employee!D$237)))</f>
        <v xml:space="preserve"> </v>
      </c>
      <c r="F94" s="128" t="str">
        <f>IF(E94=" "," ",IF(Employee!F$232&gt;E$84," ",IF(Employee!F$234&lt;E$84," ",Employee!D$223)))</f>
        <v xml:space="preserve"> </v>
      </c>
      <c r="G94" s="142"/>
      <c r="H94" s="99">
        <f>IF(T$84="Y",'Sep20'!H79,0)</f>
        <v>0</v>
      </c>
      <c r="I94" s="93">
        <f>IF(T$84="Y",'Sep20'!I79,0)</f>
        <v>0</v>
      </c>
      <c r="J94" s="93">
        <f>IF(T$84="Y",'Sep20'!J79,0)</f>
        <v>0</v>
      </c>
      <c r="K94" s="93">
        <f>IF(T$84="Y",'Sep20'!K79,I94*J94)</f>
        <v>0</v>
      </c>
      <c r="L94" s="93">
        <f>IF(T$84="Y",'Sep20'!L79,0)</f>
        <v>0</v>
      </c>
      <c r="M94" s="103" t="str">
        <f>IF(E94=" "," ",IF(T$84="Y",'Sep20'!M79,IF((H94+K94+L94)&gt;0,H94+K94+L94," ")))</f>
        <v xml:space="preserve"> </v>
      </c>
      <c r="N94" s="99">
        <v>0</v>
      </c>
      <c r="O94" s="93">
        <v>0</v>
      </c>
      <c r="P94" s="93">
        <v>0</v>
      </c>
      <c r="Q94" s="115">
        <v>0</v>
      </c>
      <c r="R94" s="185" t="str">
        <f t="shared" si="61"/>
        <v xml:space="preserve"> </v>
      </c>
      <c r="S94" s="95"/>
      <c r="T94" s="96" t="str">
        <f>IF(M94=" "," ",IF(M94=0," ",Admin!I71))</f>
        <v xml:space="preserve"> </v>
      </c>
      <c r="U94" s="39"/>
      <c r="V94" s="49">
        <f>IF(Employee!H$243=E$84,Employee!D$242+SUM(M94)+'Sep20'!V79,SUM(M94)+'Sep20'!V79)</f>
        <v>0</v>
      </c>
      <c r="W94" s="49">
        <f>IF(Employee!H$243=E$84,Employee!D$243+SUM(N94)+'Sep20'!W79,SUM(N94)+'Sep20'!W79)</f>
        <v>0</v>
      </c>
      <c r="X94" s="49">
        <f>IF(O94=" ",'Sep20'!X79,O94+'Sep20'!X79)</f>
        <v>0</v>
      </c>
      <c r="Y94" s="49">
        <f>IF(P94=" ",'Sep20'!Y79,P94+'Sep20'!Y79)</f>
        <v>0</v>
      </c>
      <c r="Z94" s="49">
        <f>IF(Q94=" ",'Sep20'!Z79,Q94+'Sep20'!Z79)</f>
        <v>0</v>
      </c>
      <c r="AA94" s="49">
        <f>IF(R94=" ",'Sep20'!AA79,R94+'Sep20'!AA79)</f>
        <v>0</v>
      </c>
      <c r="AC94" s="49">
        <f>IF(T94=" ",'Sep20'!AC79,T94+'Sep20'!AC79)</f>
        <v>0</v>
      </c>
      <c r="AD94" s="77">
        <f t="shared" si="62"/>
        <v>0</v>
      </c>
      <c r="AE94" s="77">
        <f t="shared" si="63"/>
        <v>0</v>
      </c>
      <c r="AF94" s="77">
        <f t="shared" si="64"/>
        <v>0</v>
      </c>
      <c r="AG94" s="77">
        <f t="shared" si="65"/>
        <v>0</v>
      </c>
      <c r="AH94" s="35"/>
    </row>
    <row r="95" spans="1:34" ht="18" customHeight="1" thickBot="1" x14ac:dyDescent="0.25">
      <c r="A95" s="34"/>
      <c r="B95" s="125" t="str">
        <f>IF(E95=" "," ",IF(Employee!F$258&gt;E$84," ",IF(Employee!F$260&lt;E$84," ",Employee!D$264)))</f>
        <v xml:space="preserve"> </v>
      </c>
      <c r="C95" s="318"/>
      <c r="D95" s="318" t="s">
        <v>141</v>
      </c>
      <c r="E95" s="131" t="str">
        <f>IF(Employee!D$262="w"," ",IF(Employee!F$258&gt;E$84," ",IF(Employee!F$260&lt;E$84," ",Employee!D$263)))</f>
        <v xml:space="preserve"> </v>
      </c>
      <c r="F95" s="128" t="str">
        <f>IF(E95=" "," ",IF(Employee!F$258&gt;E$84," ",IF(Employee!F$260&lt;E$84," ",Employee!D$249)))</f>
        <v xml:space="preserve"> </v>
      </c>
      <c r="G95" s="143"/>
      <c r="H95" s="117">
        <f>IF(T$84="Y",'Sep20'!H80,0)</f>
        <v>0</v>
      </c>
      <c r="I95" s="118">
        <f>IF(T$84="Y",'Sep20'!I80,0)</f>
        <v>0</v>
      </c>
      <c r="J95" s="118">
        <f>IF(T$84="Y",'Sep20'!J80,0)</f>
        <v>0</v>
      </c>
      <c r="K95" s="118">
        <f>IF(T$84="Y",'Sep20'!K80,I95*J95)</f>
        <v>0</v>
      </c>
      <c r="L95" s="118">
        <f>IF(T$84="Y",'Sep20'!L80,0)</f>
        <v>0</v>
      </c>
      <c r="M95" s="103" t="str">
        <f>IF(E95=" "," ",IF(T$84="Y",'Sep20'!M80,IF((H95+K95+L95)&gt;0,H95+K95+L95," ")))</f>
        <v xml:space="preserve"> </v>
      </c>
      <c r="N95" s="117">
        <v>0</v>
      </c>
      <c r="O95" s="118">
        <v>0</v>
      </c>
      <c r="P95" s="118">
        <v>0</v>
      </c>
      <c r="Q95" s="116">
        <v>0</v>
      </c>
      <c r="R95" s="185" t="str">
        <f t="shared" si="61"/>
        <v xml:space="preserve"> </v>
      </c>
      <c r="S95" s="95"/>
      <c r="T95" s="96" t="str">
        <f>IF(M95=" "," ",IF(M95=0," ",Admin!I72))</f>
        <v xml:space="preserve"> </v>
      </c>
      <c r="U95" s="39"/>
      <c r="V95" s="49">
        <f>IF(Employee!H$269=E$84,Employee!D$268+SUM(M95)+'Sep20'!V80,SUM(M95)+'Sep20'!V80)</f>
        <v>0</v>
      </c>
      <c r="W95" s="49">
        <f>IF(Employee!H$269=E$84,Employee!D$269+SUM(N95)+'Sep20'!W80,SUM(N95)+'Sep20'!W80)</f>
        <v>0</v>
      </c>
      <c r="X95" s="49">
        <f>IF(O95=" ",'Sep20'!X80,O95+'Sep20'!X80)</f>
        <v>0</v>
      </c>
      <c r="Y95" s="49">
        <f>IF(P95=" ",'Sep20'!Y80,P95+'Sep20'!Y80)</f>
        <v>0</v>
      </c>
      <c r="Z95" s="49">
        <f>IF(Q95=" ",'Sep20'!Z80,Q95+'Sep20'!Z80)</f>
        <v>0</v>
      </c>
      <c r="AA95" s="49">
        <f>IF(R95=" ",'Sep20'!AA80,R95+'Sep20'!AA80)</f>
        <v>0</v>
      </c>
      <c r="AC95" s="49">
        <f>IF(T95=" ",'Sep20'!AC80,T95+'Sep20'!AC80)</f>
        <v>0</v>
      </c>
      <c r="AD95" s="77">
        <f t="shared" si="62"/>
        <v>0</v>
      </c>
      <c r="AE95" s="77">
        <f t="shared" si="63"/>
        <v>0</v>
      </c>
      <c r="AF95" s="77">
        <f t="shared" si="64"/>
        <v>0</v>
      </c>
      <c r="AG95" s="77">
        <f t="shared" si="65"/>
        <v>0</v>
      </c>
      <c r="AH95" s="35"/>
    </row>
    <row r="96" spans="1:34" ht="18" customHeight="1" thickTop="1" thickBot="1" x14ac:dyDescent="0.25">
      <c r="A96" s="38"/>
      <c r="B96" s="134"/>
      <c r="C96" s="132"/>
      <c r="D96" s="132"/>
      <c r="E96" s="133"/>
      <c r="F96" s="447" t="s">
        <v>7</v>
      </c>
      <c r="G96" s="404"/>
      <c r="H96" s="105"/>
      <c r="I96" s="106"/>
      <c r="J96" s="106"/>
      <c r="K96" s="147"/>
      <c r="L96" s="147"/>
      <c r="M96" s="138">
        <f t="shared" ref="M96:R96" si="66">SUM(M86:M95)</f>
        <v>0</v>
      </c>
      <c r="N96" s="138">
        <f t="shared" si="66"/>
        <v>0</v>
      </c>
      <c r="O96" s="138">
        <f t="shared" si="66"/>
        <v>0</v>
      </c>
      <c r="P96" s="138">
        <f t="shared" si="66"/>
        <v>0</v>
      </c>
      <c r="Q96" s="138">
        <f t="shared" si="66"/>
        <v>0</v>
      </c>
      <c r="R96" s="138">
        <f t="shared" si="66"/>
        <v>0</v>
      </c>
      <c r="S96" s="95"/>
      <c r="T96" s="138">
        <f>SUM(T86:T95)</f>
        <v>0</v>
      </c>
      <c r="U96" s="40"/>
      <c r="V96" s="49"/>
      <c r="AH96" s="35"/>
    </row>
    <row r="97" spans="1:33" ht="24" customHeight="1" x14ac:dyDescent="0.2">
      <c r="A97" s="35"/>
      <c r="B97" s="393"/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5"/>
    </row>
    <row r="98" spans="1:33" ht="12.75" customHeight="1" x14ac:dyDescent="0.2">
      <c r="AD98" s="169">
        <f>SUM(AD11:AD96)</f>
        <v>0</v>
      </c>
      <c r="AE98" s="169">
        <f>SUM(AE11:AE96)</f>
        <v>0</v>
      </c>
      <c r="AF98" s="169">
        <f>SUM(AF11:AF96)</f>
        <v>0</v>
      </c>
      <c r="AG98" s="169">
        <f>SUM(AG11:AG96)</f>
        <v>0</v>
      </c>
    </row>
    <row r="99" spans="1:33" ht="13.5" customHeight="1" thickBot="1" x14ac:dyDescent="0.25">
      <c r="F99" s="193" t="s">
        <v>80</v>
      </c>
      <c r="M99" s="453" t="s">
        <v>81</v>
      </c>
      <c r="N99" s="454"/>
      <c r="O99" s="454"/>
      <c r="P99" s="454"/>
      <c r="Q99" s="454"/>
      <c r="R99" s="454"/>
      <c r="T99" s="189"/>
    </row>
    <row r="100" spans="1:33" ht="12.75" customHeight="1" x14ac:dyDescent="0.2">
      <c r="F100" s="190" t="str">
        <f>IF(B86="D",Employee!D15," ")</f>
        <v xml:space="preserve"> </v>
      </c>
      <c r="M100" s="195" t="str">
        <f t="shared" ref="M100:M109" si="67">IF(B86="D",M86," ")</f>
        <v xml:space="preserve"> </v>
      </c>
      <c r="N100" s="196" t="str">
        <f t="shared" ref="N100:N109" si="68">IF(B86="D",N86," ")</f>
        <v xml:space="preserve"> </v>
      </c>
      <c r="O100" s="196" t="str">
        <f t="shared" ref="O100:O109" si="69">IF(B86="D",O86," ")</f>
        <v xml:space="preserve"> </v>
      </c>
      <c r="P100" s="196" t="str">
        <f t="shared" ref="P100:P109" si="70">IF(B86="D",P86," ")</f>
        <v xml:space="preserve"> </v>
      </c>
      <c r="Q100" s="196" t="str">
        <f t="shared" ref="Q100:Q109" si="71">IF(B86="D",Q86," ")</f>
        <v xml:space="preserve"> </v>
      </c>
      <c r="R100" s="197" t="str">
        <f t="shared" ref="R100:R109" si="72">IF(B86="D",R86," ")</f>
        <v xml:space="preserve"> </v>
      </c>
      <c r="S100" s="198"/>
      <c r="T100" s="199" t="str">
        <f t="shared" ref="T100:T109" si="73">IF(B86="D",T86," ")</f>
        <v xml:space="preserve"> </v>
      </c>
      <c r="AD100" s="171">
        <f>IF((AD98-(O1+T1)*0.13)&gt;0,AD98-(Q1+T1)*0.13,0)</f>
        <v>0</v>
      </c>
      <c r="AE100" s="171">
        <f>AE98</f>
        <v>0</v>
      </c>
      <c r="AF100" s="171">
        <f>AF98</f>
        <v>0</v>
      </c>
      <c r="AG100" s="171">
        <f>AG98</f>
        <v>0</v>
      </c>
    </row>
    <row r="101" spans="1:33" x14ac:dyDescent="0.2">
      <c r="F101" s="191" t="str">
        <f>IF(B87="D",Employee!D41," ")</f>
        <v xml:space="preserve"> </v>
      </c>
      <c r="M101" s="200" t="str">
        <f t="shared" si="67"/>
        <v xml:space="preserve"> </v>
      </c>
      <c r="N101" s="201" t="str">
        <f t="shared" si="68"/>
        <v xml:space="preserve"> </v>
      </c>
      <c r="O101" s="201" t="str">
        <f t="shared" si="69"/>
        <v xml:space="preserve"> </v>
      </c>
      <c r="P101" s="201" t="str">
        <f t="shared" si="70"/>
        <v xml:space="preserve"> </v>
      </c>
      <c r="Q101" s="201" t="str">
        <f t="shared" si="71"/>
        <v xml:space="preserve"> </v>
      </c>
      <c r="R101" s="202" t="str">
        <f t="shared" si="72"/>
        <v xml:space="preserve"> </v>
      </c>
      <c r="S101" s="198"/>
      <c r="T101" s="203" t="str">
        <f t="shared" si="73"/>
        <v xml:space="preserve"> </v>
      </c>
    </row>
    <row r="102" spans="1:33" ht="12.75" customHeight="1" x14ac:dyDescent="0.2">
      <c r="F102" s="191" t="str">
        <f>IF(B88="D",Employee!D67," ")</f>
        <v xml:space="preserve"> </v>
      </c>
      <c r="M102" s="200" t="str">
        <f t="shared" si="67"/>
        <v xml:space="preserve"> </v>
      </c>
      <c r="N102" s="201" t="str">
        <f t="shared" si="68"/>
        <v xml:space="preserve"> </v>
      </c>
      <c r="O102" s="201" t="str">
        <f t="shared" si="69"/>
        <v xml:space="preserve"> </v>
      </c>
      <c r="P102" s="201" t="str">
        <f t="shared" si="70"/>
        <v xml:space="preserve"> </v>
      </c>
      <c r="Q102" s="201" t="str">
        <f t="shared" si="71"/>
        <v xml:space="preserve"> </v>
      </c>
      <c r="R102" s="202" t="str">
        <f t="shared" si="72"/>
        <v xml:space="preserve"> </v>
      </c>
      <c r="S102" s="198"/>
      <c r="T102" s="203" t="str">
        <f t="shared" si="73"/>
        <v xml:space="preserve"> </v>
      </c>
      <c r="AD102" s="174"/>
      <c r="AE102" s="171">
        <f>AE100*0.045</f>
        <v>0</v>
      </c>
      <c r="AF102" s="171">
        <f>AF100*0.045</f>
        <v>0</v>
      </c>
      <c r="AG102" s="171">
        <f>AG100*0.045</f>
        <v>0</v>
      </c>
    </row>
    <row r="103" spans="1:33" x14ac:dyDescent="0.2">
      <c r="F103" s="191" t="str">
        <f>IF(B89="D",Employee!D93," ")</f>
        <v xml:space="preserve"> </v>
      </c>
      <c r="M103" s="200" t="str">
        <f t="shared" si="67"/>
        <v xml:space="preserve"> </v>
      </c>
      <c r="N103" s="201" t="str">
        <f t="shared" si="68"/>
        <v xml:space="preserve"> </v>
      </c>
      <c r="O103" s="201" t="str">
        <f t="shared" si="69"/>
        <v xml:space="preserve"> </v>
      </c>
      <c r="P103" s="201" t="str">
        <f t="shared" si="70"/>
        <v xml:space="preserve"> </v>
      </c>
      <c r="Q103" s="201" t="str">
        <f t="shared" si="71"/>
        <v xml:space="preserve"> </v>
      </c>
      <c r="R103" s="202" t="str">
        <f t="shared" si="72"/>
        <v xml:space="preserve"> </v>
      </c>
      <c r="S103" s="198"/>
      <c r="T103" s="203" t="str">
        <f t="shared" si="73"/>
        <v xml:space="preserve"> </v>
      </c>
    </row>
    <row r="104" spans="1:33" x14ac:dyDescent="0.2">
      <c r="F104" s="191" t="str">
        <f>IF(B90="D",Employee!D119," ")</f>
        <v xml:space="preserve"> </v>
      </c>
      <c r="M104" s="200" t="str">
        <f t="shared" si="67"/>
        <v xml:space="preserve"> </v>
      </c>
      <c r="N104" s="201" t="str">
        <f t="shared" si="68"/>
        <v xml:space="preserve"> </v>
      </c>
      <c r="O104" s="201" t="str">
        <f t="shared" si="69"/>
        <v xml:space="preserve"> </v>
      </c>
      <c r="P104" s="201" t="str">
        <f t="shared" si="70"/>
        <v xml:space="preserve"> </v>
      </c>
      <c r="Q104" s="201" t="str">
        <f t="shared" si="71"/>
        <v xml:space="preserve"> </v>
      </c>
      <c r="R104" s="202" t="str">
        <f t="shared" si="72"/>
        <v xml:space="preserve"> </v>
      </c>
      <c r="S104" s="198"/>
      <c r="T104" s="203" t="str">
        <f t="shared" si="73"/>
        <v xml:space="preserve"> </v>
      </c>
    </row>
    <row r="105" spans="1:33" x14ac:dyDescent="0.2">
      <c r="F105" s="191" t="str">
        <f>IF(B91="D",Employee!D145," ")</f>
        <v xml:space="preserve"> </v>
      </c>
      <c r="M105" s="200" t="str">
        <f t="shared" si="67"/>
        <v xml:space="preserve"> </v>
      </c>
      <c r="N105" s="201" t="str">
        <f t="shared" si="68"/>
        <v xml:space="preserve"> </v>
      </c>
      <c r="O105" s="201" t="str">
        <f t="shared" si="69"/>
        <v xml:space="preserve"> </v>
      </c>
      <c r="P105" s="201" t="str">
        <f t="shared" si="70"/>
        <v xml:space="preserve"> </v>
      </c>
      <c r="Q105" s="201" t="str">
        <f t="shared" si="71"/>
        <v xml:space="preserve"> </v>
      </c>
      <c r="R105" s="202" t="str">
        <f t="shared" si="72"/>
        <v xml:space="preserve"> </v>
      </c>
      <c r="S105" s="198"/>
      <c r="T105" s="203" t="str">
        <f t="shared" si="73"/>
        <v xml:space="preserve"> </v>
      </c>
      <c r="AD105" s="170">
        <f>AD100+'Sep20'!AD90</f>
        <v>0</v>
      </c>
      <c r="AE105" s="170">
        <f>AE100+'Sep20'!AE90</f>
        <v>0</v>
      </c>
      <c r="AF105" s="170">
        <f>AF100+'Sep20'!AF90</f>
        <v>0</v>
      </c>
      <c r="AG105" s="170">
        <f>AG100+'Sep20'!AG90</f>
        <v>0</v>
      </c>
    </row>
    <row r="106" spans="1:33" x14ac:dyDescent="0.2">
      <c r="F106" s="191" t="str">
        <f>IF(B92="D",Employee!D171," ")</f>
        <v xml:space="preserve"> </v>
      </c>
      <c r="M106" s="200" t="str">
        <f t="shared" si="67"/>
        <v xml:space="preserve"> </v>
      </c>
      <c r="N106" s="201" t="str">
        <f t="shared" si="68"/>
        <v xml:space="preserve"> </v>
      </c>
      <c r="O106" s="201" t="str">
        <f t="shared" si="69"/>
        <v xml:space="preserve"> </v>
      </c>
      <c r="P106" s="201" t="str">
        <f t="shared" si="70"/>
        <v xml:space="preserve"> </v>
      </c>
      <c r="Q106" s="201" t="str">
        <f t="shared" si="71"/>
        <v xml:space="preserve"> </v>
      </c>
      <c r="R106" s="202" t="str">
        <f t="shared" si="72"/>
        <v xml:space="preserve"> </v>
      </c>
      <c r="S106" s="198"/>
      <c r="T106" s="203" t="str">
        <f t="shared" si="73"/>
        <v xml:space="preserve"> </v>
      </c>
    </row>
    <row r="107" spans="1:33" x14ac:dyDescent="0.2">
      <c r="F107" s="191" t="str">
        <f>IF(B93="D",Employee!D197," ")</f>
        <v xml:space="preserve"> </v>
      </c>
      <c r="M107" s="200" t="str">
        <f t="shared" si="67"/>
        <v xml:space="preserve"> </v>
      </c>
      <c r="N107" s="201" t="str">
        <f t="shared" si="68"/>
        <v xml:space="preserve"> </v>
      </c>
      <c r="O107" s="201" t="str">
        <f t="shared" si="69"/>
        <v xml:space="preserve"> </v>
      </c>
      <c r="P107" s="201" t="str">
        <f t="shared" si="70"/>
        <v xml:space="preserve"> </v>
      </c>
      <c r="Q107" s="201" t="str">
        <f t="shared" si="71"/>
        <v xml:space="preserve"> </v>
      </c>
      <c r="R107" s="202" t="str">
        <f t="shared" si="72"/>
        <v xml:space="preserve"> </v>
      </c>
      <c r="S107" s="198"/>
      <c r="T107" s="203" t="str">
        <f t="shared" si="73"/>
        <v xml:space="preserve"> </v>
      </c>
      <c r="AD107" s="174"/>
      <c r="AE107" s="170">
        <f>AE102+'Sep20'!AE92</f>
        <v>0</v>
      </c>
      <c r="AF107" s="170">
        <f>AF102+'Sep20'!AF92</f>
        <v>0</v>
      </c>
      <c r="AG107" s="170">
        <f>AG102+'Sep20'!AG92</f>
        <v>0</v>
      </c>
    </row>
    <row r="108" spans="1:33" x14ac:dyDescent="0.2">
      <c r="F108" s="191" t="str">
        <f>IF(B94="D",Employee!D223," ")</f>
        <v xml:space="preserve"> </v>
      </c>
      <c r="M108" s="200" t="str">
        <f t="shared" si="67"/>
        <v xml:space="preserve"> </v>
      </c>
      <c r="N108" s="201" t="str">
        <f t="shared" si="68"/>
        <v xml:space="preserve"> </v>
      </c>
      <c r="O108" s="201" t="str">
        <f t="shared" si="69"/>
        <v xml:space="preserve"> </v>
      </c>
      <c r="P108" s="201" t="str">
        <f t="shared" si="70"/>
        <v xml:space="preserve"> </v>
      </c>
      <c r="Q108" s="201" t="str">
        <f t="shared" si="71"/>
        <v xml:space="preserve"> </v>
      </c>
      <c r="R108" s="202" t="str">
        <f t="shared" si="72"/>
        <v xml:space="preserve"> </v>
      </c>
      <c r="S108" s="198"/>
      <c r="T108" s="203" t="str">
        <f t="shared" si="73"/>
        <v xml:space="preserve"> </v>
      </c>
    </row>
    <row r="109" spans="1:33" ht="13.5" thickBot="1" x14ac:dyDescent="0.25">
      <c r="F109" s="192" t="str">
        <f>IF(B95="D",Employee!D249," ")</f>
        <v xml:space="preserve"> </v>
      </c>
      <c r="M109" s="204" t="str">
        <f t="shared" si="67"/>
        <v xml:space="preserve"> </v>
      </c>
      <c r="N109" s="205" t="str">
        <f t="shared" si="68"/>
        <v xml:space="preserve"> </v>
      </c>
      <c r="O109" s="205" t="str">
        <f t="shared" si="69"/>
        <v xml:space="preserve"> </v>
      </c>
      <c r="P109" s="205" t="str">
        <f t="shared" si="70"/>
        <v xml:space="preserve"> </v>
      </c>
      <c r="Q109" s="205" t="str">
        <f t="shared" si="71"/>
        <v xml:space="preserve"> </v>
      </c>
      <c r="R109" s="206" t="str">
        <f t="shared" si="72"/>
        <v xml:space="preserve"> </v>
      </c>
      <c r="S109" s="198"/>
      <c r="T109" s="207" t="str">
        <f t="shared" si="73"/>
        <v xml:space="preserve"> </v>
      </c>
    </row>
    <row r="110" spans="1:33" x14ac:dyDescent="0.2">
      <c r="F110" s="194" t="s">
        <v>82</v>
      </c>
      <c r="M110" s="208">
        <f t="shared" ref="M110:R110" si="74">SUM(M100:M109)</f>
        <v>0</v>
      </c>
      <c r="N110" s="208">
        <f t="shared" si="74"/>
        <v>0</v>
      </c>
      <c r="O110" s="208">
        <f t="shared" si="74"/>
        <v>0</v>
      </c>
      <c r="P110" s="208">
        <f t="shared" si="74"/>
        <v>0</v>
      </c>
      <c r="Q110" s="208">
        <f t="shared" si="74"/>
        <v>0</v>
      </c>
      <c r="R110" s="208">
        <f t="shared" si="74"/>
        <v>0</v>
      </c>
      <c r="S110" s="198"/>
      <c r="T110" s="208">
        <f>SUM(T100:T109)</f>
        <v>0</v>
      </c>
    </row>
  </sheetData>
  <mergeCells count="86">
    <mergeCell ref="F81:G81"/>
    <mergeCell ref="B82:T82"/>
    <mergeCell ref="B68:E68"/>
    <mergeCell ref="O68:Q68"/>
    <mergeCell ref="R68:T68"/>
    <mergeCell ref="B69:D69"/>
    <mergeCell ref="H69:J69"/>
    <mergeCell ref="O69:R69"/>
    <mergeCell ref="U1:U6"/>
    <mergeCell ref="B7:T7"/>
    <mergeCell ref="B8:E8"/>
    <mergeCell ref="O8:Q8"/>
    <mergeCell ref="X3:X6"/>
    <mergeCell ref="V1:AC2"/>
    <mergeCell ref="Y3:Y6"/>
    <mergeCell ref="Z3:Z6"/>
    <mergeCell ref="V3:V6"/>
    <mergeCell ref="AA3:AA6"/>
    <mergeCell ref="AC3:AC6"/>
    <mergeCell ref="W3:W6"/>
    <mergeCell ref="I1:L1"/>
    <mergeCell ref="G2:H2"/>
    <mergeCell ref="I2:L2"/>
    <mergeCell ref="B1:F2"/>
    <mergeCell ref="AD1:AG2"/>
    <mergeCell ref="AG3:AG6"/>
    <mergeCell ref="AD3:AD6"/>
    <mergeCell ref="AE3:AE6"/>
    <mergeCell ref="AF3:AF6"/>
    <mergeCell ref="B54:D54"/>
    <mergeCell ref="H54:J54"/>
    <mergeCell ref="O54:R54"/>
    <mergeCell ref="O53:Q53"/>
    <mergeCell ref="R53:T53"/>
    <mergeCell ref="B39:D39"/>
    <mergeCell ref="H39:J39"/>
    <mergeCell ref="O39:R39"/>
    <mergeCell ref="B97:T97"/>
    <mergeCell ref="F66:G66"/>
    <mergeCell ref="B83:E83"/>
    <mergeCell ref="B84:D84"/>
    <mergeCell ref="H84:J84"/>
    <mergeCell ref="R83:T83"/>
    <mergeCell ref="O84:R84"/>
    <mergeCell ref="O83:Q83"/>
    <mergeCell ref="F96:G96"/>
    <mergeCell ref="F51:G51"/>
    <mergeCell ref="B52:T52"/>
    <mergeCell ref="B53:E53"/>
    <mergeCell ref="F36:G36"/>
    <mergeCell ref="B37:T37"/>
    <mergeCell ref="B38:E38"/>
    <mergeCell ref="O9:R9"/>
    <mergeCell ref="O38:Q38"/>
    <mergeCell ref="R38:T38"/>
    <mergeCell ref="F21:G21"/>
    <mergeCell ref="B22:T22"/>
    <mergeCell ref="B23:E23"/>
    <mergeCell ref="B24:D24"/>
    <mergeCell ref="H24:J24"/>
    <mergeCell ref="B9:D9"/>
    <mergeCell ref="O24:R24"/>
    <mergeCell ref="O23:Q23"/>
    <mergeCell ref="R23:T23"/>
    <mergeCell ref="G1:H1"/>
    <mergeCell ref="F3:F6"/>
    <mergeCell ref="H3:H6"/>
    <mergeCell ref="A1:A6"/>
    <mergeCell ref="B3:B6"/>
    <mergeCell ref="C3:C6"/>
    <mergeCell ref="D3:D6"/>
    <mergeCell ref="E3:E6"/>
    <mergeCell ref="M99:R99"/>
    <mergeCell ref="Q3:Q6"/>
    <mergeCell ref="P3:P6"/>
    <mergeCell ref="I3:I6"/>
    <mergeCell ref="J3:J6"/>
    <mergeCell ref="R3:R6"/>
    <mergeCell ref="H9:J9"/>
    <mergeCell ref="N3:N6"/>
    <mergeCell ref="O3:O6"/>
    <mergeCell ref="M3:M6"/>
    <mergeCell ref="R8:T8"/>
    <mergeCell ref="T3:T6"/>
    <mergeCell ref="L3:L6"/>
    <mergeCell ref="K3:K6"/>
  </mergeCells>
  <phoneticPr fontId="4" type="noConversion"/>
  <dataValidations count="1">
    <dataValidation type="list" allowBlank="1" showInputMessage="1" showErrorMessage="1" sqref="G86:G95 G11:G20 G26:G35 G41:G50 G56:G65 G71:G80" xr:uid="{00000000-0002-0000-0700-000000000000}">
      <formula1>$G$3:$G$6</formula1>
    </dataValidation>
  </dataValidations>
  <hyperlinks>
    <hyperlink ref="B1" r:id="rId1" xr:uid="{00000000-0004-0000-07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8" max="16383" man="1"/>
    <brk id="50" max="16383" man="1"/>
    <brk id="87" max="16383" man="1"/>
  </rowBreaks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95"/>
  <sheetViews>
    <sheetView workbookViewId="0">
      <pane ySplit="6" topLeftCell="A7" activePane="bottomLeft" state="frozen"/>
      <selection pane="bottomLeft" activeCell="M1" sqref="M1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SUM(AD85:AG85)+SUM(AE87:AG87)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31</v>
      </c>
      <c r="F9" s="35"/>
      <c r="G9" s="35"/>
      <c r="H9" s="405" t="s">
        <v>28</v>
      </c>
      <c r="I9" s="403"/>
      <c r="J9" s="404"/>
      <c r="K9" s="210">
        <f>'Oct20'!M69+1</f>
        <v>44137</v>
      </c>
      <c r="L9" s="211" t="s">
        <v>84</v>
      </c>
      <c r="M9" s="212">
        <f>K9+6</f>
        <v>44143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IF(T$9="Y",'Oct20'!H71,0)</f>
        <v>0</v>
      </c>
      <c r="I11" s="90">
        <f>IF(T$9="Y",'Oct20'!I71,0)</f>
        <v>0</v>
      </c>
      <c r="J11" s="90">
        <f>IF(T$9="Y",'Oct20'!J71,0)</f>
        <v>0</v>
      </c>
      <c r="K11" s="90">
        <f>IF(T$9="Y",'Oct20'!K71,I11*J11)</f>
        <v>0</v>
      </c>
      <c r="L11" s="114">
        <f>IF(T$9="Y",'Oct20'!L71,0)</f>
        <v>0</v>
      </c>
      <c r="M11" s="102" t="str">
        <f>IF(E11=" "," ",IF(T$9="Y",'Oct20'!M56,IF((H11+K11+L11)&gt;0,H11+K11+L11," ")))</f>
        <v xml:space="preserve"> </v>
      </c>
      <c r="N11" s="90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",Admin!I303))</f>
        <v xml:space="preserve"> </v>
      </c>
      <c r="U11" s="39"/>
      <c r="V11" s="49">
        <f>IF(Employee!H$34=E$9,Employee!D$34+SUM(M11)+'Oct20'!V71,SUM(M11)+'Oct20'!V71)</f>
        <v>0</v>
      </c>
      <c r="W11" s="49">
        <f>IF(Employee!H$34=E$9,Employee!D$35+SUM(N11)+'Oct20'!W71,SUM(N11)+'Oct20'!W71)</f>
        <v>0</v>
      </c>
      <c r="X11" s="49">
        <f>IF(O11=" ",'Oct20'!X71,O11+'Oct20'!X71)</f>
        <v>0</v>
      </c>
      <c r="Y11" s="49">
        <f>IF(P11=" ",'Oct20'!Y71,P11+'Oct20'!Y71)</f>
        <v>0</v>
      </c>
      <c r="Z11" s="49">
        <f>IF(Q11=" ",'Oct20'!Z71,Q11+'Oct20'!Z71)</f>
        <v>0</v>
      </c>
      <c r="AA11" s="49">
        <f>IF(R11=" ",'Oct20'!AA71,R11+'Oct20'!AA71)</f>
        <v>0</v>
      </c>
      <c r="AC11" s="49">
        <f>IF(T11=" ",'Oct20'!AC71,T11+'Oct20'!AC71)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IF(T$9="Y",'Oct20'!H72,0)</f>
        <v>0</v>
      </c>
      <c r="I12" s="349">
        <f>IF(T$9="Y",'Oct20'!I72,0)</f>
        <v>0</v>
      </c>
      <c r="J12" s="349">
        <f>IF(T$9="Y",'Oct20'!J72,0)</f>
        <v>0</v>
      </c>
      <c r="K12" s="349">
        <f>IF(T$9="Y",'Oct20'!K72,I12*J12)</f>
        <v>0</v>
      </c>
      <c r="L12" s="115">
        <f>IF(T$9="Y",'Oct20'!L72,0)</f>
        <v>0</v>
      </c>
      <c r="M12" s="103" t="str">
        <f>IF(E12=" "," ",IF(T$9="Y",'Oct20'!M57,IF((H12+K12+L12)&gt;0,H12+K12+L12," ")))</f>
        <v xml:space="preserve"> </v>
      </c>
      <c r="N12" s="34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",Admin!I304))</f>
        <v xml:space="preserve"> </v>
      </c>
      <c r="U12" s="39"/>
      <c r="V12" s="49">
        <f>IF(Employee!H$60=E$9,Employee!D$60+SUM(M12)+'Oct20'!V72,SUM(M12)+'Oct20'!V72)</f>
        <v>0</v>
      </c>
      <c r="W12" s="49">
        <f>IF(Employee!H$60=E$9,Employee!D$61+SUM(N12)+'Oct20'!W72,SUM(N12)+'Oct20'!W72)</f>
        <v>0</v>
      </c>
      <c r="X12" s="49">
        <f>IF(O12=" ",'Oct20'!X72,O12+'Oct20'!X72)</f>
        <v>0</v>
      </c>
      <c r="Y12" s="49">
        <f>IF(P12=" ",'Oct20'!Y72,P12+'Oct20'!Y72)</f>
        <v>0</v>
      </c>
      <c r="Z12" s="49">
        <f>IF(Q12=" ",'Oct20'!Z72,Q12+'Oct20'!Z72)</f>
        <v>0</v>
      </c>
      <c r="AA12" s="49">
        <f>IF(R12=" ",'Oct20'!AA72,R12+'Oct20'!AA72)</f>
        <v>0</v>
      </c>
      <c r="AC12" s="49">
        <f>IF(T12=" ",'Oct20'!AC72,T12+'Oct20'!AC72)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IF(T$9="Y",'Oct20'!H73,0)</f>
        <v>0</v>
      </c>
      <c r="I13" s="349">
        <f>IF(T$9="Y",'Oct20'!I73,0)</f>
        <v>0</v>
      </c>
      <c r="J13" s="349">
        <f>IF(T$9="Y",'Oct20'!J73,0)</f>
        <v>0</v>
      </c>
      <c r="K13" s="349">
        <f>IF(T$9="Y",'Oct20'!K73,I13*J13)</f>
        <v>0</v>
      </c>
      <c r="L13" s="115">
        <f>IF(T$9="Y",'Oct20'!L73,0)</f>
        <v>0</v>
      </c>
      <c r="M13" s="103" t="str">
        <f>IF(E13=" "," ",IF(T$9="Y",'Oct20'!M58,IF((H13+K13+L13)&gt;0,H13+K13+L13," ")))</f>
        <v xml:space="preserve"> </v>
      </c>
      <c r="N13" s="34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",Admin!I305))</f>
        <v xml:space="preserve"> </v>
      </c>
      <c r="U13" s="39"/>
      <c r="V13" s="49">
        <f>IF(Employee!H$86=E$9,Employee!D$86+SUM(M13)+'Oct20'!V73,SUM(M13)+'Oct20'!V73)</f>
        <v>0</v>
      </c>
      <c r="W13" s="49">
        <f>IF(Employee!H$86=E$9,Employee!D$87+SUM(N13)+'Oct20'!W73,SUM(N13)+'Oct20'!W73)</f>
        <v>0</v>
      </c>
      <c r="X13" s="49">
        <f>IF(O13=" ",'Oct20'!X73,O13+'Oct20'!X73)</f>
        <v>0</v>
      </c>
      <c r="Y13" s="49">
        <f>IF(P13=" ",'Oct20'!Y73,P13+'Oct20'!Y73)</f>
        <v>0</v>
      </c>
      <c r="Z13" s="49">
        <f>IF(Q13=" ",'Oct20'!Z73,Q13+'Oct20'!Z73)</f>
        <v>0</v>
      </c>
      <c r="AA13" s="49">
        <f>IF(R13=" ",'Oct20'!AA73,R13+'Oct20'!AA73)</f>
        <v>0</v>
      </c>
      <c r="AC13" s="49">
        <f>IF(T13=" ",'Oct20'!AC73,T13+'Oct20'!AC73)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IF(T$9="Y",'Oct20'!H74,0)</f>
        <v>0</v>
      </c>
      <c r="I14" s="349">
        <f>IF(T$9="Y",'Oct20'!I74,0)</f>
        <v>0</v>
      </c>
      <c r="J14" s="349">
        <f>IF(T$9="Y",'Oct20'!J74,0)</f>
        <v>0</v>
      </c>
      <c r="K14" s="349">
        <f>IF(T$9="Y",'Oct20'!K74,I14*J14)</f>
        <v>0</v>
      </c>
      <c r="L14" s="115">
        <f>IF(T$9="Y",'Oct20'!L74,0)</f>
        <v>0</v>
      </c>
      <c r="M14" s="103" t="str">
        <f>IF(E14=" "," ",IF(T$9="Y",'Oct20'!M59,IF((H14+K14+L14)&gt;0,H14+K14+L14," ")))</f>
        <v xml:space="preserve"> </v>
      </c>
      <c r="N14" s="34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",Admin!I306))</f>
        <v xml:space="preserve"> </v>
      </c>
      <c r="U14" s="39"/>
      <c r="V14" s="49">
        <f>IF(Employee!H$112=E$9,Employee!D$112+SUM(M14)+'Oct20'!V74,SUM(M14)+'Oct20'!V74)</f>
        <v>0</v>
      </c>
      <c r="W14" s="49">
        <f>IF(Employee!H$112=E$9,Employee!D$113+SUM(N14)+'Oct20'!W74,SUM(N14)+'Oct20'!W74)</f>
        <v>0</v>
      </c>
      <c r="X14" s="49">
        <f>IF(O14=" ",'Oct20'!X74,O14+'Oct20'!X74)</f>
        <v>0</v>
      </c>
      <c r="Y14" s="49">
        <f>IF(P14=" ",'Oct20'!Y74,P14+'Oct20'!Y74)</f>
        <v>0</v>
      </c>
      <c r="Z14" s="49">
        <f>IF(Q14=" ",'Oct20'!Z74,Q14+'Oct20'!Z74)</f>
        <v>0</v>
      </c>
      <c r="AA14" s="49">
        <f>IF(R14=" ",'Oct20'!AA74,R14+'Oct20'!AA74)</f>
        <v>0</v>
      </c>
      <c r="AC14" s="49">
        <f>IF(T14=" ",'Oct20'!AC74,T14+'Oct20'!AC74)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IF(T$9="Y",'Oct20'!H75,0)</f>
        <v>0</v>
      </c>
      <c r="I15" s="349">
        <f>IF(T$9="Y",'Oct20'!I75,0)</f>
        <v>0</v>
      </c>
      <c r="J15" s="349">
        <f>IF(T$9="Y",'Oct20'!J75,0)</f>
        <v>0</v>
      </c>
      <c r="K15" s="349">
        <f>IF(T$9="Y",'Oct20'!K75,I15*J15)</f>
        <v>0</v>
      </c>
      <c r="L15" s="115">
        <f>IF(T$9="Y",'Oct20'!L75,0)</f>
        <v>0</v>
      </c>
      <c r="M15" s="103" t="str">
        <f>IF(E15=" "," ",IF(T$9="Y",'Oct20'!M60,IF((H15+K15+L15)&gt;0,H15+K15+L15," ")))</f>
        <v xml:space="preserve"> </v>
      </c>
      <c r="N15" s="34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",Admin!I307))</f>
        <v xml:space="preserve"> </v>
      </c>
      <c r="U15" s="39"/>
      <c r="V15" s="49">
        <f>IF(Employee!H$138=E$9,Employee!D$138+SUM(M15)+'Oct20'!V75,SUM(M15)+'Oct20'!V75)</f>
        <v>0</v>
      </c>
      <c r="W15" s="49">
        <f>IF(Employee!H$138=E$9,Employee!D$139+SUM(N15)+'Oct20'!W75,SUM(N15)+'Oct20'!W75)</f>
        <v>0</v>
      </c>
      <c r="X15" s="49">
        <f>IF(O15=" ",'Oct20'!X75,O15+'Oct20'!X75)</f>
        <v>0</v>
      </c>
      <c r="Y15" s="49">
        <f>IF(P15=" ",'Oct20'!Y75,P15+'Oct20'!Y75)</f>
        <v>0</v>
      </c>
      <c r="Z15" s="49">
        <f>IF(Q15=" ",'Oct20'!Z75,Q15+'Oct20'!Z75)</f>
        <v>0</v>
      </c>
      <c r="AA15" s="49">
        <f>IF(R15=" ",'Oct20'!AA75,R15+'Oct20'!AA75)</f>
        <v>0</v>
      </c>
      <c r="AC15" s="49">
        <f>IF(T15=" ",'Oct20'!AC75,T15+'Oct20'!AC75)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IF(T$9="Y",'Oct20'!H76,0)</f>
        <v>0</v>
      </c>
      <c r="I16" s="349">
        <f>IF(T$9="Y",'Oct20'!I76,0)</f>
        <v>0</v>
      </c>
      <c r="J16" s="349">
        <f>IF(T$9="Y",'Oct20'!J76,0)</f>
        <v>0</v>
      </c>
      <c r="K16" s="349">
        <f>IF(T$9="Y",'Oct20'!K76,I16*J16)</f>
        <v>0</v>
      </c>
      <c r="L16" s="115">
        <f>IF(T$9="Y",'Oct20'!L76,0)</f>
        <v>0</v>
      </c>
      <c r="M16" s="103" t="str">
        <f>IF(E16=" "," ",IF(T$9="Y",'Oct20'!M61,IF((H16+K16+L16)&gt;0,H16+K16+L16," ")))</f>
        <v xml:space="preserve"> </v>
      </c>
      <c r="N16" s="34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",Admin!I308))</f>
        <v xml:space="preserve"> </v>
      </c>
      <c r="U16" s="39"/>
      <c r="V16" s="49">
        <f>IF(Employee!H$164=E$9,Employee!D$164+SUM(M16)+'Oct20'!V76,SUM(M16)+'Oct20'!V76)</f>
        <v>0</v>
      </c>
      <c r="W16" s="49">
        <f>IF(Employee!H$164=E$9,Employee!D$165+SUM(N16)+'Oct20'!W76,SUM(N16)+'Oct20'!W76)</f>
        <v>0</v>
      </c>
      <c r="X16" s="49">
        <f>IF(O16=" ",'Oct20'!X76,O16+'Oct20'!X76)</f>
        <v>0</v>
      </c>
      <c r="Y16" s="49">
        <f>IF(P16=" ",'Oct20'!Y76,P16+'Oct20'!Y76)</f>
        <v>0</v>
      </c>
      <c r="Z16" s="49">
        <f>IF(Q16=" ",'Oct20'!Z76,Q16+'Oct20'!Z76)</f>
        <v>0</v>
      </c>
      <c r="AA16" s="49">
        <f>IF(R16=" ",'Oct20'!AA76,R16+'Oct20'!AA76)</f>
        <v>0</v>
      </c>
      <c r="AC16" s="49">
        <f>IF(T16=" ",'Oct20'!AC76,T16+'Oct20'!AC76)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IF(T$9="Y",'Oct20'!H77,0)</f>
        <v>0</v>
      </c>
      <c r="I17" s="349">
        <f>IF(T$9="Y",'Oct20'!I77,0)</f>
        <v>0</v>
      </c>
      <c r="J17" s="349">
        <f>IF(T$9="Y",'Oct20'!J77,0)</f>
        <v>0</v>
      </c>
      <c r="K17" s="349">
        <f>IF(T$9="Y",'Oct20'!K77,I17*J17)</f>
        <v>0</v>
      </c>
      <c r="L17" s="115">
        <f>IF(T$9="Y",'Oct20'!L77,0)</f>
        <v>0</v>
      </c>
      <c r="M17" s="103" t="str">
        <f>IF(E17=" "," ",IF(T$9="Y",'Oct20'!M62,IF((H17+K17+L17)&gt;0,H17+K17+L17," ")))</f>
        <v xml:space="preserve"> </v>
      </c>
      <c r="N17" s="34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",Admin!I309))</f>
        <v xml:space="preserve"> </v>
      </c>
      <c r="U17" s="39"/>
      <c r="V17" s="49">
        <f>IF(Employee!H$190=E$9,Employee!D$190+SUM(M17)+'Oct20'!V77,SUM(M17)+'Oct20'!V77)</f>
        <v>0</v>
      </c>
      <c r="W17" s="49">
        <f>IF(Employee!H$190=E$9,Employee!D$191+SUM(N17)+'Oct20'!W77,SUM(N17)+'Oct20'!W77)</f>
        <v>0</v>
      </c>
      <c r="X17" s="49">
        <f>IF(O17=" ",'Oct20'!X77,O17+'Oct20'!X77)</f>
        <v>0</v>
      </c>
      <c r="Y17" s="49">
        <f>IF(P17=" ",'Oct20'!Y77,P17+'Oct20'!Y77)</f>
        <v>0</v>
      </c>
      <c r="Z17" s="49">
        <f>IF(Q17=" ",'Oct20'!Z77,Q17+'Oct20'!Z77)</f>
        <v>0</v>
      </c>
      <c r="AA17" s="49">
        <f>IF(R17=" ",'Oct20'!AA77,R17+'Oct20'!AA77)</f>
        <v>0</v>
      </c>
      <c r="AC17" s="49">
        <f>IF(T17=" ",'Oct20'!AC77,T17+'Oct20'!AC77)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IF(T$9="Y",'Oct20'!H78,0)</f>
        <v>0</v>
      </c>
      <c r="I18" s="349">
        <f>IF(T$9="Y",'Oct20'!I78,0)</f>
        <v>0</v>
      </c>
      <c r="J18" s="349">
        <f>IF(T$9="Y",'Oct20'!J78,0)</f>
        <v>0</v>
      </c>
      <c r="K18" s="349">
        <f>IF(T$9="Y",'Oct20'!K78,I18*J18)</f>
        <v>0</v>
      </c>
      <c r="L18" s="115">
        <f>IF(T$9="Y",'Oct20'!L78,0)</f>
        <v>0</v>
      </c>
      <c r="M18" s="103" t="str">
        <f>IF(E18=" "," ",IF(T$9="Y",'Oct20'!M63,IF((H18+K18+L18)&gt;0,H18+K18+L18," ")))</f>
        <v xml:space="preserve"> </v>
      </c>
      <c r="N18" s="34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",Admin!I310))</f>
        <v xml:space="preserve"> </v>
      </c>
      <c r="U18" s="39"/>
      <c r="V18" s="49">
        <f>IF(Employee!H$216=E$9,Employee!D$216+SUM(M18)+'Oct20'!V78,SUM(M18)+'Oct20'!V78)</f>
        <v>0</v>
      </c>
      <c r="W18" s="49">
        <f>IF(Employee!H$216=E$9,Employee!D$217+SUM(N18)+'Oct20'!W78,SUM(N18)+'Oct20'!W78)</f>
        <v>0</v>
      </c>
      <c r="X18" s="49">
        <f>IF(O18=" ",'Oct20'!X78,O18+'Oct20'!X78)</f>
        <v>0</v>
      </c>
      <c r="Y18" s="49">
        <f>IF(P18=" ",'Oct20'!Y78,P18+'Oct20'!Y78)</f>
        <v>0</v>
      </c>
      <c r="Z18" s="49">
        <f>IF(Q18=" ",'Oct20'!Z78,Q18+'Oct20'!Z78)</f>
        <v>0</v>
      </c>
      <c r="AA18" s="49">
        <f>IF(R18=" ",'Oct20'!AA78,R18+'Oct20'!AA78)</f>
        <v>0</v>
      </c>
      <c r="AC18" s="49">
        <f>IF(T18=" ",'Oct20'!AC78,T18+'Oct20'!AC78)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IF(T$9="Y",'Oct20'!H79,0)</f>
        <v>0</v>
      </c>
      <c r="I19" s="349">
        <f>IF(T$9="Y",'Oct20'!I79,0)</f>
        <v>0</v>
      </c>
      <c r="J19" s="349">
        <f>IF(T$9="Y",'Oct20'!J79,0)</f>
        <v>0</v>
      </c>
      <c r="K19" s="349">
        <f>IF(T$9="Y",'Oct20'!K79,I19*J19)</f>
        <v>0</v>
      </c>
      <c r="L19" s="115">
        <f>IF(T$9="Y",'Oct20'!L79,0)</f>
        <v>0</v>
      </c>
      <c r="M19" s="103" t="str">
        <f>IF(E19=" "," ",IF(T$9="Y",'Oct20'!M64,IF((H19+K19+L19)&gt;0,H19+K19+L19," ")))</f>
        <v xml:space="preserve"> </v>
      </c>
      <c r="N19" s="34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",Admin!I311))</f>
        <v xml:space="preserve"> </v>
      </c>
      <c r="U19" s="39"/>
      <c r="V19" s="49">
        <f>IF(Employee!H$242=E$9,Employee!D$242+SUM(M19)+'Oct20'!V79,SUM(M19)+'Oct20'!V79)</f>
        <v>0</v>
      </c>
      <c r="W19" s="49">
        <f>IF(Employee!H$242=E$9,Employee!D$243+SUM(N19)+'Oct20'!W79,SUM(N19)+'Oct20'!W79)</f>
        <v>0</v>
      </c>
      <c r="X19" s="49">
        <f>IF(O19=" ",'Oct20'!X79,O19+'Oct20'!X79)</f>
        <v>0</v>
      </c>
      <c r="Y19" s="49">
        <f>IF(P19=" ",'Oct20'!Y79,P19+'Oct20'!Y79)</f>
        <v>0</v>
      </c>
      <c r="Z19" s="49">
        <f>IF(Q19=" ",'Oct20'!Z79,Q19+'Oct20'!Z79)</f>
        <v>0</v>
      </c>
      <c r="AA19" s="49">
        <f>IF(R19=" ",'Oct20'!AA79,R19+'Oct20'!AA79)</f>
        <v>0</v>
      </c>
      <c r="AC19" s="49">
        <f>IF(T19=" ",'Oct20'!AC79,T19+'Oct20'!AC79)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IF(T$9="Y",'Oct20'!H80,0)</f>
        <v>0</v>
      </c>
      <c r="I20" s="118">
        <f>IF(T$9="Y",'Oct20'!I80,0)</f>
        <v>0</v>
      </c>
      <c r="J20" s="118">
        <f>IF(T$9="Y",'Oct20'!J80,0)</f>
        <v>0</v>
      </c>
      <c r="K20" s="118">
        <f>IF(T$9="Y",'Oct20'!K80,I20*J20)</f>
        <v>0</v>
      </c>
      <c r="L20" s="116">
        <f>IF(T$9="Y",'Oct20'!L80,0)</f>
        <v>0</v>
      </c>
      <c r="M20" s="104" t="str">
        <f>IF(E20=" "," ",IF(T$9="Y",'Oct20'!M65,IF((H20+K20+L20)&gt;0,H20+K20+L20," ")))</f>
        <v xml:space="preserve"> </v>
      </c>
      <c r="N20" s="118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",Admin!I312))</f>
        <v xml:space="preserve"> </v>
      </c>
      <c r="U20" s="39"/>
      <c r="V20" s="49">
        <f>IF(Employee!H$268=E$9,Employee!D$268+SUM(M20)+'Oct20'!V80,SUM(M20)+'Oct20'!V80)</f>
        <v>0</v>
      </c>
      <c r="W20" s="49">
        <f>IF(Employee!H$268=E$9,Employee!D$269+SUM(N20)+'Oct20'!W80,SUM(N20)+'Oct20'!W80)</f>
        <v>0</v>
      </c>
      <c r="X20" s="49">
        <f>IF(O20=" ",'Oct20'!X80,O20+'Oct20'!X80)</f>
        <v>0</v>
      </c>
      <c r="Y20" s="49">
        <f>IF(P20=" ",'Oct20'!Y80,P20+'Oct20'!Y80)</f>
        <v>0</v>
      </c>
      <c r="Z20" s="49">
        <f>IF(Q20=" ",'Oct20'!Z80,Q20+'Oct20'!Z80)</f>
        <v>0</v>
      </c>
      <c r="AA20" s="49">
        <f>IF(R20=" ",'Oct20'!AA80,R20+'Oct20'!AA80)</f>
        <v>0</v>
      </c>
      <c r="AC20" s="49">
        <f>IF(T20=" ",'Oct20'!AC80,T20+'Oct20'!AC80)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46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32</v>
      </c>
      <c r="F24" s="35"/>
      <c r="G24" s="35"/>
      <c r="H24" s="405" t="s">
        <v>28</v>
      </c>
      <c r="I24" s="403"/>
      <c r="J24" s="404"/>
      <c r="K24" s="210">
        <f>M9+1</f>
        <v>44144</v>
      </c>
      <c r="L24" s="211" t="s">
        <v>84</v>
      </c>
      <c r="M24" s="212">
        <f>K24+6</f>
        <v>44150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",Admin!I313))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",Admin!I314))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",Admin!I315))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",Admin!I316))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",Admin!I317))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",Admin!I318))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",Admin!I319))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",Admin!I320))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",Admin!I321))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",Admin!I322))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33</v>
      </c>
      <c r="F39" s="35"/>
      <c r="G39" s="35"/>
      <c r="H39" s="405" t="s">
        <v>28</v>
      </c>
      <c r="I39" s="403"/>
      <c r="J39" s="404"/>
      <c r="K39" s="210">
        <f>M24+1</f>
        <v>44151</v>
      </c>
      <c r="L39" s="211" t="s">
        <v>84</v>
      </c>
      <c r="M39" s="212">
        <f>K39+6</f>
        <v>44157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",Admin!I323))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",Admin!I324))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",Admin!I325))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",Admin!I326))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",Admin!I327))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",Admin!I328))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",Admin!I329))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",Admin!I330))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",Admin!I331))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",Admin!I332))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34</v>
      </c>
      <c r="F54" s="35"/>
      <c r="G54" s="35"/>
      <c r="H54" s="405" t="s">
        <v>28</v>
      </c>
      <c r="I54" s="469"/>
      <c r="J54" s="470"/>
      <c r="K54" s="210">
        <f>M39+1</f>
        <v>44158</v>
      </c>
      <c r="L54" s="211" t="s">
        <v>84</v>
      </c>
      <c r="M54" s="212">
        <f>K54+6</f>
        <v>44164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",Admin!I333))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",Admin!I334))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",Admin!I335))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",Admin!I336))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",Admin!I337))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",Admin!I338))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",Admin!I339))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",Admin!I340))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",Admin!I341))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",Admin!I342))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8</v>
      </c>
      <c r="F69" s="35"/>
      <c r="G69" s="35"/>
      <c r="H69" s="405" t="s">
        <v>28</v>
      </c>
      <c r="I69" s="403"/>
      <c r="J69" s="404"/>
      <c r="K69" s="210">
        <v>44136</v>
      </c>
      <c r="L69" s="211" t="s">
        <v>84</v>
      </c>
      <c r="M69" s="212">
        <v>44165</v>
      </c>
      <c r="N69" s="20"/>
      <c r="O69" s="448" t="s">
        <v>72</v>
      </c>
      <c r="P69" s="449"/>
      <c r="Q69" s="449"/>
      <c r="R69" s="450"/>
      <c r="S69" s="35"/>
      <c r="T69" s="145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IF(T$69="Y",'Oct20'!H86,0)</f>
        <v>0</v>
      </c>
      <c r="I71" s="90">
        <f>IF(T$69="Y",'Oct20'!I86,0)</f>
        <v>0</v>
      </c>
      <c r="J71" s="90">
        <f>IF(T$69="Y",'Oct20'!J86,0)</f>
        <v>0</v>
      </c>
      <c r="K71" s="90">
        <f>IF(T$69="Y",'Oct20'!K86,I71*J71)</f>
        <v>0</v>
      </c>
      <c r="L71" s="114">
        <f>IF(T$69="Y",'Oct20'!L86,0)</f>
        <v>0</v>
      </c>
      <c r="M71" s="102" t="str">
        <f>IF(E71=" "," ",IF(T$69="Y",'Oct20'!M86,IF((H71+K71+L71)&gt;0,H71+K71+L71,"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84" t="str">
        <f>IF(M71=" "," ",IF(M71=0," ",M71-SUM(N71:Q71)))</f>
        <v xml:space="preserve"> </v>
      </c>
      <c r="S71" s="95"/>
      <c r="T71" s="92" t="str">
        <f>IF(M71=" "," ",IF(M71=0," ",Admin!I73))</f>
        <v xml:space="preserve"> </v>
      </c>
      <c r="U71" s="39"/>
      <c r="V71" s="49">
        <f>IF(Employee!H$35=E$69,Employee!D$34+SUM(M71)+'Oct20'!V86,SUM(M71)+'Oct20'!V86)</f>
        <v>0</v>
      </c>
      <c r="W71" s="49">
        <f>IF(Employee!H$35=E$69,Employee!D$35+SUM(N71)+'Oct20'!W86,SUM(N71)+'Oct20'!W86)</f>
        <v>0</v>
      </c>
      <c r="X71" s="49">
        <f>IF(O71=" ",'Oct20'!X86,O71+'Oct20'!X86)</f>
        <v>0</v>
      </c>
      <c r="Y71" s="49">
        <f>IF(P71=" ",'Oct20'!Y86,P71+'Oct20'!Y86)</f>
        <v>0</v>
      </c>
      <c r="Z71" s="49">
        <f>IF(Q71=" ",'Oct20'!Z86,Q71+'Oct20'!Z86)</f>
        <v>0</v>
      </c>
      <c r="AA71" s="49">
        <f>IF(R71=" ",'Oct20'!AA86,R71+'Oct20'!AA86)</f>
        <v>0</v>
      </c>
      <c r="AC71" s="49">
        <f>IF(T71=" ",'Oct20'!AC86,T71+'Oct20'!AC86)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>IF(T$69="Y",'Oct20'!H87,0)</f>
        <v>0</v>
      </c>
      <c r="I72" s="93">
        <f>IF(T$69="Y",'Oct20'!I87,0)</f>
        <v>0</v>
      </c>
      <c r="J72" s="93">
        <f>IF(T$69="Y",'Oct20'!J87,0)</f>
        <v>0</v>
      </c>
      <c r="K72" s="93">
        <f>IF(T$69="Y",'Oct20'!K87,I72*J72)</f>
        <v>0</v>
      </c>
      <c r="L72" s="115">
        <f>IF(T$69="Y",'Oct20'!L87,0)</f>
        <v>0</v>
      </c>
      <c r="M72" s="103" t="str">
        <f>IF(E72=" "," ",IF(T$69="Y",'Oct20'!M87,IF((H72+K72+L72)&gt;0,H72+K72+L72,"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85" t="str">
        <f t="shared" ref="R72:R80" si="56">IF(M72=" "," ",IF(M72=0," ",M72-SUM(N72:Q72)))</f>
        <v xml:space="preserve"> </v>
      </c>
      <c r="S72" s="95"/>
      <c r="T72" s="96" t="str">
        <f>IF(M72=" "," ",IF(M72=0," ",Admin!I74))</f>
        <v xml:space="preserve"> </v>
      </c>
      <c r="U72" s="39"/>
      <c r="V72" s="49">
        <f>IF(Employee!H$61=E$69,Employee!D$60+SUM(M72)+'Oct20'!V87,SUM(M72)+'Oct20'!V87)</f>
        <v>0</v>
      </c>
      <c r="W72" s="49">
        <f>IF(Employee!H$61=E$69,Employee!D$61+SUM(N72)+'Oct20'!W87,SUM(N72)+'Oct20'!W87)</f>
        <v>0</v>
      </c>
      <c r="X72" s="49">
        <f>IF(O72=" ",'Oct20'!X87,O72+'Oct20'!X87)</f>
        <v>0</v>
      </c>
      <c r="Y72" s="49">
        <f>IF(P72=" ",'Oct20'!Y87,P72+'Oct20'!Y87)</f>
        <v>0</v>
      </c>
      <c r="Z72" s="49">
        <f>IF(Q72=" ",'Oct20'!Z87,Q72+'Oct20'!Z87)</f>
        <v>0</v>
      </c>
      <c r="AA72" s="49">
        <f>IF(R72=" ",'Oct20'!AA87,R72+'Oct20'!AA87)</f>
        <v>0</v>
      </c>
      <c r="AC72" s="49">
        <f>IF(T72=" ",'Oct20'!AC87,T72+'Oct20'!AC87)</f>
        <v>0</v>
      </c>
      <c r="AD72" s="77">
        <f t="shared" ref="AD72:AD80" si="57">IF(G72="SSP",H72,0)</f>
        <v>0</v>
      </c>
      <c r="AE72" s="77">
        <f t="shared" ref="AE72:AE80" si="58">IF(G72="SMP",H72,0)</f>
        <v>0</v>
      </c>
      <c r="AF72" s="77">
        <f t="shared" ref="AF72:AF80" si="59">IF(G72="SPP",H72,0)</f>
        <v>0</v>
      </c>
      <c r="AG72" s="77">
        <f t="shared" ref="AG72:AG80" si="6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>IF(T$69="Y",'Oct20'!H88,0)</f>
        <v>0</v>
      </c>
      <c r="I73" s="93">
        <f>IF(T$69="Y",'Oct20'!I88,0)</f>
        <v>0</v>
      </c>
      <c r="J73" s="93">
        <f>IF(T$69="Y",'Oct20'!J88,0)</f>
        <v>0</v>
      </c>
      <c r="K73" s="93">
        <f>IF(T$69="Y",'Oct20'!K88,I73*J73)</f>
        <v>0</v>
      </c>
      <c r="L73" s="115">
        <f>IF(T$69="Y",'Oct20'!L88,0)</f>
        <v>0</v>
      </c>
      <c r="M73" s="103" t="str">
        <f>IF(E73=" "," ",IF(T$69="Y",'Oct20'!M88,IF((H73+K73+L73)&gt;0,H73+K73+L73,"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85" t="str">
        <f t="shared" si="56"/>
        <v xml:space="preserve"> </v>
      </c>
      <c r="S73" s="95"/>
      <c r="T73" s="96" t="str">
        <f>IF(M73=" "," ",IF(M73=0," ",Admin!I75))</f>
        <v xml:space="preserve"> </v>
      </c>
      <c r="U73" s="39"/>
      <c r="V73" s="49">
        <f>IF(Employee!H$87=E$69,Employee!D$86+SUM(M73)+'Oct20'!V88,SUM(M73)+'Oct20'!V88)</f>
        <v>0</v>
      </c>
      <c r="W73" s="49">
        <f>IF(Employee!H$87=E$69,Employee!D$87+SUM(N73)+'Oct20'!W88,SUM(N73)+'Oct20'!W88)</f>
        <v>0</v>
      </c>
      <c r="X73" s="49">
        <f>IF(O73=" ",'Oct20'!X88,O73+'Oct20'!X88)</f>
        <v>0</v>
      </c>
      <c r="Y73" s="49">
        <f>IF(P73=" ",'Oct20'!Y88,P73+'Oct20'!Y88)</f>
        <v>0</v>
      </c>
      <c r="Z73" s="49">
        <f>IF(Q73=" ",'Oct20'!Z88,Q73+'Oct20'!Z88)</f>
        <v>0</v>
      </c>
      <c r="AA73" s="49">
        <f>IF(R73=" ",'Oct20'!AA88,R73+'Oct20'!AA88)</f>
        <v>0</v>
      </c>
      <c r="AC73" s="49">
        <f>IF(T73=" ",'Oct20'!AC88,T73+'Oct20'!AC88)</f>
        <v>0</v>
      </c>
      <c r="AD73" s="77">
        <f t="shared" si="57"/>
        <v>0</v>
      </c>
      <c r="AE73" s="77">
        <f t="shared" si="58"/>
        <v>0</v>
      </c>
      <c r="AF73" s="77">
        <f t="shared" si="59"/>
        <v>0</v>
      </c>
      <c r="AG73" s="77">
        <f t="shared" si="6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>IF(T$69="Y",'Oct20'!H89,0)</f>
        <v>0</v>
      </c>
      <c r="I74" s="93">
        <f>IF(T$69="Y",'Oct20'!I89,0)</f>
        <v>0</v>
      </c>
      <c r="J74" s="93">
        <f>IF(T$69="Y",'Oct20'!J89,0)</f>
        <v>0</v>
      </c>
      <c r="K74" s="93">
        <f>IF(T$69="Y",'Oct20'!K89,I74*J74)</f>
        <v>0</v>
      </c>
      <c r="L74" s="115">
        <f>IF(T$69="Y",'Oct20'!L89,0)</f>
        <v>0</v>
      </c>
      <c r="M74" s="103" t="str">
        <f>IF(E74=" "," ",IF(T$69="Y",'Oct20'!M89,IF((H74+K74+L74)&gt;0,H74+K74+L74,"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85" t="str">
        <f t="shared" si="56"/>
        <v xml:space="preserve"> </v>
      </c>
      <c r="S74" s="95"/>
      <c r="T74" s="96" t="str">
        <f>IF(M74=" "," ",IF(M74=0," ",Admin!I76))</f>
        <v xml:space="preserve"> </v>
      </c>
      <c r="U74" s="39"/>
      <c r="V74" s="49">
        <f>IF(Employee!H$113=E$69,Employee!D$112+SUM(M74)+'Oct20'!V89,SUM(M74)+'Oct20'!V89)</f>
        <v>0</v>
      </c>
      <c r="W74" s="49">
        <f>IF(Employee!H$113=E$69,Employee!D$113+SUM(N74)+'Oct20'!W89,SUM(N74)+'Oct20'!W89)</f>
        <v>0</v>
      </c>
      <c r="X74" s="49">
        <f>IF(O74=" ",'Oct20'!X89,O74+'Oct20'!X89)</f>
        <v>0</v>
      </c>
      <c r="Y74" s="49">
        <f>IF(P74=" ",'Oct20'!Y89,P74+'Oct20'!Y89)</f>
        <v>0</v>
      </c>
      <c r="Z74" s="49">
        <f>IF(Q74=" ",'Oct20'!Z89,Q74+'Oct20'!Z89)</f>
        <v>0</v>
      </c>
      <c r="AA74" s="49">
        <f>IF(R74=" ",'Oct20'!AA89,R74+'Oct20'!AA89)</f>
        <v>0</v>
      </c>
      <c r="AC74" s="49">
        <f>IF(T74=" ",'Oct20'!AC89,T74+'Oct20'!AC89)</f>
        <v>0</v>
      </c>
      <c r="AD74" s="77">
        <f t="shared" si="57"/>
        <v>0</v>
      </c>
      <c r="AE74" s="77">
        <f t="shared" si="58"/>
        <v>0</v>
      </c>
      <c r="AF74" s="77">
        <f t="shared" si="59"/>
        <v>0</v>
      </c>
      <c r="AG74" s="77">
        <f t="shared" si="6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>IF(T$69="Y",'Oct20'!H90,0)</f>
        <v>0</v>
      </c>
      <c r="I75" s="93">
        <f>IF(T$69="Y",'Oct20'!I90,0)</f>
        <v>0</v>
      </c>
      <c r="J75" s="93">
        <f>IF(T$69="Y",'Oct20'!J90,0)</f>
        <v>0</v>
      </c>
      <c r="K75" s="93">
        <f>IF(T$69="Y",'Oct20'!K90,I75*J75)</f>
        <v>0</v>
      </c>
      <c r="L75" s="115">
        <f>IF(T$69="Y",'Oct20'!L90,0)</f>
        <v>0</v>
      </c>
      <c r="M75" s="103" t="str">
        <f>IF(E75=" "," ",IF(T$69="Y",'Oct20'!M90,IF((H75+K75+L75)&gt;0,H75+K75+L75,"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85" t="str">
        <f t="shared" si="56"/>
        <v xml:space="preserve"> </v>
      </c>
      <c r="S75" s="95"/>
      <c r="T75" s="96" t="str">
        <f>IF(M75=" "," ",IF(M75=0," ",Admin!I77))</f>
        <v xml:space="preserve"> </v>
      </c>
      <c r="U75" s="39"/>
      <c r="V75" s="49">
        <f>IF(Employee!H$139=E$69,Employee!D$138+SUM(M75)+'Oct20'!V90,SUM(M75)+'Oct20'!V90)</f>
        <v>0</v>
      </c>
      <c r="W75" s="49">
        <f>IF(Employee!H$139=E$69,Employee!D$139+SUM(N75)+'Oct20'!W90,SUM(N75)+'Oct20'!W90)</f>
        <v>0</v>
      </c>
      <c r="X75" s="49">
        <f>IF(O75=" ",'Oct20'!X90,O75+'Oct20'!X90)</f>
        <v>0</v>
      </c>
      <c r="Y75" s="49">
        <f>IF(P75=" ",'Oct20'!Y90,P75+'Oct20'!Y90)</f>
        <v>0</v>
      </c>
      <c r="Z75" s="49">
        <f>IF(Q75=" ",'Oct20'!Z90,Q75+'Oct20'!Z90)</f>
        <v>0</v>
      </c>
      <c r="AA75" s="49">
        <f>IF(R75=" ",'Oct20'!AA90,R75+'Oct20'!AA90)</f>
        <v>0</v>
      </c>
      <c r="AC75" s="49">
        <f>IF(T75=" ",'Oct20'!AC90,T75+'Oct20'!AC90)</f>
        <v>0</v>
      </c>
      <c r="AD75" s="77">
        <f t="shared" si="57"/>
        <v>0</v>
      </c>
      <c r="AE75" s="77">
        <f t="shared" si="58"/>
        <v>0</v>
      </c>
      <c r="AF75" s="77">
        <f t="shared" si="59"/>
        <v>0</v>
      </c>
      <c r="AG75" s="77">
        <f t="shared" si="6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>IF(T$69="Y",'Oct20'!H91,0)</f>
        <v>0</v>
      </c>
      <c r="I76" s="93">
        <f>IF(T$69="Y",'Oct20'!I91,0)</f>
        <v>0</v>
      </c>
      <c r="J76" s="93">
        <f>IF(T$69="Y",'Oct20'!J91,0)</f>
        <v>0</v>
      </c>
      <c r="K76" s="93">
        <f>IF(T$69="Y",'Oct20'!K91,I76*J76)</f>
        <v>0</v>
      </c>
      <c r="L76" s="115">
        <f>IF(T$69="Y",'Oct20'!L91,0)</f>
        <v>0</v>
      </c>
      <c r="M76" s="103" t="str">
        <f>IF(E76=" "," ",IF(T$69="Y",'Oct20'!M91,IF((H76+K76+L76)&gt;0,H76+K76+L76,"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85" t="str">
        <f t="shared" si="56"/>
        <v xml:space="preserve"> </v>
      </c>
      <c r="S76" s="95"/>
      <c r="T76" s="96" t="str">
        <f>IF(M76=" "," ",IF(M76=0," ",Admin!I78))</f>
        <v xml:space="preserve"> </v>
      </c>
      <c r="U76" s="39"/>
      <c r="V76" s="49">
        <f>IF(Employee!H$165=E$69,Employee!D$164+SUM(M76)+'Oct20'!V91,SUM(M76)+'Oct20'!V91)</f>
        <v>0</v>
      </c>
      <c r="W76" s="49">
        <f>IF(Employee!H$165=E$69,Employee!D$165+SUM(N76)+'Oct20'!W91,SUM(N76)+'Oct20'!W91)</f>
        <v>0</v>
      </c>
      <c r="X76" s="49">
        <f>IF(O76=" ",'Oct20'!X91,O76+'Oct20'!X91)</f>
        <v>0</v>
      </c>
      <c r="Y76" s="49">
        <f>IF(P76=" ",'Oct20'!Y91,P76+'Oct20'!Y91)</f>
        <v>0</v>
      </c>
      <c r="Z76" s="49">
        <f>IF(Q76=" ",'Oct20'!Z91,Q76+'Oct20'!Z91)</f>
        <v>0</v>
      </c>
      <c r="AA76" s="49">
        <f>IF(R76=" ",'Oct20'!AA91,R76+'Oct20'!AA91)</f>
        <v>0</v>
      </c>
      <c r="AC76" s="49">
        <f>IF(T76=" ",'Oct20'!AC91,T76+'Oct20'!AC91)</f>
        <v>0</v>
      </c>
      <c r="AD76" s="77">
        <f t="shared" si="57"/>
        <v>0</v>
      </c>
      <c r="AE76" s="77">
        <f t="shared" si="58"/>
        <v>0</v>
      </c>
      <c r="AF76" s="77">
        <f t="shared" si="59"/>
        <v>0</v>
      </c>
      <c r="AG76" s="77">
        <f t="shared" si="6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>IF(T$69="Y",'Oct20'!H92,0)</f>
        <v>0</v>
      </c>
      <c r="I77" s="93">
        <f>IF(T$69="Y",'Oct20'!I92,0)</f>
        <v>0</v>
      </c>
      <c r="J77" s="93">
        <f>IF(T$69="Y",'Oct20'!J92,0)</f>
        <v>0</v>
      </c>
      <c r="K77" s="93">
        <f>IF(T$69="Y",'Oct20'!K92,I77*J77)</f>
        <v>0</v>
      </c>
      <c r="L77" s="115">
        <f>IF(T$69="Y",'Oct20'!L92,0)</f>
        <v>0</v>
      </c>
      <c r="M77" s="103" t="str">
        <f>IF(E77=" "," ",IF(T$69="Y",'Oct20'!M92,IF((H77+K77+L77)&gt;0,H77+K77+L77,"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85" t="str">
        <f t="shared" si="56"/>
        <v xml:space="preserve"> </v>
      </c>
      <c r="S77" s="95"/>
      <c r="T77" s="96" t="str">
        <f>IF(M77=" "," ",IF(M77=0," ",Admin!I79))</f>
        <v xml:space="preserve"> </v>
      </c>
      <c r="U77" s="39"/>
      <c r="V77" s="49">
        <f>IF(Employee!H$191=E$69,Employee!D$190+SUM(M77)+'Oct20'!V92,SUM(M77)+'Oct20'!V92)</f>
        <v>0</v>
      </c>
      <c r="W77" s="49">
        <f>IF(Employee!H$191=E$69,Employee!D$191+SUM(N77)+'Oct20'!W92,SUM(N77)+'Oct20'!W92)</f>
        <v>0</v>
      </c>
      <c r="X77" s="49">
        <f>IF(O77=" ",'Oct20'!X92,O77+'Oct20'!X92)</f>
        <v>0</v>
      </c>
      <c r="Y77" s="49">
        <f>IF(P77=" ",'Oct20'!Y92,P77+'Oct20'!Y92)</f>
        <v>0</v>
      </c>
      <c r="Z77" s="49">
        <f>IF(Q77=" ",'Oct20'!Z92,Q77+'Oct20'!Z92)</f>
        <v>0</v>
      </c>
      <c r="AA77" s="49">
        <f>IF(R77=" ",'Oct20'!AA92,R77+'Oct20'!AA92)</f>
        <v>0</v>
      </c>
      <c r="AC77" s="49">
        <f>IF(T77=" ",'Oct20'!AC92,T77+'Oct20'!AC92)</f>
        <v>0</v>
      </c>
      <c r="AD77" s="77">
        <f t="shared" si="57"/>
        <v>0</v>
      </c>
      <c r="AE77" s="77">
        <f t="shared" si="58"/>
        <v>0</v>
      </c>
      <c r="AF77" s="77">
        <f t="shared" si="59"/>
        <v>0</v>
      </c>
      <c r="AG77" s="77">
        <f t="shared" si="6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>IF(T$69="Y",'Oct20'!H93,0)</f>
        <v>0</v>
      </c>
      <c r="I78" s="93">
        <f>IF(T$69="Y",'Oct20'!I93,0)</f>
        <v>0</v>
      </c>
      <c r="J78" s="93">
        <f>IF(T$69="Y",'Oct20'!J93,0)</f>
        <v>0</v>
      </c>
      <c r="K78" s="93">
        <f>IF(T$69="Y",'Oct20'!K93,I78*J78)</f>
        <v>0</v>
      </c>
      <c r="L78" s="115">
        <f>IF(T$69="Y",'Oct20'!L93,0)</f>
        <v>0</v>
      </c>
      <c r="M78" s="103" t="str">
        <f>IF(E78=" "," ",IF(T$69="Y",'Oct20'!M93,IF((H78+K78+L78)&gt;0,H78+K78+L78,"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85" t="str">
        <f t="shared" si="56"/>
        <v xml:space="preserve"> </v>
      </c>
      <c r="S78" s="95"/>
      <c r="T78" s="96" t="str">
        <f>IF(M78=" "," ",IF(M78=0," ",Admin!I80))</f>
        <v xml:space="preserve"> </v>
      </c>
      <c r="U78" s="39"/>
      <c r="V78" s="49">
        <f>IF(Employee!H$217=E$69,Employee!D$216+SUM(M78)+'Oct20'!V93,SUM(M78)+'Oct20'!V93)</f>
        <v>0</v>
      </c>
      <c r="W78" s="49">
        <f>IF(Employee!H$217=E$69,Employee!D$217+SUM(N78)+'Oct20'!W93,SUM(N78)+'Oct20'!W93)</f>
        <v>0</v>
      </c>
      <c r="X78" s="49">
        <f>IF(O78=" ",'Oct20'!X93,O78+'Oct20'!X93)</f>
        <v>0</v>
      </c>
      <c r="Y78" s="49">
        <f>IF(P78=" ",'Oct20'!Y93,P78+'Oct20'!Y93)</f>
        <v>0</v>
      </c>
      <c r="Z78" s="49">
        <f>IF(Q78=" ",'Oct20'!Z93,Q78+'Oct20'!Z93)</f>
        <v>0</v>
      </c>
      <c r="AA78" s="49">
        <f>IF(R78=" ",'Oct20'!AA93,R78+'Oct20'!AA93)</f>
        <v>0</v>
      </c>
      <c r="AC78" s="49">
        <f>IF(T78=" ",'Oct20'!AC93,T78+'Oct20'!AC93)</f>
        <v>0</v>
      </c>
      <c r="AD78" s="77">
        <f t="shared" si="57"/>
        <v>0</v>
      </c>
      <c r="AE78" s="77">
        <f t="shared" si="58"/>
        <v>0</v>
      </c>
      <c r="AF78" s="77">
        <f t="shared" si="59"/>
        <v>0</v>
      </c>
      <c r="AG78" s="77">
        <f t="shared" si="6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>IF(T$69="Y",'Oct20'!H94,0)</f>
        <v>0</v>
      </c>
      <c r="I79" s="93">
        <f>IF(T$69="Y",'Oct20'!I94,0)</f>
        <v>0</v>
      </c>
      <c r="J79" s="93">
        <f>IF(T$69="Y",'Oct20'!J94,0)</f>
        <v>0</v>
      </c>
      <c r="K79" s="93">
        <f>IF(T$69="Y",'Oct20'!K94,I79*J79)</f>
        <v>0</v>
      </c>
      <c r="L79" s="115">
        <f>IF(T$69="Y",'Oct20'!L94,0)</f>
        <v>0</v>
      </c>
      <c r="M79" s="103" t="str">
        <f>IF(E79=" "," ",IF(T$69="Y",'Oct20'!M94,IF((H79+K79+L79)&gt;0,H79+K79+L79,"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85" t="str">
        <f t="shared" si="56"/>
        <v xml:space="preserve"> </v>
      </c>
      <c r="S79" s="95"/>
      <c r="T79" s="96" t="str">
        <f>IF(M79=" "," ",IF(M79=0," ",Admin!I81))</f>
        <v xml:space="preserve"> </v>
      </c>
      <c r="U79" s="39"/>
      <c r="V79" s="49">
        <f>IF(Employee!H$243=E$69,Employee!D$242+SUM(M79)+'Oct20'!V94,SUM(M79)+'Oct20'!V94)</f>
        <v>0</v>
      </c>
      <c r="W79" s="49">
        <f>IF(Employee!H$243=E$69,Employee!D$243+SUM(N79)+'Oct20'!W94,SUM(N79)+'Oct20'!W94)</f>
        <v>0</v>
      </c>
      <c r="X79" s="49">
        <f>IF(O79=" ",'Oct20'!X94,O79+'Oct20'!X94)</f>
        <v>0</v>
      </c>
      <c r="Y79" s="49">
        <f>IF(P79=" ",'Oct20'!Y94,P79+'Oct20'!Y94)</f>
        <v>0</v>
      </c>
      <c r="Z79" s="49">
        <f>IF(Q79=" ",'Oct20'!Z94,Q79+'Oct20'!Z94)</f>
        <v>0</v>
      </c>
      <c r="AA79" s="49">
        <f>IF(R79=" ",'Oct20'!AA94,R79+'Oct20'!AA94)</f>
        <v>0</v>
      </c>
      <c r="AC79" s="49">
        <f>IF(T79=" ",'Oct20'!AC94,T79+'Oct20'!AC94)</f>
        <v>0</v>
      </c>
      <c r="AD79" s="77">
        <f t="shared" si="57"/>
        <v>0</v>
      </c>
      <c r="AE79" s="77">
        <f t="shared" si="58"/>
        <v>0</v>
      </c>
      <c r="AF79" s="77">
        <f t="shared" si="59"/>
        <v>0</v>
      </c>
      <c r="AG79" s="77">
        <f t="shared" si="6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>IF(T$69="Y",'Oct20'!H95,0)</f>
        <v>0</v>
      </c>
      <c r="I80" s="118">
        <f>IF(T$69="Y",'Oct20'!I95,0)</f>
        <v>0</v>
      </c>
      <c r="J80" s="118">
        <f>IF(T$69="Y",'Oct20'!J95,0)</f>
        <v>0</v>
      </c>
      <c r="K80" s="118">
        <f>IF(T$69="Y",'Oct20'!K95,I80*J80)</f>
        <v>0</v>
      </c>
      <c r="L80" s="116">
        <f>IF(T$69="Y",'Oct20'!L95,0)</f>
        <v>0</v>
      </c>
      <c r="M80" s="103" t="str">
        <f>IF(E80=" "," ",IF(T$69="Y",'Oct20'!M95,IF((H80+K80+L80)&gt;0,H80+K80+L80,"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85" t="str">
        <f t="shared" si="56"/>
        <v xml:space="preserve"> </v>
      </c>
      <c r="S80" s="95"/>
      <c r="T80" s="96" t="str">
        <f>IF(M80=" "," ",IF(M80=0," ",Admin!I82))</f>
        <v xml:space="preserve"> </v>
      </c>
      <c r="U80" s="39"/>
      <c r="V80" s="49">
        <f>IF(Employee!H$269=E$69,Employee!D$268+SUM(M80)+'Oct20'!V95,SUM(M80)+'Oct20'!V95)</f>
        <v>0</v>
      </c>
      <c r="W80" s="49">
        <f>IF(Employee!H$269=E$69,Employee!D$269+SUM(N80)+'Oct20'!W95,SUM(N80)+'Oct20'!W95)</f>
        <v>0</v>
      </c>
      <c r="X80" s="49">
        <f>IF(O80=" ",'Oct20'!X95,O80+'Oct20'!X95)</f>
        <v>0</v>
      </c>
      <c r="Y80" s="49">
        <f>IF(P80=" ",'Oct20'!Y95,P80+'Oct20'!Y95)</f>
        <v>0</v>
      </c>
      <c r="Z80" s="49">
        <f>IF(Q80=" ",'Oct20'!Z95,Q80+'Oct20'!Z95)</f>
        <v>0</v>
      </c>
      <c r="AA80" s="49">
        <f>IF(R80=" ",'Oct20'!AA95,R80+'Oct20'!AA95)</f>
        <v>0</v>
      </c>
      <c r="AC80" s="49">
        <f>IF(T80=" ",'Oct20'!AC95,T80+'Oct20'!AC95)</f>
        <v>0</v>
      </c>
      <c r="AD80" s="77">
        <f t="shared" si="57"/>
        <v>0</v>
      </c>
      <c r="AE80" s="77">
        <f t="shared" si="58"/>
        <v>0</v>
      </c>
      <c r="AF80" s="77">
        <f t="shared" si="59"/>
        <v>0</v>
      </c>
      <c r="AG80" s="77">
        <f t="shared" si="6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05"/>
      <c r="I81" s="106"/>
      <c r="J81" s="106"/>
      <c r="K81" s="147"/>
      <c r="L81" s="147"/>
      <c r="M81" s="138">
        <f t="shared" ref="M81:R81" si="61">SUM(M71:M80)</f>
        <v>0</v>
      </c>
      <c r="N81" s="138">
        <f t="shared" si="61"/>
        <v>0</v>
      </c>
      <c r="O81" s="138">
        <f t="shared" si="61"/>
        <v>0</v>
      </c>
      <c r="P81" s="138">
        <f t="shared" si="61"/>
        <v>0</v>
      </c>
      <c r="Q81" s="138">
        <f t="shared" si="61"/>
        <v>0</v>
      </c>
      <c r="R81" s="138">
        <f t="shared" si="61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customHeight="1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62">IF(B71="D",M71," ")</f>
        <v xml:space="preserve"> </v>
      </c>
      <c r="N85" s="196" t="str">
        <f t="shared" ref="N85:N94" si="63">IF(B71="D",N71," ")</f>
        <v xml:space="preserve"> </v>
      </c>
      <c r="O85" s="196" t="str">
        <f t="shared" ref="O85:O94" si="64">IF(B71="D",O71," ")</f>
        <v xml:space="preserve"> </v>
      </c>
      <c r="P85" s="196" t="str">
        <f t="shared" ref="P85:P94" si="65">IF(B71="D",P71," ")</f>
        <v xml:space="preserve"> </v>
      </c>
      <c r="Q85" s="196" t="str">
        <f t="shared" ref="Q85:Q94" si="66">IF(B71="D",Q71," ")</f>
        <v xml:space="preserve"> </v>
      </c>
      <c r="R85" s="197" t="str">
        <f t="shared" ref="R85:R94" si="67">IF(B71="D",R71," ")</f>
        <v xml:space="preserve"> </v>
      </c>
      <c r="S85" s="198"/>
      <c r="T85" s="199" t="str">
        <f t="shared" ref="T85:T94" si="68">IF(B71="D",T71," ")</f>
        <v xml:space="preserve"> </v>
      </c>
      <c r="AD85" s="171">
        <f>IF((AD83-(O1+T1)*0.13)&gt;0,AD83-(Q1+T1)*0.13,0)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62"/>
        <v xml:space="preserve"> </v>
      </c>
      <c r="N86" s="201" t="str">
        <f t="shared" si="63"/>
        <v xml:space="preserve"> </v>
      </c>
      <c r="O86" s="201" t="str">
        <f t="shared" si="64"/>
        <v xml:space="preserve"> </v>
      </c>
      <c r="P86" s="201" t="str">
        <f t="shared" si="65"/>
        <v xml:space="preserve"> </v>
      </c>
      <c r="Q86" s="201" t="str">
        <f t="shared" si="66"/>
        <v xml:space="preserve"> </v>
      </c>
      <c r="R86" s="202" t="str">
        <f t="shared" si="67"/>
        <v xml:space="preserve"> </v>
      </c>
      <c r="S86" s="198"/>
      <c r="T86" s="203" t="str">
        <f t="shared" si="68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62"/>
        <v xml:space="preserve"> </v>
      </c>
      <c r="N87" s="201" t="str">
        <f t="shared" si="63"/>
        <v xml:space="preserve"> </v>
      </c>
      <c r="O87" s="201" t="str">
        <f t="shared" si="64"/>
        <v xml:space="preserve"> </v>
      </c>
      <c r="P87" s="201" t="str">
        <f t="shared" si="65"/>
        <v xml:space="preserve"> </v>
      </c>
      <c r="Q87" s="201" t="str">
        <f t="shared" si="66"/>
        <v xml:space="preserve"> </v>
      </c>
      <c r="R87" s="202" t="str">
        <f t="shared" si="67"/>
        <v xml:space="preserve"> </v>
      </c>
      <c r="S87" s="198"/>
      <c r="T87" s="203" t="str">
        <f t="shared" si="68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62"/>
        <v xml:space="preserve"> </v>
      </c>
      <c r="N88" s="201" t="str">
        <f t="shared" si="63"/>
        <v xml:space="preserve"> </v>
      </c>
      <c r="O88" s="201" t="str">
        <f t="shared" si="64"/>
        <v xml:space="preserve"> </v>
      </c>
      <c r="P88" s="201" t="str">
        <f t="shared" si="65"/>
        <v xml:space="preserve"> </v>
      </c>
      <c r="Q88" s="201" t="str">
        <f t="shared" si="66"/>
        <v xml:space="preserve"> </v>
      </c>
      <c r="R88" s="202" t="str">
        <f t="shared" si="67"/>
        <v xml:space="preserve"> </v>
      </c>
      <c r="S88" s="198"/>
      <c r="T88" s="203" t="str">
        <f t="shared" si="68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62"/>
        <v xml:space="preserve"> </v>
      </c>
      <c r="N89" s="201" t="str">
        <f t="shared" si="63"/>
        <v xml:space="preserve"> </v>
      </c>
      <c r="O89" s="201" t="str">
        <f t="shared" si="64"/>
        <v xml:space="preserve"> </v>
      </c>
      <c r="P89" s="201" t="str">
        <f t="shared" si="65"/>
        <v xml:space="preserve"> </v>
      </c>
      <c r="Q89" s="201" t="str">
        <f t="shared" si="66"/>
        <v xml:space="preserve"> </v>
      </c>
      <c r="R89" s="202" t="str">
        <f t="shared" si="67"/>
        <v xml:space="preserve"> </v>
      </c>
      <c r="S89" s="198"/>
      <c r="T89" s="203" t="str">
        <f t="shared" si="68"/>
        <v xml:space="preserve"> </v>
      </c>
    </row>
    <row r="90" spans="1:34" x14ac:dyDescent="0.2">
      <c r="F90" s="191" t="str">
        <f>IF(B76="D",Employee!D145," ")</f>
        <v xml:space="preserve"> </v>
      </c>
      <c r="M90" s="200" t="str">
        <f t="shared" si="62"/>
        <v xml:space="preserve"> </v>
      </c>
      <c r="N90" s="201" t="str">
        <f t="shared" si="63"/>
        <v xml:space="preserve"> </v>
      </c>
      <c r="O90" s="201" t="str">
        <f t="shared" si="64"/>
        <v xml:space="preserve"> </v>
      </c>
      <c r="P90" s="201" t="str">
        <f t="shared" si="65"/>
        <v xml:space="preserve"> </v>
      </c>
      <c r="Q90" s="201" t="str">
        <f t="shared" si="66"/>
        <v xml:space="preserve"> </v>
      </c>
      <c r="R90" s="202" t="str">
        <f t="shared" si="67"/>
        <v xml:space="preserve"> </v>
      </c>
      <c r="S90" s="198"/>
      <c r="T90" s="203" t="str">
        <f t="shared" si="68"/>
        <v xml:space="preserve"> </v>
      </c>
      <c r="AD90" s="170">
        <f>AD85+'Oct20'!AD105</f>
        <v>0</v>
      </c>
      <c r="AE90" s="170">
        <f>AE85+'Oct20'!AE105</f>
        <v>0</v>
      </c>
      <c r="AF90" s="170">
        <f>AF85+'Oct20'!AF105</f>
        <v>0</v>
      </c>
      <c r="AG90" s="170">
        <f>AG85+'Oct20'!AG105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62"/>
        <v xml:space="preserve"> </v>
      </c>
      <c r="N91" s="201" t="str">
        <f t="shared" si="63"/>
        <v xml:space="preserve"> </v>
      </c>
      <c r="O91" s="201" t="str">
        <f t="shared" si="64"/>
        <v xml:space="preserve"> </v>
      </c>
      <c r="P91" s="201" t="str">
        <f t="shared" si="65"/>
        <v xml:space="preserve"> </v>
      </c>
      <c r="Q91" s="201" t="str">
        <f t="shared" si="66"/>
        <v xml:space="preserve"> </v>
      </c>
      <c r="R91" s="202" t="str">
        <f t="shared" si="67"/>
        <v xml:space="preserve"> </v>
      </c>
      <c r="S91" s="198"/>
      <c r="T91" s="203" t="str">
        <f t="shared" si="68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62"/>
        <v xml:space="preserve"> </v>
      </c>
      <c r="N92" s="201" t="str">
        <f t="shared" si="63"/>
        <v xml:space="preserve"> </v>
      </c>
      <c r="O92" s="201" t="str">
        <f t="shared" si="64"/>
        <v xml:space="preserve"> </v>
      </c>
      <c r="P92" s="201" t="str">
        <f t="shared" si="65"/>
        <v xml:space="preserve"> </v>
      </c>
      <c r="Q92" s="201" t="str">
        <f t="shared" si="66"/>
        <v xml:space="preserve"> </v>
      </c>
      <c r="R92" s="202" t="str">
        <f t="shared" si="67"/>
        <v xml:space="preserve"> </v>
      </c>
      <c r="S92" s="198"/>
      <c r="T92" s="203" t="str">
        <f t="shared" si="68"/>
        <v xml:space="preserve"> </v>
      </c>
      <c r="AD92" s="174"/>
      <c r="AE92" s="170">
        <f>AE87+'Oct20'!AE107</f>
        <v>0</v>
      </c>
      <c r="AF92" s="170">
        <f>AF87+'Oct20'!AF107</f>
        <v>0</v>
      </c>
      <c r="AG92" s="170">
        <f>AG87+'Oct20'!AG107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62"/>
        <v xml:space="preserve"> </v>
      </c>
      <c r="N93" s="201" t="str">
        <f t="shared" si="63"/>
        <v xml:space="preserve"> </v>
      </c>
      <c r="O93" s="201" t="str">
        <f t="shared" si="64"/>
        <v xml:space="preserve"> </v>
      </c>
      <c r="P93" s="201" t="str">
        <f t="shared" si="65"/>
        <v xml:space="preserve"> </v>
      </c>
      <c r="Q93" s="201" t="str">
        <f t="shared" si="66"/>
        <v xml:space="preserve"> </v>
      </c>
      <c r="R93" s="202" t="str">
        <f t="shared" si="67"/>
        <v xml:space="preserve"> </v>
      </c>
      <c r="S93" s="198"/>
      <c r="T93" s="203" t="str">
        <f t="shared" si="68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62"/>
        <v xml:space="preserve"> </v>
      </c>
      <c r="N94" s="205" t="str">
        <f t="shared" si="63"/>
        <v xml:space="preserve"> </v>
      </c>
      <c r="O94" s="205" t="str">
        <f t="shared" si="64"/>
        <v xml:space="preserve"> </v>
      </c>
      <c r="P94" s="205" t="str">
        <f t="shared" si="65"/>
        <v xml:space="preserve"> </v>
      </c>
      <c r="Q94" s="205" t="str">
        <f t="shared" si="66"/>
        <v xml:space="preserve"> </v>
      </c>
      <c r="R94" s="206" t="str">
        <f t="shared" si="67"/>
        <v xml:space="preserve"> </v>
      </c>
      <c r="S94" s="198"/>
      <c r="T94" s="207" t="str">
        <f t="shared" si="68"/>
        <v xml:space="preserve"> </v>
      </c>
    </row>
    <row r="95" spans="1:34" x14ac:dyDescent="0.2">
      <c r="F95" s="194" t="s">
        <v>82</v>
      </c>
      <c r="M95" s="208">
        <f t="shared" ref="M95:R95" si="69">SUM(M85:M94)</f>
        <v>0</v>
      </c>
      <c r="N95" s="208">
        <f t="shared" si="69"/>
        <v>0</v>
      </c>
      <c r="O95" s="208">
        <f t="shared" si="69"/>
        <v>0</v>
      </c>
      <c r="P95" s="208">
        <f t="shared" si="69"/>
        <v>0</v>
      </c>
      <c r="Q95" s="208">
        <f t="shared" si="69"/>
        <v>0</v>
      </c>
      <c r="R95" s="208">
        <f t="shared" si="69"/>
        <v>0</v>
      </c>
      <c r="S95" s="198"/>
      <c r="T95" s="208">
        <f>SUM(T85:T94)</f>
        <v>0</v>
      </c>
    </row>
  </sheetData>
  <mergeCells count="79">
    <mergeCell ref="U1:U6"/>
    <mergeCell ref="B7:T7"/>
    <mergeCell ref="B8:E8"/>
    <mergeCell ref="O8:Q8"/>
    <mergeCell ref="X3:X6"/>
    <mergeCell ref="V1:AC2"/>
    <mergeCell ref="Y3:Y6"/>
    <mergeCell ref="Z3:Z6"/>
    <mergeCell ref="V3:V6"/>
    <mergeCell ref="AA3:AA6"/>
    <mergeCell ref="AC3:AC6"/>
    <mergeCell ref="W3:W6"/>
    <mergeCell ref="I1:L1"/>
    <mergeCell ref="G2:H2"/>
    <mergeCell ref="I2:L2"/>
    <mergeCell ref="B1:F2"/>
    <mergeCell ref="AD1:AG2"/>
    <mergeCell ref="AG3:AG6"/>
    <mergeCell ref="AD3:AD6"/>
    <mergeCell ref="AE3:AE6"/>
    <mergeCell ref="AF3:AF6"/>
    <mergeCell ref="B54:D54"/>
    <mergeCell ref="H54:J54"/>
    <mergeCell ref="O54:R54"/>
    <mergeCell ref="O53:Q53"/>
    <mergeCell ref="R53:T53"/>
    <mergeCell ref="B39:D39"/>
    <mergeCell ref="H39:J39"/>
    <mergeCell ref="O39:R39"/>
    <mergeCell ref="B82:T82"/>
    <mergeCell ref="F66:G66"/>
    <mergeCell ref="B67:T67"/>
    <mergeCell ref="B68:E68"/>
    <mergeCell ref="B69:D69"/>
    <mergeCell ref="H69:J69"/>
    <mergeCell ref="R68:T68"/>
    <mergeCell ref="O69:R69"/>
    <mergeCell ref="O68:Q68"/>
    <mergeCell ref="F81:G81"/>
    <mergeCell ref="F51:G51"/>
    <mergeCell ref="B52:T52"/>
    <mergeCell ref="B53:E53"/>
    <mergeCell ref="F36:G36"/>
    <mergeCell ref="B37:T37"/>
    <mergeCell ref="B38:E38"/>
    <mergeCell ref="O9:R9"/>
    <mergeCell ref="O38:Q38"/>
    <mergeCell ref="R38:T38"/>
    <mergeCell ref="F21:G21"/>
    <mergeCell ref="B22:T22"/>
    <mergeCell ref="B23:E23"/>
    <mergeCell ref="B24:D24"/>
    <mergeCell ref="H24:J24"/>
    <mergeCell ref="B9:D9"/>
    <mergeCell ref="O24:R24"/>
    <mergeCell ref="O23:Q23"/>
    <mergeCell ref="R23:T23"/>
    <mergeCell ref="G1:H1"/>
    <mergeCell ref="F3:F6"/>
    <mergeCell ref="H3:H6"/>
    <mergeCell ref="A1:A6"/>
    <mergeCell ref="B3:B6"/>
    <mergeCell ref="C3:C6"/>
    <mergeCell ref="D3:D6"/>
    <mergeCell ref="E3:E6"/>
    <mergeCell ref="M84:R84"/>
    <mergeCell ref="Q3:Q6"/>
    <mergeCell ref="P3:P6"/>
    <mergeCell ref="I3:I6"/>
    <mergeCell ref="J3:J6"/>
    <mergeCell ref="R3:R6"/>
    <mergeCell ref="H9:J9"/>
    <mergeCell ref="N3:N6"/>
    <mergeCell ref="O3:O6"/>
    <mergeCell ref="M3:M6"/>
    <mergeCell ref="R8:T8"/>
    <mergeCell ref="T3:T6"/>
    <mergeCell ref="L3:L6"/>
    <mergeCell ref="K3:K6"/>
  </mergeCells>
  <phoneticPr fontId="4" type="noConversion"/>
  <dataValidations count="1">
    <dataValidation type="list" allowBlank="1" showInputMessage="1" showErrorMessage="1" sqref="G71:G80 G11:G20 G26:G35 G41:G50 G56:G65" xr:uid="{00000000-0002-0000-0800-000000000000}">
      <formula1>$G$3:$G$6</formula1>
    </dataValidation>
  </dataValidations>
  <hyperlinks>
    <hyperlink ref="B1" r:id="rId1" xr:uid="{00000000-0004-0000-08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8" max="16383" man="1"/>
    <brk id="50" max="16383" man="1"/>
    <brk id="72" max="16383" man="1"/>
  </rowBreaks>
  <colBreaks count="1" manualBreakCount="1">
    <brk id="1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10"/>
  <sheetViews>
    <sheetView workbookViewId="0">
      <pane ySplit="6" topLeftCell="A7" activePane="bottomLeft" state="frozen"/>
      <selection pane="bottomLeft" activeCell="B7" sqref="B7:T7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SUM(AD100:AG100)+SUM(AE102:AG102)</f>
        <v>0</v>
      </c>
      <c r="H1" s="430"/>
      <c r="I1" s="426" t="s">
        <v>4</v>
      </c>
      <c r="J1" s="427"/>
      <c r="K1" s="427"/>
      <c r="L1" s="428"/>
      <c r="M1" s="89">
        <f>M21+M36+M51+M66+M81+M96</f>
        <v>0</v>
      </c>
      <c r="N1" s="89">
        <f t="shared" ref="N1:T1" si="0">N21+N36+N51+N66+N81+N96</f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 t="shared" si="0"/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M110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T110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35</v>
      </c>
      <c r="F9" s="35"/>
      <c r="G9" s="35"/>
      <c r="H9" s="405" t="s">
        <v>28</v>
      </c>
      <c r="I9" s="403"/>
      <c r="J9" s="404"/>
      <c r="K9" s="210">
        <f>'Nov20'!M54+1</f>
        <v>44165</v>
      </c>
      <c r="L9" s="211" t="s">
        <v>84</v>
      </c>
      <c r="M9" s="212">
        <f>K9+6</f>
        <v>44171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IF(T$9="Y",'Nov20'!H56,0)</f>
        <v>0</v>
      </c>
      <c r="I11" s="90">
        <f>IF(T$9="Y",'Nov20'!I56,0)</f>
        <v>0</v>
      </c>
      <c r="J11" s="90">
        <f>IF(T$9="Y",'Nov20'!J56,0)</f>
        <v>0</v>
      </c>
      <c r="K11" s="90">
        <f>IF(T$9="Y",'Nov20'!K56,I11*J11)</f>
        <v>0</v>
      </c>
      <c r="L11" s="114">
        <f>IF(T$9="Y",'Nov20'!L56,0)</f>
        <v>0</v>
      </c>
      <c r="M11" s="114" t="str">
        <f>IF(E11=" "," ",IF(T$9="Y",'Nov20'!M56,IF((H11+K11+L11)&gt;0,H11+K11+L11," ")))</f>
        <v xml:space="preserve"> </v>
      </c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",Admin!I343))</f>
        <v xml:space="preserve"> </v>
      </c>
      <c r="U11" s="39"/>
      <c r="V11" s="49">
        <f>IF(Employee!H$34=E$9,Employee!D$34+SUM(M11)+'Nov20'!V56,SUM(M11)+'Nov20'!V56)</f>
        <v>0</v>
      </c>
      <c r="W11" s="49">
        <f>IF(Employee!H$34=E$9,Employee!D$35+SUM(N11)+'Nov20'!W56,SUM(N11)+'Nov20'!W56)</f>
        <v>0</v>
      </c>
      <c r="X11" s="49">
        <f>IF(O11=" ",'Nov20'!X56,O11+'Nov20'!X56)</f>
        <v>0</v>
      </c>
      <c r="Y11" s="49">
        <f>IF(P11=" ",'Nov20'!Y56,P11+'Nov20'!Y56)</f>
        <v>0</v>
      </c>
      <c r="Z11" s="49">
        <f>IF(Q11=" ",'Nov20'!Z56,Q11+'Nov20'!Z56)</f>
        <v>0</v>
      </c>
      <c r="AA11" s="49">
        <f>IF(R11=" ",'Nov20'!AA56,R11+'Nov20'!AA56)</f>
        <v>0</v>
      </c>
      <c r="AC11" s="49">
        <f>IF(T11=" ",'Nov20'!AC56,T11+'Nov20'!AC56)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IF(T$9="Y",'Nov20'!H57,0)</f>
        <v>0</v>
      </c>
      <c r="I12" s="93">
        <f>IF(T$9="Y",'Nov20'!I57,0)</f>
        <v>0</v>
      </c>
      <c r="J12" s="93">
        <f>IF(T$9="Y",'Nov20'!J57,0)</f>
        <v>0</v>
      </c>
      <c r="K12" s="93">
        <f>IF(T$9="Y",'Nov20'!K57,I12*J12)</f>
        <v>0</v>
      </c>
      <c r="L12" s="115">
        <f>IF(T$9="Y",'Nov20'!L57,0)</f>
        <v>0</v>
      </c>
      <c r="M12" s="115" t="str">
        <f>IF(E12=" "," ",IF(T$9="Y",'Nov20'!M57,IF((H12+K12+L12)&gt;0,H12+K12+L12," ")))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",Admin!I344))</f>
        <v xml:space="preserve"> </v>
      </c>
      <c r="U12" s="39"/>
      <c r="V12" s="49">
        <f>IF(Employee!H$60=E$9,Employee!D$60+SUM(M12)+'Nov20'!V57,SUM(M12)+'Nov20'!V57)</f>
        <v>0</v>
      </c>
      <c r="W12" s="49">
        <f>IF(Employee!H$60=E$9,Employee!D$61+SUM(N12)+'Nov20'!W57,SUM(N12)+'Nov20'!W57)</f>
        <v>0</v>
      </c>
      <c r="X12" s="49">
        <f>IF(O12=" ",'Nov20'!X57,O12+'Nov20'!X57)</f>
        <v>0</v>
      </c>
      <c r="Y12" s="49">
        <f>IF(P12=" ",'Nov20'!Y57,P12+'Nov20'!Y57)</f>
        <v>0</v>
      </c>
      <c r="Z12" s="49">
        <f>IF(Q12=" ",'Nov20'!Z57,Q12+'Nov20'!Z57)</f>
        <v>0</v>
      </c>
      <c r="AA12" s="49">
        <f>IF(R12=" ",'Nov20'!AA57,R12+'Nov20'!AA57)</f>
        <v>0</v>
      </c>
      <c r="AC12" s="49">
        <f>IF(T12=" ",'Nov20'!AC57,T12+'Nov20'!AC57)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IF(T$9="Y",'Nov20'!H58,0)</f>
        <v>0</v>
      </c>
      <c r="I13" s="93">
        <f>IF(T$9="Y",'Nov20'!I58,0)</f>
        <v>0</v>
      </c>
      <c r="J13" s="93">
        <f>IF(T$9="Y",'Nov20'!J58,0)</f>
        <v>0</v>
      </c>
      <c r="K13" s="93">
        <f>IF(T$9="Y",'Nov20'!K58,I13*J13)</f>
        <v>0</v>
      </c>
      <c r="L13" s="115">
        <f>IF(T$9="Y",'Nov20'!L58,0)</f>
        <v>0</v>
      </c>
      <c r="M13" s="115" t="str">
        <f>IF(E13=" "," ",IF(T$9="Y",'Nov20'!M58,IF((H13+K13+L13)&gt;0,H13+K13+L13," ")))</f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",Admin!I345))</f>
        <v xml:space="preserve"> </v>
      </c>
      <c r="U13" s="39"/>
      <c r="V13" s="49">
        <f>IF(Employee!H$86=E$9,Employee!D$86+SUM(M13)+'Nov20'!V58,SUM(M13)+'Nov20'!V58)</f>
        <v>0</v>
      </c>
      <c r="W13" s="49">
        <f>IF(Employee!H$86=E$9,Employee!D$87+SUM(N13)+'Nov20'!W58,SUM(N13)+'Nov20'!W58)</f>
        <v>0</v>
      </c>
      <c r="X13" s="49">
        <f>IF(O13=" ",'Nov20'!X58,O13+'Nov20'!X58)</f>
        <v>0</v>
      </c>
      <c r="Y13" s="49">
        <f>IF(P13=" ",'Nov20'!Y58,P13+'Nov20'!Y58)</f>
        <v>0</v>
      </c>
      <c r="Z13" s="49">
        <f>IF(Q13=" ",'Nov20'!Z58,Q13+'Nov20'!Z58)</f>
        <v>0</v>
      </c>
      <c r="AA13" s="49">
        <f>IF(R13=" ",'Nov20'!AA58,R13+'Nov20'!AA58)</f>
        <v>0</v>
      </c>
      <c r="AC13" s="49">
        <f>IF(T13=" ",'Nov20'!AC58,T13+'Nov20'!AC58)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IF(T$9="Y",'Nov20'!H59,0)</f>
        <v>0</v>
      </c>
      <c r="I14" s="93">
        <f>IF(T$9="Y",'Nov20'!I59,0)</f>
        <v>0</v>
      </c>
      <c r="J14" s="93">
        <f>IF(T$9="Y",'Nov20'!J59,0)</f>
        <v>0</v>
      </c>
      <c r="K14" s="93">
        <f>IF(T$9="Y",'Nov20'!K59,I14*J14)</f>
        <v>0</v>
      </c>
      <c r="L14" s="115">
        <f>IF(T$9="Y",'Nov20'!L59,0)</f>
        <v>0</v>
      </c>
      <c r="M14" s="115" t="str">
        <f>IF(E14=" "," ",IF(T$9="Y",'Nov20'!M59,IF((H14+K14+L14)&gt;0,H14+K14+L14," ")))</f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",Admin!I346))</f>
        <v xml:space="preserve"> </v>
      </c>
      <c r="U14" s="39"/>
      <c r="V14" s="49">
        <f>IF(Employee!H$112=E$9,Employee!D$112+SUM(M14)+'Nov20'!V59,SUM(M14)+'Nov20'!V59)</f>
        <v>0</v>
      </c>
      <c r="W14" s="49">
        <f>IF(Employee!H$112=E$9,Employee!D$113+SUM(N14)+'Nov20'!W59,SUM(N14)+'Nov20'!W59)</f>
        <v>0</v>
      </c>
      <c r="X14" s="49">
        <f>IF(O14=" ",'Nov20'!X59,O14+'Nov20'!X59)</f>
        <v>0</v>
      </c>
      <c r="Y14" s="49">
        <f>IF(P14=" ",'Nov20'!Y59,P14+'Nov20'!Y59)</f>
        <v>0</v>
      </c>
      <c r="Z14" s="49">
        <f>IF(Q14=" ",'Nov20'!Z59,Q14+'Nov20'!Z59)</f>
        <v>0</v>
      </c>
      <c r="AA14" s="49">
        <f>IF(R14=" ",'Nov20'!AA59,R14+'Nov20'!AA59)</f>
        <v>0</v>
      </c>
      <c r="AC14" s="49">
        <f>IF(T14=" ",'Nov20'!AC59,T14+'Nov20'!AC59)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IF(T$9="Y",'Nov20'!H60,0)</f>
        <v>0</v>
      </c>
      <c r="I15" s="93">
        <f>IF(T$9="Y",'Nov20'!I60,0)</f>
        <v>0</v>
      </c>
      <c r="J15" s="93">
        <f>IF(T$9="Y",'Nov20'!J60,0)</f>
        <v>0</v>
      </c>
      <c r="K15" s="93">
        <f>IF(T$9="Y",'Nov20'!K60,I15*J15)</f>
        <v>0</v>
      </c>
      <c r="L15" s="115">
        <f>IF(T$9="Y",'Nov20'!L60,0)</f>
        <v>0</v>
      </c>
      <c r="M15" s="115" t="str">
        <f>IF(E15=" "," ",IF(T$9="Y",'Nov20'!M60,IF((H15+K15+L15)&gt;0,H15+K15+L15," ")))</f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",Admin!I347))</f>
        <v xml:space="preserve"> </v>
      </c>
      <c r="U15" s="39"/>
      <c r="V15" s="49">
        <f>IF(Employee!H$138=E$9,Employee!D$138+SUM(M15)+'Nov20'!V60,SUM(M15)+'Nov20'!V60)</f>
        <v>0</v>
      </c>
      <c r="W15" s="49">
        <f>IF(Employee!H$138=E$9,Employee!D$139+SUM(N15)+'Nov20'!W60,SUM(N15)+'Nov20'!W60)</f>
        <v>0</v>
      </c>
      <c r="X15" s="49">
        <f>IF(O15=" ",'Nov20'!X60,O15+'Nov20'!X60)</f>
        <v>0</v>
      </c>
      <c r="Y15" s="49">
        <f>IF(P15=" ",'Nov20'!Y60,P15+'Nov20'!Y60)</f>
        <v>0</v>
      </c>
      <c r="Z15" s="49">
        <f>IF(Q15=" ",'Nov20'!Z60,Q15+'Nov20'!Z60)</f>
        <v>0</v>
      </c>
      <c r="AA15" s="49">
        <f>IF(R15=" ",'Nov20'!AA60,R15+'Nov20'!AA60)</f>
        <v>0</v>
      </c>
      <c r="AC15" s="49">
        <f>IF(T15=" ",'Nov20'!AC60,T15+'Nov20'!AC60)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IF(T$9="Y",'Nov20'!H61,0)</f>
        <v>0</v>
      </c>
      <c r="I16" s="93">
        <f>IF(T$9="Y",'Nov20'!I61,0)</f>
        <v>0</v>
      </c>
      <c r="J16" s="93">
        <f>IF(T$9="Y",'Nov20'!J61,0)</f>
        <v>0</v>
      </c>
      <c r="K16" s="93">
        <f>IF(T$9="Y",'Nov20'!K61,I16*J16)</f>
        <v>0</v>
      </c>
      <c r="L16" s="115">
        <f>IF(T$9="Y",'Nov20'!L61,0)</f>
        <v>0</v>
      </c>
      <c r="M16" s="115" t="str">
        <f>IF(E16=" "," ",IF(T$9="Y",'Nov20'!M61,IF((H16+K16+L16)&gt;0,H16+K16+L16," ")))</f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",Admin!I348))</f>
        <v xml:space="preserve"> </v>
      </c>
      <c r="U16" s="39"/>
      <c r="V16" s="49">
        <f>IF(Employee!H$164=E$9,Employee!D$164+SUM(M16)+'Nov20'!V61,SUM(M16)+'Nov20'!V61)</f>
        <v>0</v>
      </c>
      <c r="W16" s="49">
        <f>IF(Employee!H$164=E$9,Employee!D$165+SUM(N16)+'Nov20'!W61,SUM(N16)+'Nov20'!W61)</f>
        <v>0</v>
      </c>
      <c r="X16" s="49">
        <f>IF(O16=" ",'Nov20'!X61,O16+'Nov20'!X61)</f>
        <v>0</v>
      </c>
      <c r="Y16" s="49">
        <f>IF(P16=" ",'Nov20'!Y61,P16+'Nov20'!Y61)</f>
        <v>0</v>
      </c>
      <c r="Z16" s="49">
        <f>IF(Q16=" ",'Nov20'!Z61,Q16+'Nov20'!Z61)</f>
        <v>0</v>
      </c>
      <c r="AA16" s="49">
        <f>IF(R16=" ",'Nov20'!AA61,R16+'Nov20'!AA61)</f>
        <v>0</v>
      </c>
      <c r="AC16" s="49">
        <f>IF(T16=" ",'Nov20'!AC61,T16+'Nov20'!AC61)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IF(T$9="Y",'Nov20'!H62,0)</f>
        <v>0</v>
      </c>
      <c r="I17" s="93">
        <f>IF(T$9="Y",'Nov20'!I62,0)</f>
        <v>0</v>
      </c>
      <c r="J17" s="93">
        <f>IF(T$9="Y",'Nov20'!J62,0)</f>
        <v>0</v>
      </c>
      <c r="K17" s="93">
        <f>IF(T$9="Y",'Nov20'!K62,I17*J17)</f>
        <v>0</v>
      </c>
      <c r="L17" s="115">
        <f>IF(T$9="Y",'Nov20'!L62,0)</f>
        <v>0</v>
      </c>
      <c r="M17" s="115" t="str">
        <f>IF(E17=" "," ",IF(T$9="Y",'Nov20'!M62,IF((H17+K17+L17)&gt;0,H17+K17+L17," ")))</f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",Admin!I349))</f>
        <v xml:space="preserve"> </v>
      </c>
      <c r="U17" s="39"/>
      <c r="V17" s="49">
        <f>IF(Employee!H$190=E$9,Employee!D$190+SUM(M17)+'Nov20'!V62,SUM(M17)+'Nov20'!V62)</f>
        <v>0</v>
      </c>
      <c r="W17" s="49">
        <f>IF(Employee!H$190=E$9,Employee!D$191+SUM(N17)+'Nov20'!W62,SUM(N17)+'Nov20'!W62)</f>
        <v>0</v>
      </c>
      <c r="X17" s="49">
        <f>IF(O17=" ",'Nov20'!X62,O17+'Nov20'!X62)</f>
        <v>0</v>
      </c>
      <c r="Y17" s="49">
        <f>IF(P17=" ",'Nov20'!Y62,P17+'Nov20'!Y62)</f>
        <v>0</v>
      </c>
      <c r="Z17" s="49">
        <f>IF(Q17=" ",'Nov20'!Z62,Q17+'Nov20'!Z62)</f>
        <v>0</v>
      </c>
      <c r="AA17" s="49">
        <f>IF(R17=" ",'Nov20'!AA62,R17+'Nov20'!AA62)</f>
        <v>0</v>
      </c>
      <c r="AC17" s="49">
        <f>IF(T17=" ",'Nov20'!AC62,T17+'Nov20'!AC62)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IF(T$9="Y",'Nov20'!H63,0)</f>
        <v>0</v>
      </c>
      <c r="I18" s="93">
        <f>IF(T$9="Y",'Nov20'!I63,0)</f>
        <v>0</v>
      </c>
      <c r="J18" s="93">
        <f>IF(T$9="Y",'Nov20'!J63,0)</f>
        <v>0</v>
      </c>
      <c r="K18" s="93">
        <f>IF(T$9="Y",'Nov20'!K63,I18*J18)</f>
        <v>0</v>
      </c>
      <c r="L18" s="115">
        <f>IF(T$9="Y",'Nov20'!L63,0)</f>
        <v>0</v>
      </c>
      <c r="M18" s="115" t="str">
        <f>IF(E18=" "," ",IF(T$9="Y",'Nov20'!M63,IF((H18+K18+L18)&gt;0,H18+K18+L18," ")))</f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",Admin!I350))</f>
        <v xml:space="preserve"> </v>
      </c>
      <c r="U18" s="39"/>
      <c r="V18" s="49">
        <f>IF(Employee!H$216=E$9,Employee!D$216+SUM(M18)+'Nov20'!V63,SUM(M18)+'Nov20'!V63)</f>
        <v>0</v>
      </c>
      <c r="W18" s="49">
        <f>IF(Employee!H$216=E$9,Employee!D$217+SUM(N18)+'Nov20'!W63,SUM(N18)+'Nov20'!W63)</f>
        <v>0</v>
      </c>
      <c r="X18" s="49">
        <f>IF(O18=" ",'Nov20'!X63,O18+'Nov20'!X63)</f>
        <v>0</v>
      </c>
      <c r="Y18" s="49">
        <f>IF(P18=" ",'Nov20'!Y63,P18+'Nov20'!Y63)</f>
        <v>0</v>
      </c>
      <c r="Z18" s="49">
        <f>IF(Q18=" ",'Nov20'!Z63,Q18+'Nov20'!Z63)</f>
        <v>0</v>
      </c>
      <c r="AA18" s="49">
        <f>IF(R18=" ",'Nov20'!AA63,R18+'Nov20'!AA63)</f>
        <v>0</v>
      </c>
      <c r="AC18" s="49">
        <f>IF(T18=" ",'Nov20'!AC63,T18+'Nov20'!AC63)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IF(T$9="Y",'Nov20'!H64,0)</f>
        <v>0</v>
      </c>
      <c r="I19" s="93">
        <f>IF(T$9="Y",'Nov20'!I64,0)</f>
        <v>0</v>
      </c>
      <c r="J19" s="93">
        <f>IF(T$9="Y",'Nov20'!J64,0)</f>
        <v>0</v>
      </c>
      <c r="K19" s="93">
        <f>IF(T$9="Y",'Nov20'!K64,I19*J19)</f>
        <v>0</v>
      </c>
      <c r="L19" s="115">
        <f>IF(T$9="Y",'Nov20'!L64,0)</f>
        <v>0</v>
      </c>
      <c r="M19" s="115" t="str">
        <f>IF(E19=" "," ",IF(T$9="Y",'Nov20'!M64,IF((H19+K19+L19)&gt;0,H19+K19+L19," ")))</f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",Admin!I351))</f>
        <v xml:space="preserve"> </v>
      </c>
      <c r="U19" s="39"/>
      <c r="V19" s="49">
        <f>IF(Employee!H$242=E$9,Employee!D$242+SUM(M19)+'Nov20'!V64,SUM(M19)+'Nov20'!V64)</f>
        <v>0</v>
      </c>
      <c r="W19" s="49">
        <f>IF(Employee!H$242=E$9,Employee!D$243+SUM(N19)+'Nov20'!W64,SUM(N19)+'Nov20'!W64)</f>
        <v>0</v>
      </c>
      <c r="X19" s="49">
        <f>IF(O19=" ",'Nov20'!X64,O19+'Nov20'!X64)</f>
        <v>0</v>
      </c>
      <c r="Y19" s="49">
        <f>IF(P19=" ",'Nov20'!Y64,P19+'Nov20'!Y64)</f>
        <v>0</v>
      </c>
      <c r="Z19" s="49">
        <f>IF(Q19=" ",'Nov20'!Z64,Q19+'Nov20'!Z64)</f>
        <v>0</v>
      </c>
      <c r="AA19" s="49">
        <f>IF(R19=" ",'Nov20'!AA64,R19+'Nov20'!AA64)</f>
        <v>0</v>
      </c>
      <c r="AC19" s="49">
        <f>IF(T19=" ",'Nov20'!AC64,T19+'Nov20'!AC64)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IF(T$9="Y",'Nov20'!H65,0)</f>
        <v>0</v>
      </c>
      <c r="I20" s="118">
        <f>IF(T$9="Y",'Nov20'!I65,0)</f>
        <v>0</v>
      </c>
      <c r="J20" s="118">
        <f>IF(T$9="Y",'Nov20'!J65,0)</f>
        <v>0</v>
      </c>
      <c r="K20" s="118">
        <f>IF(T$9="Y",'Nov20'!K65,I20*J20)</f>
        <v>0</v>
      </c>
      <c r="L20" s="116">
        <f>IF(T$9="Y",'Nov20'!L65,0)</f>
        <v>0</v>
      </c>
      <c r="M20" s="116" t="str">
        <f>IF(E20=" "," ",IF(T$9="Y",'Nov20'!M65,IF((H20+K20+L20)&gt;0,H20+K20+L20," ")))</f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",Admin!I352))</f>
        <v xml:space="preserve"> </v>
      </c>
      <c r="U20" s="39"/>
      <c r="V20" s="49">
        <f>IF(Employee!H$268=E$9,Employee!D$268+SUM(M20)+'Nov20'!V65,SUM(M20)+'Nov20'!V65)</f>
        <v>0</v>
      </c>
      <c r="W20" s="49">
        <f>IF(Employee!H$268=E$9,Employee!D$269+SUM(N20)+'Nov20'!W65,SUM(N20)+'Nov20'!W65)</f>
        <v>0</v>
      </c>
      <c r="X20" s="49">
        <f>IF(O20=" ",'Nov20'!X65,O20+'Nov20'!X65)</f>
        <v>0</v>
      </c>
      <c r="Y20" s="49">
        <f>IF(P20=" ",'Nov20'!Y65,P20+'Nov20'!Y65)</f>
        <v>0</v>
      </c>
      <c r="Z20" s="49">
        <f>IF(Q20=" ",'Nov20'!Z65,Q20+'Nov20'!Z65)</f>
        <v>0</v>
      </c>
      <c r="AA20" s="49">
        <f>IF(R20=" ",'Nov20'!AA65,R20+'Nov20'!AA65)</f>
        <v>0</v>
      </c>
      <c r="AC20" s="49">
        <f>IF(T20=" ",'Nov20'!AC65,T20+'Nov20'!AC65)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38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36</v>
      </c>
      <c r="F24" s="35"/>
      <c r="G24" s="35"/>
      <c r="H24" s="405" t="s">
        <v>28</v>
      </c>
      <c r="I24" s="403"/>
      <c r="J24" s="404"/>
      <c r="K24" s="210">
        <f>M9+1</f>
        <v>44172</v>
      </c>
      <c r="L24" s="211" t="s">
        <v>84</v>
      </c>
      <c r="M24" s="212">
        <f>K24+6</f>
        <v>44178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",Admin!I353))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",Admin!I354))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",Admin!I355))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",Admin!I356))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",Admin!I357))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",Admin!I358))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",Admin!I359))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",Admin!I360))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",Admin!I361))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",Admin!I362))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37</v>
      </c>
      <c r="F39" s="35"/>
      <c r="G39" s="35"/>
      <c r="H39" s="405" t="s">
        <v>28</v>
      </c>
      <c r="I39" s="403"/>
      <c r="J39" s="404"/>
      <c r="K39" s="210">
        <f>M24+1</f>
        <v>44179</v>
      </c>
      <c r="L39" s="211" t="s">
        <v>84</v>
      </c>
      <c r="M39" s="212">
        <f>K39+6</f>
        <v>44185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",Admin!I363))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",Admin!I364))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",Admin!I365))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",Admin!I366))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",Admin!I367))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",Admin!I368))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",Admin!I369))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",Admin!I370))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",Admin!I371))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",Admin!I372))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38</v>
      </c>
      <c r="F54" s="35"/>
      <c r="G54" s="35"/>
      <c r="H54" s="405" t="s">
        <v>28</v>
      </c>
      <c r="I54" s="469"/>
      <c r="J54" s="470"/>
      <c r="K54" s="210">
        <f>M39+1</f>
        <v>44186</v>
      </c>
      <c r="L54" s="211" t="s">
        <v>84</v>
      </c>
      <c r="M54" s="212">
        <f>K54+6</f>
        <v>44192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",Admin!I373))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",Admin!I374))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",Admin!I375))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",Admin!I376))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",Admin!I377))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",Admin!I378))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",Admin!I379))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",Admin!I380))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",Admin!I381))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",Admin!I382))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23</v>
      </c>
      <c r="C68" s="467"/>
      <c r="D68" s="467"/>
      <c r="E68" s="468"/>
      <c r="F68" s="32"/>
      <c r="G68" s="32"/>
      <c r="H68" s="32"/>
      <c r="I68" s="32"/>
      <c r="J68" s="32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9</v>
      </c>
      <c r="C69" s="469"/>
      <c r="D69" s="470"/>
      <c r="E69" s="168">
        <v>39</v>
      </c>
      <c r="F69" s="35"/>
      <c r="G69" s="35"/>
      <c r="H69" s="405" t="s">
        <v>28</v>
      </c>
      <c r="I69" s="469"/>
      <c r="J69" s="470"/>
      <c r="K69" s="210">
        <f>M54+1</f>
        <v>44193</v>
      </c>
      <c r="L69" s="211" t="s">
        <v>84</v>
      </c>
      <c r="M69" s="212">
        <f>K69+6</f>
        <v>44199</v>
      </c>
      <c r="N69" s="20"/>
      <c r="O69" s="448" t="s">
        <v>71</v>
      </c>
      <c r="P69" s="471"/>
      <c r="Q69" s="471"/>
      <c r="R69" s="472"/>
      <c r="S69" s="35"/>
      <c r="T69" s="176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IF(Employee!D$28="m","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IF(T$69="Y",H56,0)</f>
        <v>0</v>
      </c>
      <c r="I71" s="90">
        <f>IF(T$69="Y",I56,0)</f>
        <v>0</v>
      </c>
      <c r="J71" s="90">
        <f>IF(T$69="Y",J56,0)</f>
        <v>0</v>
      </c>
      <c r="K71" s="90">
        <f>IF(T$69="Y",K56,I71*J71)</f>
        <v>0</v>
      </c>
      <c r="L71" s="114">
        <f>IF(T$69="Y",L56,0)</f>
        <v>0</v>
      </c>
      <c r="M71" s="102" t="str">
        <f t="shared" ref="M71:M80" si="56">IF(E71=" "," ",IF(T$69="Y",M56,IF((H71+K71+L71)&gt;0,H71+K71+L71,"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07" t="str">
        <f t="shared" ref="R71:R80" si="57">IF(M71=" "," ",IF(M71=0," ",M71-SUM(N71:Q71)))</f>
        <v xml:space="preserve"> </v>
      </c>
      <c r="S71" s="95"/>
      <c r="T71" s="92" t="str">
        <f>IF(M71=" "," ",IF(M71=0," ",Admin!I383))</f>
        <v xml:space="preserve"> </v>
      </c>
      <c r="U71" s="39"/>
      <c r="V71" s="49">
        <f>IF(Employee!H$34=E$69,Employee!D$34+SUM(M71)+V56,SUM(M71)+V56)</f>
        <v>0</v>
      </c>
      <c r="W71" s="49">
        <f>IF(Employee!H$34=E$69,Employee!D$35+SUM(N71)+W56,SUM(N71)+W56)</f>
        <v>0</v>
      </c>
      <c r="X71" s="49">
        <f t="shared" ref="X71:X80" si="58">IF(O71=" ",X56,O71+X56)</f>
        <v>0</v>
      </c>
      <c r="Y71" s="49">
        <f t="shared" ref="Y71:Z80" si="59">IF(P71=0,Y56,P71+Y56)</f>
        <v>0</v>
      </c>
      <c r="Z71" s="49">
        <f t="shared" si="59"/>
        <v>0</v>
      </c>
      <c r="AA71" s="49">
        <f t="shared" ref="AA71:AA80" si="60">IF(R71=" ",AA56,AA56+R71)</f>
        <v>0</v>
      </c>
      <c r="AC71" s="49">
        <f t="shared" ref="AC71:AC80" si="61">IF(T71=" ",AC56,T71+AC56)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IF(Employee!D$54="m","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 t="shared" ref="H72:H80" si="62">IF(T$69="Y",H57,0)</f>
        <v>0</v>
      </c>
      <c r="I72" s="93">
        <f t="shared" ref="I72:I80" si="63">IF(T$69="Y",I57,0)</f>
        <v>0</v>
      </c>
      <c r="J72" s="93">
        <f t="shared" ref="J72:J80" si="64">IF(T$69="Y",J57,0)</f>
        <v>0</v>
      </c>
      <c r="K72" s="93">
        <f t="shared" ref="K72:K80" si="65">IF(T$69="Y",K57,I72*J72)</f>
        <v>0</v>
      </c>
      <c r="L72" s="115">
        <f t="shared" ref="L72:L80" si="66">IF(T$69="Y",L57,0)</f>
        <v>0</v>
      </c>
      <c r="M72" s="103" t="str">
        <f t="shared" si="56"/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08" t="str">
        <f t="shared" si="57"/>
        <v xml:space="preserve"> </v>
      </c>
      <c r="S72" s="95"/>
      <c r="T72" s="96" t="str">
        <f>IF(M72=" "," ",IF(M72=0," ",Admin!I384))</f>
        <v xml:space="preserve"> </v>
      </c>
      <c r="U72" s="39"/>
      <c r="V72" s="49">
        <f>IF(Employee!H$60=E$69,Employee!D$60+SUM(M72)+V57,SUM(M72)+V57)</f>
        <v>0</v>
      </c>
      <c r="W72" s="49">
        <f>IF(Employee!H$60=E$69,Employee!D$61+SUM(N72)+W57,SUM(N72)+W57)</f>
        <v>0</v>
      </c>
      <c r="X72" s="49">
        <f t="shared" si="58"/>
        <v>0</v>
      </c>
      <c r="Y72" s="49">
        <f t="shared" si="59"/>
        <v>0</v>
      </c>
      <c r="Z72" s="49">
        <f t="shared" si="59"/>
        <v>0</v>
      </c>
      <c r="AA72" s="49">
        <f t="shared" si="60"/>
        <v>0</v>
      </c>
      <c r="AC72" s="49">
        <f t="shared" si="61"/>
        <v>0</v>
      </c>
      <c r="AD72" s="77">
        <f t="shared" ref="AD72:AD80" si="67">IF(G72="SSP",H72,0)</f>
        <v>0</v>
      </c>
      <c r="AE72" s="77">
        <f t="shared" ref="AE72:AE80" si="68">IF(G72="SMP",H72,0)</f>
        <v>0</v>
      </c>
      <c r="AF72" s="77">
        <f t="shared" ref="AF72:AF80" si="69">IF(G72="SPP",H72,0)</f>
        <v>0</v>
      </c>
      <c r="AG72" s="77">
        <f t="shared" ref="AG72:AG80" si="7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IF(Employee!D$80="m","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 t="shared" si="62"/>
        <v>0</v>
      </c>
      <c r="I73" s="93">
        <f t="shared" si="63"/>
        <v>0</v>
      </c>
      <c r="J73" s="93">
        <f t="shared" si="64"/>
        <v>0</v>
      </c>
      <c r="K73" s="93">
        <f t="shared" si="65"/>
        <v>0</v>
      </c>
      <c r="L73" s="115">
        <f t="shared" si="66"/>
        <v>0</v>
      </c>
      <c r="M73" s="103" t="str">
        <f t="shared" si="56"/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08" t="str">
        <f t="shared" si="57"/>
        <v xml:space="preserve"> </v>
      </c>
      <c r="S73" s="95"/>
      <c r="T73" s="96" t="str">
        <f>IF(M73=" "," ",IF(M73=0," ",Admin!I385))</f>
        <v xml:space="preserve"> </v>
      </c>
      <c r="U73" s="39"/>
      <c r="V73" s="49">
        <f>IF(Employee!H$86=E$69,Employee!D$86+SUM(M73)+V58,SUM(M73)+V58)</f>
        <v>0</v>
      </c>
      <c r="W73" s="49">
        <f>IF(Employee!H$86=E$69,Employee!D$87+SUM(N73)+W58,SUM(N73)+W58)</f>
        <v>0</v>
      </c>
      <c r="X73" s="49">
        <f t="shared" si="58"/>
        <v>0</v>
      </c>
      <c r="Y73" s="49">
        <f t="shared" si="59"/>
        <v>0</v>
      </c>
      <c r="Z73" s="49">
        <f t="shared" si="59"/>
        <v>0</v>
      </c>
      <c r="AA73" s="49">
        <f t="shared" si="60"/>
        <v>0</v>
      </c>
      <c r="AC73" s="49">
        <f t="shared" si="61"/>
        <v>0</v>
      </c>
      <c r="AD73" s="77">
        <f t="shared" si="67"/>
        <v>0</v>
      </c>
      <c r="AE73" s="77">
        <f t="shared" si="68"/>
        <v>0</v>
      </c>
      <c r="AF73" s="77">
        <f t="shared" si="69"/>
        <v>0</v>
      </c>
      <c r="AG73" s="77">
        <f t="shared" si="7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IF(Employee!D$106="m","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 t="shared" si="62"/>
        <v>0</v>
      </c>
      <c r="I74" s="93">
        <f t="shared" si="63"/>
        <v>0</v>
      </c>
      <c r="J74" s="93">
        <f t="shared" si="64"/>
        <v>0</v>
      </c>
      <c r="K74" s="93">
        <f t="shared" si="65"/>
        <v>0</v>
      </c>
      <c r="L74" s="115">
        <f t="shared" si="66"/>
        <v>0</v>
      </c>
      <c r="M74" s="103" t="str">
        <f t="shared" si="56"/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08" t="str">
        <f t="shared" si="57"/>
        <v xml:space="preserve"> </v>
      </c>
      <c r="S74" s="95"/>
      <c r="T74" s="96" t="str">
        <f>IF(M74=" "," ",IF(M74=0," ",Admin!I386))</f>
        <v xml:space="preserve"> </v>
      </c>
      <c r="U74" s="39"/>
      <c r="V74" s="49">
        <f>IF(Employee!H$112=E$69,Employee!D$112+SUM(M74)+V59,SUM(M74)+V59)</f>
        <v>0</v>
      </c>
      <c r="W74" s="49">
        <f>IF(Employee!H$112=E$69,Employee!D$113+SUM(N74)+W59,SUM(N74)+W59)</f>
        <v>0</v>
      </c>
      <c r="X74" s="49">
        <f t="shared" si="58"/>
        <v>0</v>
      </c>
      <c r="Y74" s="49">
        <f t="shared" si="59"/>
        <v>0</v>
      </c>
      <c r="Z74" s="49">
        <f t="shared" si="59"/>
        <v>0</v>
      </c>
      <c r="AA74" s="49">
        <f t="shared" si="60"/>
        <v>0</v>
      </c>
      <c r="AC74" s="49">
        <f t="shared" si="61"/>
        <v>0</v>
      </c>
      <c r="AD74" s="77">
        <f t="shared" si="67"/>
        <v>0</v>
      </c>
      <c r="AE74" s="77">
        <f t="shared" si="68"/>
        <v>0</v>
      </c>
      <c r="AF74" s="77">
        <f t="shared" si="69"/>
        <v>0</v>
      </c>
      <c r="AG74" s="77">
        <f t="shared" si="7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IF(Employee!D$132="m","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 t="shared" si="62"/>
        <v>0</v>
      </c>
      <c r="I75" s="93">
        <f t="shared" si="63"/>
        <v>0</v>
      </c>
      <c r="J75" s="93">
        <f t="shared" si="64"/>
        <v>0</v>
      </c>
      <c r="K75" s="93">
        <f t="shared" si="65"/>
        <v>0</v>
      </c>
      <c r="L75" s="115">
        <f t="shared" si="66"/>
        <v>0</v>
      </c>
      <c r="M75" s="103" t="str">
        <f t="shared" si="56"/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08" t="str">
        <f t="shared" si="57"/>
        <v xml:space="preserve"> </v>
      </c>
      <c r="S75" s="95"/>
      <c r="T75" s="96" t="str">
        <f>IF(M75=" "," ",IF(M75=0," ",Admin!I387))</f>
        <v xml:space="preserve"> </v>
      </c>
      <c r="U75" s="39"/>
      <c r="V75" s="49">
        <f>IF(Employee!H$138=E$69,Employee!D$138+SUM(M75)+V60,SUM(M75)+V60)</f>
        <v>0</v>
      </c>
      <c r="W75" s="49">
        <f>IF(Employee!H$138=E$69,Employee!D$139+SUM(N75)+W60,SUM(N75)+W60)</f>
        <v>0</v>
      </c>
      <c r="X75" s="49">
        <f t="shared" si="58"/>
        <v>0</v>
      </c>
      <c r="Y75" s="49">
        <f t="shared" si="59"/>
        <v>0</v>
      </c>
      <c r="Z75" s="49">
        <f t="shared" si="59"/>
        <v>0</v>
      </c>
      <c r="AA75" s="49">
        <f t="shared" si="60"/>
        <v>0</v>
      </c>
      <c r="AC75" s="49">
        <f t="shared" si="61"/>
        <v>0</v>
      </c>
      <c r="AD75" s="77">
        <f t="shared" si="67"/>
        <v>0</v>
      </c>
      <c r="AE75" s="77">
        <f t="shared" si="68"/>
        <v>0</v>
      </c>
      <c r="AF75" s="77">
        <f t="shared" si="69"/>
        <v>0</v>
      </c>
      <c r="AG75" s="77">
        <f t="shared" si="7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IF(Employee!D$158="m","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 t="shared" si="62"/>
        <v>0</v>
      </c>
      <c r="I76" s="93">
        <f t="shared" si="63"/>
        <v>0</v>
      </c>
      <c r="J76" s="93">
        <f t="shared" si="64"/>
        <v>0</v>
      </c>
      <c r="K76" s="93">
        <f t="shared" si="65"/>
        <v>0</v>
      </c>
      <c r="L76" s="115">
        <f t="shared" si="66"/>
        <v>0</v>
      </c>
      <c r="M76" s="103" t="str">
        <f t="shared" si="56"/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08" t="str">
        <f t="shared" si="57"/>
        <v xml:space="preserve"> </v>
      </c>
      <c r="S76" s="95"/>
      <c r="T76" s="96" t="str">
        <f>IF(M76=" "," ",IF(M76=0," ",Admin!I388))</f>
        <v xml:space="preserve"> </v>
      </c>
      <c r="U76" s="39"/>
      <c r="V76" s="49">
        <f>IF(Employee!H$164=E$69,Employee!D$164+SUM(M76)+V61,SUM(M76)+V61)</f>
        <v>0</v>
      </c>
      <c r="W76" s="49">
        <f>IF(Employee!H$164=E$69,Employee!D$165+SUM(N76)+W61,SUM(N76)+W61)</f>
        <v>0</v>
      </c>
      <c r="X76" s="49">
        <f t="shared" si="58"/>
        <v>0</v>
      </c>
      <c r="Y76" s="49">
        <f t="shared" si="59"/>
        <v>0</v>
      </c>
      <c r="Z76" s="49">
        <f t="shared" si="59"/>
        <v>0</v>
      </c>
      <c r="AA76" s="49">
        <f t="shared" si="60"/>
        <v>0</v>
      </c>
      <c r="AC76" s="49">
        <f t="shared" si="61"/>
        <v>0</v>
      </c>
      <c r="AD76" s="77">
        <f t="shared" si="67"/>
        <v>0</v>
      </c>
      <c r="AE76" s="77">
        <f t="shared" si="68"/>
        <v>0</v>
      </c>
      <c r="AF76" s="77">
        <f t="shared" si="69"/>
        <v>0</v>
      </c>
      <c r="AG76" s="77">
        <f t="shared" si="7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IF(Employee!D$184="m","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 t="shared" si="62"/>
        <v>0</v>
      </c>
      <c r="I77" s="93">
        <f t="shared" si="63"/>
        <v>0</v>
      </c>
      <c r="J77" s="93">
        <f t="shared" si="64"/>
        <v>0</v>
      </c>
      <c r="K77" s="93">
        <f t="shared" si="65"/>
        <v>0</v>
      </c>
      <c r="L77" s="115">
        <f t="shared" si="66"/>
        <v>0</v>
      </c>
      <c r="M77" s="103" t="str">
        <f t="shared" si="56"/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08" t="str">
        <f t="shared" si="57"/>
        <v xml:space="preserve"> </v>
      </c>
      <c r="S77" s="95"/>
      <c r="T77" s="96" t="str">
        <f>IF(M77=" "," ",IF(M77=0," ",Admin!I389))</f>
        <v xml:space="preserve"> </v>
      </c>
      <c r="U77" s="39"/>
      <c r="V77" s="49">
        <f>IF(Employee!H$190=E$69,Employee!D$190+SUM(M77)+V62,SUM(M77)+V62)</f>
        <v>0</v>
      </c>
      <c r="W77" s="49">
        <f>IF(Employee!H$190=E$69,Employee!D$191+SUM(N77)+W62,SUM(N77)+W62)</f>
        <v>0</v>
      </c>
      <c r="X77" s="49">
        <f t="shared" si="58"/>
        <v>0</v>
      </c>
      <c r="Y77" s="49">
        <f t="shared" si="59"/>
        <v>0</v>
      </c>
      <c r="Z77" s="49">
        <f t="shared" si="59"/>
        <v>0</v>
      </c>
      <c r="AA77" s="49">
        <f t="shared" si="60"/>
        <v>0</v>
      </c>
      <c r="AC77" s="49">
        <f t="shared" si="61"/>
        <v>0</v>
      </c>
      <c r="AD77" s="77">
        <f t="shared" si="67"/>
        <v>0</v>
      </c>
      <c r="AE77" s="77">
        <f t="shared" si="68"/>
        <v>0</v>
      </c>
      <c r="AF77" s="77">
        <f t="shared" si="69"/>
        <v>0</v>
      </c>
      <c r="AG77" s="77">
        <f t="shared" si="7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IF(Employee!D$210="m","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 t="shared" si="62"/>
        <v>0</v>
      </c>
      <c r="I78" s="93">
        <f t="shared" si="63"/>
        <v>0</v>
      </c>
      <c r="J78" s="93">
        <f t="shared" si="64"/>
        <v>0</v>
      </c>
      <c r="K78" s="93">
        <f t="shared" si="65"/>
        <v>0</v>
      </c>
      <c r="L78" s="115">
        <f t="shared" si="66"/>
        <v>0</v>
      </c>
      <c r="M78" s="103" t="str">
        <f t="shared" si="56"/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08" t="str">
        <f t="shared" si="57"/>
        <v xml:space="preserve"> </v>
      </c>
      <c r="S78" s="95"/>
      <c r="T78" s="96" t="str">
        <f>IF(M78=" "," ",IF(M78=0," ",Admin!I390))</f>
        <v xml:space="preserve"> </v>
      </c>
      <c r="U78" s="39"/>
      <c r="V78" s="49">
        <f>IF(Employee!H$216=E$69,Employee!D$216+SUM(M78)+V63,SUM(M78)+V63)</f>
        <v>0</v>
      </c>
      <c r="W78" s="49">
        <f>IF(Employee!H$216=E$69,Employee!D$217+SUM(N78)+W63,SUM(N78)+W63)</f>
        <v>0</v>
      </c>
      <c r="X78" s="49">
        <f t="shared" si="58"/>
        <v>0</v>
      </c>
      <c r="Y78" s="49">
        <f t="shared" si="59"/>
        <v>0</v>
      </c>
      <c r="Z78" s="49">
        <f t="shared" si="59"/>
        <v>0</v>
      </c>
      <c r="AA78" s="49">
        <f t="shared" si="60"/>
        <v>0</v>
      </c>
      <c r="AC78" s="49">
        <f t="shared" si="61"/>
        <v>0</v>
      </c>
      <c r="AD78" s="77">
        <f t="shared" si="67"/>
        <v>0</v>
      </c>
      <c r="AE78" s="77">
        <f t="shared" si="68"/>
        <v>0</v>
      </c>
      <c r="AF78" s="77">
        <f t="shared" si="69"/>
        <v>0</v>
      </c>
      <c r="AG78" s="77">
        <f t="shared" si="7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IF(Employee!D$236="m","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 t="shared" si="62"/>
        <v>0</v>
      </c>
      <c r="I79" s="93">
        <f t="shared" si="63"/>
        <v>0</v>
      </c>
      <c r="J79" s="93">
        <f t="shared" si="64"/>
        <v>0</v>
      </c>
      <c r="K79" s="93">
        <f t="shared" si="65"/>
        <v>0</v>
      </c>
      <c r="L79" s="115">
        <f t="shared" si="66"/>
        <v>0</v>
      </c>
      <c r="M79" s="103" t="str">
        <f t="shared" si="56"/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08" t="str">
        <f t="shared" si="57"/>
        <v xml:space="preserve"> </v>
      </c>
      <c r="S79" s="95"/>
      <c r="T79" s="96" t="str">
        <f>IF(M79=" "," ",IF(M79=0," ",Admin!I391))</f>
        <v xml:space="preserve"> </v>
      </c>
      <c r="U79" s="39"/>
      <c r="V79" s="49">
        <f>IF(Employee!H$242=E$69,Employee!D$242+SUM(M79)+V64,SUM(M79)+V64)</f>
        <v>0</v>
      </c>
      <c r="W79" s="49">
        <f>IF(Employee!H$242=E$69,Employee!D$243+SUM(N79)+W64,SUM(N79)+W64)</f>
        <v>0</v>
      </c>
      <c r="X79" s="49">
        <f t="shared" si="58"/>
        <v>0</v>
      </c>
      <c r="Y79" s="49">
        <f t="shared" si="59"/>
        <v>0</v>
      </c>
      <c r="Z79" s="49">
        <f t="shared" si="59"/>
        <v>0</v>
      </c>
      <c r="AA79" s="49">
        <f t="shared" si="60"/>
        <v>0</v>
      </c>
      <c r="AC79" s="49">
        <f t="shared" si="61"/>
        <v>0</v>
      </c>
      <c r="AD79" s="77">
        <f t="shared" si="67"/>
        <v>0</v>
      </c>
      <c r="AE79" s="77">
        <f t="shared" si="68"/>
        <v>0</v>
      </c>
      <c r="AF79" s="77">
        <f t="shared" si="69"/>
        <v>0</v>
      </c>
      <c r="AG79" s="77">
        <f t="shared" si="7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IF(Employee!D$262="m","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 t="shared" si="62"/>
        <v>0</v>
      </c>
      <c r="I80" s="118">
        <f t="shared" si="63"/>
        <v>0</v>
      </c>
      <c r="J80" s="118">
        <f t="shared" si="64"/>
        <v>0</v>
      </c>
      <c r="K80" s="118">
        <f t="shared" si="65"/>
        <v>0</v>
      </c>
      <c r="L80" s="116">
        <f t="shared" si="66"/>
        <v>0</v>
      </c>
      <c r="M80" s="104" t="str">
        <f t="shared" si="56"/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97" t="str">
        <f t="shared" si="57"/>
        <v xml:space="preserve"> </v>
      </c>
      <c r="S80" s="95"/>
      <c r="T80" s="96" t="str">
        <f>IF(M80=" "," ",IF(M80=0," ",Admin!I392))</f>
        <v xml:space="preserve"> </v>
      </c>
      <c r="U80" s="39"/>
      <c r="V80" s="49">
        <f>IF(Employee!H$268=E$69,Employee!D$268+SUM(M80)+V65,SUM(M80)+V65)</f>
        <v>0</v>
      </c>
      <c r="W80" s="49">
        <f>IF(Employee!H$268=E$69,Employee!D$269+SUM(N80)+W65,SUM(N80)+W65)</f>
        <v>0</v>
      </c>
      <c r="X80" s="49">
        <f t="shared" si="58"/>
        <v>0</v>
      </c>
      <c r="Y80" s="49">
        <f t="shared" si="59"/>
        <v>0</v>
      </c>
      <c r="Z80" s="49">
        <f t="shared" si="59"/>
        <v>0</v>
      </c>
      <c r="AA80" s="49">
        <f t="shared" si="60"/>
        <v>0</v>
      </c>
      <c r="AC80" s="49">
        <f t="shared" si="61"/>
        <v>0</v>
      </c>
      <c r="AD80" s="77">
        <f t="shared" si="67"/>
        <v>0</v>
      </c>
      <c r="AE80" s="77">
        <f t="shared" si="68"/>
        <v>0</v>
      </c>
      <c r="AF80" s="77">
        <f t="shared" si="69"/>
        <v>0</v>
      </c>
      <c r="AG80" s="77">
        <f t="shared" si="7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66"/>
      <c r="H81" s="105"/>
      <c r="I81" s="106"/>
      <c r="J81" s="106"/>
      <c r="K81" s="147"/>
      <c r="L81" s="147"/>
      <c r="M81" s="138">
        <f t="shared" ref="M81:R81" si="71">SUM(M71:M80)</f>
        <v>0</v>
      </c>
      <c r="N81" s="138">
        <f t="shared" si="71"/>
        <v>0</v>
      </c>
      <c r="O81" s="138">
        <f t="shared" si="71"/>
        <v>0</v>
      </c>
      <c r="P81" s="138">
        <f t="shared" si="71"/>
        <v>0</v>
      </c>
      <c r="Q81" s="138">
        <f t="shared" si="71"/>
        <v>0</v>
      </c>
      <c r="R81" s="138">
        <f t="shared" si="71"/>
        <v>0</v>
      </c>
      <c r="S81" s="95"/>
      <c r="T81" s="138">
        <f>SUM(T71:T80)</f>
        <v>0</v>
      </c>
      <c r="U81" s="40"/>
      <c r="V81" s="49"/>
      <c r="AH81" s="35"/>
    </row>
    <row r="82" spans="1:34" s="8" customFormat="1" ht="24" customHeight="1" thickBot="1" x14ac:dyDescent="0.25">
      <c r="A82" s="112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177"/>
      <c r="V82" s="67"/>
      <c r="W82" s="67"/>
      <c r="X82" s="67"/>
      <c r="Y82" s="178"/>
      <c r="Z82" s="67"/>
      <c r="AA82" s="67"/>
      <c r="AB82" s="68"/>
      <c r="AC82" s="67"/>
      <c r="AD82" s="77"/>
      <c r="AE82" s="77"/>
      <c r="AF82" s="77"/>
      <c r="AG82" s="77"/>
      <c r="AH82" s="35"/>
    </row>
    <row r="83" spans="1:34" ht="18" customHeight="1" thickTop="1" thickBot="1" x14ac:dyDescent="0.25">
      <c r="A83" s="31"/>
      <c r="B83" s="402" t="s">
        <v>24</v>
      </c>
      <c r="C83" s="403"/>
      <c r="D83" s="403"/>
      <c r="E83" s="404"/>
      <c r="F83" s="32"/>
      <c r="G83" s="32"/>
      <c r="H83" s="43"/>
      <c r="I83" s="43"/>
      <c r="J83" s="43"/>
      <c r="K83" s="46"/>
      <c r="L83" s="46"/>
      <c r="M83" s="43"/>
      <c r="N83" s="32"/>
      <c r="O83" s="394" t="s">
        <v>28</v>
      </c>
      <c r="P83" s="395"/>
      <c r="Q83" s="396"/>
      <c r="R83" s="451"/>
      <c r="S83" s="452"/>
      <c r="T83" s="452"/>
      <c r="U83" s="33"/>
      <c r="AD83" s="173"/>
      <c r="AE83" s="173"/>
      <c r="AF83" s="173"/>
      <c r="AG83" s="173"/>
      <c r="AH83" s="35"/>
    </row>
    <row r="84" spans="1:34" ht="18" customHeight="1" thickTop="1" thickBot="1" x14ac:dyDescent="0.25">
      <c r="A84" s="34"/>
      <c r="B84" s="405" t="s">
        <v>10</v>
      </c>
      <c r="C84" s="403"/>
      <c r="D84" s="404"/>
      <c r="E84" s="168">
        <v>9</v>
      </c>
      <c r="F84" s="35"/>
      <c r="G84" s="35"/>
      <c r="H84" s="405" t="s">
        <v>28</v>
      </c>
      <c r="I84" s="403"/>
      <c r="J84" s="404"/>
      <c r="K84" s="210">
        <v>44166</v>
      </c>
      <c r="L84" s="211" t="s">
        <v>84</v>
      </c>
      <c r="M84" s="212">
        <v>44196</v>
      </c>
      <c r="N84" s="20"/>
      <c r="O84" s="448" t="s">
        <v>72</v>
      </c>
      <c r="P84" s="449"/>
      <c r="Q84" s="449"/>
      <c r="R84" s="450"/>
      <c r="S84" s="35"/>
      <c r="T84" s="145"/>
      <c r="U84" s="37"/>
      <c r="AH84" s="35"/>
    </row>
    <row r="85" spans="1:34" ht="18" customHeight="1" thickTop="1" x14ac:dyDescent="0.2">
      <c r="A85" s="34"/>
      <c r="B85" s="73"/>
      <c r="C85" s="24"/>
      <c r="D85" s="24"/>
      <c r="E85" s="36"/>
      <c r="F85" s="35"/>
      <c r="G85" s="35"/>
      <c r="H85" s="44"/>
      <c r="I85" s="44"/>
      <c r="J85" s="44"/>
      <c r="K85" s="47"/>
      <c r="L85" s="47"/>
      <c r="M85" s="44"/>
      <c r="N85" s="35"/>
      <c r="O85" s="44"/>
      <c r="P85" s="44"/>
      <c r="Q85" s="44"/>
      <c r="R85" s="44"/>
      <c r="S85" s="35"/>
      <c r="T85" s="44"/>
      <c r="U85" s="37"/>
      <c r="AH85" s="35"/>
    </row>
    <row r="86" spans="1:34" ht="18" customHeight="1" x14ac:dyDescent="0.2">
      <c r="A86" s="34"/>
      <c r="B86" s="121" t="str">
        <f>IF(E86=" "," ",IF(Employee!F$24&gt;E$84," ",IF(Employee!F$26&lt;E$84," ",Employee!D$30)))</f>
        <v xml:space="preserve"> </v>
      </c>
      <c r="C86" s="318"/>
      <c r="D86" s="318" t="s">
        <v>141</v>
      </c>
      <c r="E86" s="130" t="str">
        <f>IF(Employee!D$28="w"," ",IF(Employee!F$24&gt;E$84," ",IF(Employee!F$26&lt;E$84," ",Employee!D$29)))</f>
        <v xml:space="preserve"> </v>
      </c>
      <c r="F86" s="127" t="str">
        <f>IF(E86=" "," ",IF(Employee!F$24&gt;E$84," ",IF(Employee!F$26&lt;E$84," ",Employee!D$15)))</f>
        <v xml:space="preserve"> </v>
      </c>
      <c r="G86" s="142"/>
      <c r="H86" s="98">
        <f>IF(T$84="Y",'Nov20'!H71,0)</f>
        <v>0</v>
      </c>
      <c r="I86" s="90">
        <f>IF(T$84="Y",'Nov20'!I71,0)</f>
        <v>0</v>
      </c>
      <c r="J86" s="90">
        <f>IF(T$84="Y",'Nov20'!J71,0)</f>
        <v>0</v>
      </c>
      <c r="K86" s="90">
        <f>IF(T$84="Y",'Nov20'!K71,I86*J86)</f>
        <v>0</v>
      </c>
      <c r="L86" s="114">
        <f>IF(T$84="Y",'Nov20'!L71,0)</f>
        <v>0</v>
      </c>
      <c r="M86" s="102" t="str">
        <f>IF(E86=" "," ",IF(T$84="Y",'Nov20'!M71,IF((H86+K86+L86)&gt;0,H86+K86+L86," ")))</f>
        <v xml:space="preserve"> </v>
      </c>
      <c r="N86" s="98">
        <v>0</v>
      </c>
      <c r="O86" s="90">
        <v>0</v>
      </c>
      <c r="P86" s="90">
        <v>0</v>
      </c>
      <c r="Q86" s="114">
        <v>0</v>
      </c>
      <c r="R86" s="184" t="str">
        <f>IF(M86=" "," ",IF(M86=0," ",M86-SUM(N86:Q86)))</f>
        <v xml:space="preserve"> </v>
      </c>
      <c r="S86" s="95"/>
      <c r="T86" s="92" t="str">
        <f>IF(M86=" "," ",IF(M86=0," ",Admin!I83))</f>
        <v xml:space="preserve"> </v>
      </c>
      <c r="U86" s="39"/>
      <c r="V86" s="49">
        <f>IF(Employee!H$35=E$84,Employee!D$34+SUM(M86)+'Nov20'!V71,SUM(M86)+'Nov20'!V71)</f>
        <v>0</v>
      </c>
      <c r="W86" s="49">
        <f>IF(Employee!H$35=E$84,Employee!D$35+SUM(N86)+'Nov20'!W71,SUM(N86)+'Nov20'!W71)</f>
        <v>0</v>
      </c>
      <c r="X86" s="49">
        <f>IF(O86=" ",'Nov20'!X71,O86+'Nov20'!X71)</f>
        <v>0</v>
      </c>
      <c r="Y86" s="49">
        <f>IF(P86=" ",'Nov20'!Y71,P86+'Nov20'!Y71)</f>
        <v>0</v>
      </c>
      <c r="Z86" s="49">
        <f>IF(Q86=" ",'Nov20'!Z71,Q86+'Nov20'!Z71)</f>
        <v>0</v>
      </c>
      <c r="AA86" s="49">
        <f>IF(R86=" ",'Nov20'!AA71,R86+'Nov20'!AA71)</f>
        <v>0</v>
      </c>
      <c r="AC86" s="49">
        <f>IF(T86=" ",'Nov20'!AC71,T86+'Nov20'!AC71)</f>
        <v>0</v>
      </c>
      <c r="AD86" s="77">
        <f>IF(G86="SSP",H86,0)</f>
        <v>0</v>
      </c>
      <c r="AE86" s="77">
        <f>IF(G86="SMP",H86,0)</f>
        <v>0</v>
      </c>
      <c r="AF86" s="77">
        <f>IF(G86="SPP",H86,0)</f>
        <v>0</v>
      </c>
      <c r="AG86" s="77">
        <f>IF(G86="SAP",H86,0)</f>
        <v>0</v>
      </c>
      <c r="AH86" s="35"/>
    </row>
    <row r="87" spans="1:34" ht="18" customHeight="1" x14ac:dyDescent="0.2">
      <c r="A87" s="34"/>
      <c r="B87" s="123" t="str">
        <f>IF(E87=" "," ",IF(Employee!F$50&gt;E$84," ",IF(Employee!F$52&lt;E$84," ",Employee!D$56)))</f>
        <v xml:space="preserve"> </v>
      </c>
      <c r="C87" s="318"/>
      <c r="D87" s="318" t="s">
        <v>141</v>
      </c>
      <c r="E87" s="120" t="str">
        <f>IF(Employee!D$54="w"," ",IF(Employee!F$50&gt;E$84," ",IF(Employee!F$52&lt;E$84," ",Employee!D$55)))</f>
        <v xml:space="preserve"> </v>
      </c>
      <c r="F87" s="128" t="str">
        <f>IF(E87=" "," ",IF(Employee!F$50&gt;E$84," ",IF(Employee!F$52&lt;E$84," ",Employee!D$41)))</f>
        <v xml:space="preserve"> </v>
      </c>
      <c r="G87" s="142"/>
      <c r="H87" s="99">
        <f>IF(T$84="Y",'Nov20'!H72,0)</f>
        <v>0</v>
      </c>
      <c r="I87" s="93">
        <f>IF(T$84="Y",'Nov20'!I72,0)</f>
        <v>0</v>
      </c>
      <c r="J87" s="93">
        <f>IF(T$84="Y",'Nov20'!J72,0)</f>
        <v>0</v>
      </c>
      <c r="K87" s="93">
        <f>IF(T$84="Y",'Nov20'!K72,I87*J87)</f>
        <v>0</v>
      </c>
      <c r="L87" s="115">
        <f>IF(T$84="Y",'Nov20'!L72,0)</f>
        <v>0</v>
      </c>
      <c r="M87" s="103" t="str">
        <f>IF(E87=" "," ",IF(T$84="Y",'Nov20'!M72,IF((H87+K87+L87)&gt;0,H87+K87+L87," ")))</f>
        <v xml:space="preserve"> </v>
      </c>
      <c r="N87" s="99">
        <v>0</v>
      </c>
      <c r="O87" s="93">
        <v>0</v>
      </c>
      <c r="P87" s="93">
        <v>0</v>
      </c>
      <c r="Q87" s="115">
        <v>0</v>
      </c>
      <c r="R87" s="185" t="str">
        <f t="shared" ref="R87:R95" si="72">IF(M87=" "," ",IF(M87=0," ",M87-SUM(N87:Q87)))</f>
        <v xml:space="preserve"> </v>
      </c>
      <c r="S87" s="95"/>
      <c r="T87" s="96" t="str">
        <f>IF(M87=" "," ",IF(M87=0," ",Admin!I84))</f>
        <v xml:space="preserve"> </v>
      </c>
      <c r="U87" s="39"/>
      <c r="V87" s="49">
        <f>IF(Employee!H$61=E$84,Employee!D$60+SUM(M87)+'Nov20'!V72,SUM(M87)+'Nov20'!V72)</f>
        <v>0</v>
      </c>
      <c r="W87" s="49">
        <f>IF(Employee!H$61=E$84,Employee!D$61+SUM(N87)+'Nov20'!W72,SUM(N87)+'Nov20'!W72)</f>
        <v>0</v>
      </c>
      <c r="X87" s="49">
        <f>IF(O87=" ",'Nov20'!X72,O87+'Nov20'!X72)</f>
        <v>0</v>
      </c>
      <c r="Y87" s="49">
        <f>IF(P87=" ",'Nov20'!Y72,P87+'Nov20'!Y72)</f>
        <v>0</v>
      </c>
      <c r="Z87" s="49">
        <f>IF(Q87=" ",'Nov20'!Z72,Q87+'Nov20'!Z72)</f>
        <v>0</v>
      </c>
      <c r="AA87" s="49">
        <f>IF(R87=" ",'Nov20'!AA72,R87+'Nov20'!AA72)</f>
        <v>0</v>
      </c>
      <c r="AC87" s="49">
        <f>IF(T87=" ",'Nov20'!AC72,T87+'Nov20'!AC72)</f>
        <v>0</v>
      </c>
      <c r="AD87" s="77">
        <f t="shared" ref="AD87:AD95" si="73">IF(G87="SSP",H87,0)</f>
        <v>0</v>
      </c>
      <c r="AE87" s="77">
        <f t="shared" ref="AE87:AE95" si="74">IF(G87="SMP",H87,0)</f>
        <v>0</v>
      </c>
      <c r="AF87" s="77">
        <f t="shared" ref="AF87:AF95" si="75">IF(G87="SPP",H87,0)</f>
        <v>0</v>
      </c>
      <c r="AG87" s="77">
        <f t="shared" ref="AG87:AG95" si="76">IF(G87="SAP",H87,0)</f>
        <v>0</v>
      </c>
      <c r="AH87" s="35"/>
    </row>
    <row r="88" spans="1:34" ht="18" customHeight="1" x14ac:dyDescent="0.2">
      <c r="A88" s="34"/>
      <c r="B88" s="123" t="str">
        <f>IF(E88=" "," ",IF(Employee!F$76&gt;E$84," ",IF(Employee!F$78&lt;E$84," ",Employee!D$82)))</f>
        <v xml:space="preserve"> </v>
      </c>
      <c r="C88" s="318"/>
      <c r="D88" s="318" t="s">
        <v>141</v>
      </c>
      <c r="E88" s="120" t="str">
        <f>IF(Employee!D$80="w"," ",IF(Employee!F$76&gt;E$84," ",IF(Employee!F$78&lt;E$84," ",Employee!D$81)))</f>
        <v xml:space="preserve"> </v>
      </c>
      <c r="F88" s="128" t="str">
        <f>IF(E88=" "," ",IF(Employee!F$76&gt;E$84," ",IF(Employee!F$78&lt;E$84," ",Employee!D$67)))</f>
        <v xml:space="preserve"> </v>
      </c>
      <c r="G88" s="142"/>
      <c r="H88" s="99">
        <f>IF(T$84="Y",'Nov20'!H73,0)</f>
        <v>0</v>
      </c>
      <c r="I88" s="93">
        <f>IF(T$84="Y",'Nov20'!I73,0)</f>
        <v>0</v>
      </c>
      <c r="J88" s="93">
        <f>IF(T$84="Y",'Nov20'!J73,0)</f>
        <v>0</v>
      </c>
      <c r="K88" s="93">
        <f>IF(T$84="Y",'Nov20'!K73,I88*J88)</f>
        <v>0</v>
      </c>
      <c r="L88" s="115">
        <f>IF(T$84="Y",'Nov20'!L73,0)</f>
        <v>0</v>
      </c>
      <c r="M88" s="103" t="str">
        <f>IF(E88=" "," ",IF(T$84="Y",'Nov20'!M73,IF((H88+K88+L88)&gt;0,H88+K88+L88," ")))</f>
        <v xml:space="preserve"> </v>
      </c>
      <c r="N88" s="99">
        <v>0</v>
      </c>
      <c r="O88" s="93">
        <v>0</v>
      </c>
      <c r="P88" s="93">
        <v>0</v>
      </c>
      <c r="Q88" s="115">
        <v>0</v>
      </c>
      <c r="R88" s="185" t="str">
        <f t="shared" si="72"/>
        <v xml:space="preserve"> </v>
      </c>
      <c r="S88" s="95"/>
      <c r="T88" s="96" t="str">
        <f>IF(M88=" "," ",IF(M88=0," ",Admin!I85))</f>
        <v xml:space="preserve"> </v>
      </c>
      <c r="U88" s="39"/>
      <c r="V88" s="49">
        <f>IF(Employee!H$87=E$84,Employee!D$86+SUM(M88)+'Nov20'!V73,SUM(M88)+'Nov20'!V73)</f>
        <v>0</v>
      </c>
      <c r="W88" s="49">
        <f>IF(Employee!H$87=E$84,Employee!D$87+SUM(N88)+'Nov20'!W73,SUM(N88)+'Nov20'!W73)</f>
        <v>0</v>
      </c>
      <c r="X88" s="49">
        <f>IF(O88=" ",'Nov20'!X73,O88+'Nov20'!X73)</f>
        <v>0</v>
      </c>
      <c r="Y88" s="49">
        <f>IF(P88=" ",'Nov20'!Y73,P88+'Nov20'!Y73)</f>
        <v>0</v>
      </c>
      <c r="Z88" s="49">
        <f>IF(Q88=" ",'Nov20'!Z73,Q88+'Nov20'!Z73)</f>
        <v>0</v>
      </c>
      <c r="AA88" s="49">
        <f>IF(R88=" ",'Nov20'!AA73,R88+'Nov20'!AA73)</f>
        <v>0</v>
      </c>
      <c r="AC88" s="49">
        <f>IF(T88=" ",'Nov20'!AC73,T88+'Nov20'!AC73)</f>
        <v>0</v>
      </c>
      <c r="AD88" s="77">
        <f t="shared" si="73"/>
        <v>0</v>
      </c>
      <c r="AE88" s="77">
        <f t="shared" si="74"/>
        <v>0</v>
      </c>
      <c r="AF88" s="77">
        <f t="shared" si="75"/>
        <v>0</v>
      </c>
      <c r="AG88" s="77">
        <f t="shared" si="76"/>
        <v>0</v>
      </c>
      <c r="AH88" s="35"/>
    </row>
    <row r="89" spans="1:34" ht="18" customHeight="1" x14ac:dyDescent="0.2">
      <c r="A89" s="34"/>
      <c r="B89" s="123" t="str">
        <f>IF(E89=" "," ",IF(Employee!F$102&gt;E$84," ",IF(Employee!F$104&lt;E$84," ",Employee!D$108)))</f>
        <v xml:space="preserve"> </v>
      </c>
      <c r="C89" s="318"/>
      <c r="D89" s="318" t="s">
        <v>141</v>
      </c>
      <c r="E89" s="120" t="str">
        <f>IF(Employee!D$106="w"," ",IF(Employee!F$102&gt;E$84," ",IF(Employee!F$104&lt;E$84," ",Employee!D$107)))</f>
        <v xml:space="preserve"> </v>
      </c>
      <c r="F89" s="128" t="str">
        <f>IF(E89=" "," ",IF(Employee!F$102&gt;E$84," ",IF(Employee!F$104&lt;E$84," ",Employee!D$93)))</f>
        <v xml:space="preserve"> </v>
      </c>
      <c r="G89" s="142"/>
      <c r="H89" s="99">
        <f>IF(T$84="Y",'Nov20'!H74,0)</f>
        <v>0</v>
      </c>
      <c r="I89" s="93">
        <f>IF(T$84="Y",'Nov20'!I74,0)</f>
        <v>0</v>
      </c>
      <c r="J89" s="93">
        <f>IF(T$84="Y",'Nov20'!J74,0)</f>
        <v>0</v>
      </c>
      <c r="K89" s="93">
        <f>IF(T$84="Y",'Nov20'!K74,I89*J89)</f>
        <v>0</v>
      </c>
      <c r="L89" s="115">
        <f>IF(T$84="Y",'Nov20'!L74,0)</f>
        <v>0</v>
      </c>
      <c r="M89" s="103" t="str">
        <f>IF(E89=" "," ",IF(T$84="Y",'Nov20'!M74,IF((H89+K89+L89)&gt;0,H89+K89+L89," ")))</f>
        <v xml:space="preserve"> </v>
      </c>
      <c r="N89" s="99">
        <v>0</v>
      </c>
      <c r="O89" s="93">
        <v>0</v>
      </c>
      <c r="P89" s="93">
        <v>0</v>
      </c>
      <c r="Q89" s="115">
        <v>0</v>
      </c>
      <c r="R89" s="185" t="str">
        <f t="shared" si="72"/>
        <v xml:space="preserve"> </v>
      </c>
      <c r="S89" s="95"/>
      <c r="T89" s="96" t="str">
        <f>IF(M89=" "," ",IF(M89=0," ",Admin!I86))</f>
        <v xml:space="preserve"> </v>
      </c>
      <c r="U89" s="39"/>
      <c r="V89" s="49">
        <f>IF(Employee!H$113=E$84,Employee!D$112+SUM(M89)+'Nov20'!V74,SUM(M89)+'Nov20'!V74)</f>
        <v>0</v>
      </c>
      <c r="W89" s="49">
        <f>IF(Employee!H$113=E$84,Employee!D$113+SUM(N89)+'Nov20'!W74,SUM(N89)+'Nov20'!W74)</f>
        <v>0</v>
      </c>
      <c r="X89" s="49">
        <f>IF(O89=" ",'Nov20'!X74,O89+'Nov20'!X74)</f>
        <v>0</v>
      </c>
      <c r="Y89" s="49">
        <f>IF(P89=" ",'Nov20'!Y74,P89+'Nov20'!Y74)</f>
        <v>0</v>
      </c>
      <c r="Z89" s="49">
        <f>IF(Q89=" ",'Nov20'!Z74,Q89+'Nov20'!Z74)</f>
        <v>0</v>
      </c>
      <c r="AA89" s="49">
        <f>IF(R89=" ",'Nov20'!AA74,R89+'Nov20'!AA74)</f>
        <v>0</v>
      </c>
      <c r="AC89" s="49">
        <f>IF(T89=" ",'Nov20'!AC74,T89+'Nov20'!AC74)</f>
        <v>0</v>
      </c>
      <c r="AD89" s="77">
        <f t="shared" si="73"/>
        <v>0</v>
      </c>
      <c r="AE89" s="77">
        <f t="shared" si="74"/>
        <v>0</v>
      </c>
      <c r="AF89" s="77">
        <f t="shared" si="75"/>
        <v>0</v>
      </c>
      <c r="AG89" s="77">
        <f t="shared" si="76"/>
        <v>0</v>
      </c>
      <c r="AH89" s="35"/>
    </row>
    <row r="90" spans="1:34" ht="18" customHeight="1" x14ac:dyDescent="0.2">
      <c r="A90" s="34"/>
      <c r="B90" s="123" t="str">
        <f>IF(E90=" "," ",IF(Employee!F$128&gt;E$84," ",IF(Employee!F$130&lt;E$84," ",Employee!D$134)))</f>
        <v xml:space="preserve"> </v>
      </c>
      <c r="C90" s="318"/>
      <c r="D90" s="318" t="s">
        <v>141</v>
      </c>
      <c r="E90" s="120" t="str">
        <f>IF(Employee!D$132="w"," ",IF(Employee!F$128&gt;E$84," ",IF(Employee!F$130&lt;E$84," ",Employee!D$133)))</f>
        <v xml:space="preserve"> </v>
      </c>
      <c r="F90" s="128" t="str">
        <f>IF(E90=" "," ",IF(Employee!F$128&gt;E$84," ",IF(Employee!F$130&lt;E$84," ",Employee!D$119)))</f>
        <v xml:space="preserve"> </v>
      </c>
      <c r="G90" s="142"/>
      <c r="H90" s="99">
        <f>IF(T$84="Y",'Nov20'!H75,0)</f>
        <v>0</v>
      </c>
      <c r="I90" s="93">
        <f>IF(T$84="Y",'Nov20'!I75,0)</f>
        <v>0</v>
      </c>
      <c r="J90" s="93">
        <f>IF(T$84="Y",'Nov20'!J75,0)</f>
        <v>0</v>
      </c>
      <c r="K90" s="93">
        <f>IF(T$84="Y",'Nov20'!K75,I90*J90)</f>
        <v>0</v>
      </c>
      <c r="L90" s="115">
        <f>IF(T$84="Y",'Nov20'!L75,0)</f>
        <v>0</v>
      </c>
      <c r="M90" s="103" t="str">
        <f>IF(E90=" "," ",IF(T$84="Y",'Nov20'!M75,IF((H90+K90+L90)&gt;0,H90+K90+L90," ")))</f>
        <v xml:space="preserve"> </v>
      </c>
      <c r="N90" s="99">
        <v>0</v>
      </c>
      <c r="O90" s="93">
        <v>0</v>
      </c>
      <c r="P90" s="93">
        <v>0</v>
      </c>
      <c r="Q90" s="115">
        <v>0</v>
      </c>
      <c r="R90" s="185" t="str">
        <f t="shared" si="72"/>
        <v xml:space="preserve"> </v>
      </c>
      <c r="S90" s="95"/>
      <c r="T90" s="96" t="str">
        <f>IF(M90=" "," ",IF(M90=0," ",Admin!I87))</f>
        <v xml:space="preserve"> </v>
      </c>
      <c r="U90" s="39"/>
      <c r="V90" s="49">
        <f>IF(Employee!H$139=E$84,Employee!D$138+SUM(M90)+'Nov20'!V75,SUM(M90)+'Nov20'!V75)</f>
        <v>0</v>
      </c>
      <c r="W90" s="49">
        <f>IF(Employee!H$139=E$84,Employee!D$139+SUM(N90)+'Nov20'!W75,SUM(N90)+'Nov20'!W75)</f>
        <v>0</v>
      </c>
      <c r="X90" s="49">
        <f>IF(O90=" ",'Nov20'!X75,O90+'Nov20'!X75)</f>
        <v>0</v>
      </c>
      <c r="Y90" s="49">
        <f>IF(P90=" ",'Nov20'!Y75,P90+'Nov20'!Y75)</f>
        <v>0</v>
      </c>
      <c r="Z90" s="49">
        <f>IF(Q90=" ",'Nov20'!Z75,Q90+'Nov20'!Z75)</f>
        <v>0</v>
      </c>
      <c r="AA90" s="49">
        <f>IF(R90=" ",'Nov20'!AA75,R90+'Nov20'!AA75)</f>
        <v>0</v>
      </c>
      <c r="AC90" s="49">
        <f>IF(T90=" ",'Nov20'!AC75,T90+'Nov20'!AC75)</f>
        <v>0</v>
      </c>
      <c r="AD90" s="77">
        <f t="shared" si="73"/>
        <v>0</v>
      </c>
      <c r="AE90" s="77">
        <f t="shared" si="74"/>
        <v>0</v>
      </c>
      <c r="AF90" s="77">
        <f t="shared" si="75"/>
        <v>0</v>
      </c>
      <c r="AG90" s="77">
        <f t="shared" si="76"/>
        <v>0</v>
      </c>
      <c r="AH90" s="35"/>
    </row>
    <row r="91" spans="1:34" ht="18" customHeight="1" x14ac:dyDescent="0.2">
      <c r="A91" s="34"/>
      <c r="B91" s="123" t="str">
        <f>IF(E91=" "," ",IF(Employee!F$154&gt;E$84," ",IF(Employee!F$156&lt;E$84," ",Employee!D$160)))</f>
        <v xml:space="preserve"> </v>
      </c>
      <c r="C91" s="318"/>
      <c r="D91" s="318" t="s">
        <v>141</v>
      </c>
      <c r="E91" s="120" t="str">
        <f>IF(Employee!D$158="w"," ",IF(Employee!F$154&gt;E$84," ",IF(Employee!F$156&lt;E$84," ",Employee!D$159)))</f>
        <v xml:space="preserve"> </v>
      </c>
      <c r="F91" s="128" t="str">
        <f>IF(E91=" "," ",IF(Employee!F$154&gt;E$84," ",IF(Employee!F$156&lt;E$84," ",Employee!D$145)))</f>
        <v xml:space="preserve"> </v>
      </c>
      <c r="G91" s="142"/>
      <c r="H91" s="99">
        <f>IF(T$84="Y",'Nov20'!H76,0)</f>
        <v>0</v>
      </c>
      <c r="I91" s="93">
        <f>IF(T$84="Y",'Nov20'!I76,0)</f>
        <v>0</v>
      </c>
      <c r="J91" s="93">
        <f>IF(T$84="Y",'Nov20'!J76,0)</f>
        <v>0</v>
      </c>
      <c r="K91" s="93">
        <f>IF(T$84="Y",'Nov20'!K76,I91*J91)</f>
        <v>0</v>
      </c>
      <c r="L91" s="115">
        <f>IF(T$84="Y",'Nov20'!L76,0)</f>
        <v>0</v>
      </c>
      <c r="M91" s="103" t="str">
        <f>IF(E91=" "," ",IF(T$84="Y",'Nov20'!M76,IF((H91+K91+L91)&gt;0,H91+K91+L91," ")))</f>
        <v xml:space="preserve"> </v>
      </c>
      <c r="N91" s="99">
        <v>0</v>
      </c>
      <c r="O91" s="93">
        <v>0</v>
      </c>
      <c r="P91" s="93">
        <v>0</v>
      </c>
      <c r="Q91" s="115">
        <v>0</v>
      </c>
      <c r="R91" s="185" t="str">
        <f t="shared" si="72"/>
        <v xml:space="preserve"> </v>
      </c>
      <c r="S91" s="95"/>
      <c r="T91" s="96" t="str">
        <f>IF(M91=" "," ",IF(M91=0," ",Admin!I88))</f>
        <v xml:space="preserve"> </v>
      </c>
      <c r="U91" s="39"/>
      <c r="V91" s="49">
        <f>IF(Employee!H$165=E$84,Employee!D$164+SUM(M91)+'Nov20'!V76,SUM(M91)+'Nov20'!V76)</f>
        <v>0</v>
      </c>
      <c r="W91" s="49">
        <f>IF(Employee!H$165=E$84,Employee!D$165+SUM(N91)+'Nov20'!W76,SUM(N91)+'Nov20'!W76)</f>
        <v>0</v>
      </c>
      <c r="X91" s="49">
        <f>IF(O91=" ",'Nov20'!X76,O91+'Nov20'!X76)</f>
        <v>0</v>
      </c>
      <c r="Y91" s="49">
        <f>IF(P91=" ",'Nov20'!Y76,P91+'Nov20'!Y76)</f>
        <v>0</v>
      </c>
      <c r="Z91" s="49">
        <f>IF(Q91=" ",'Nov20'!Z76,Q91+'Nov20'!Z76)</f>
        <v>0</v>
      </c>
      <c r="AA91" s="49">
        <f>IF(R91=" ",'Nov20'!AA76,R91+'Nov20'!AA76)</f>
        <v>0</v>
      </c>
      <c r="AC91" s="49">
        <f>IF(T91=" ",'Nov20'!AC76,T91+'Nov20'!AC76)</f>
        <v>0</v>
      </c>
      <c r="AD91" s="77">
        <f t="shared" si="73"/>
        <v>0</v>
      </c>
      <c r="AE91" s="77">
        <f t="shared" si="74"/>
        <v>0</v>
      </c>
      <c r="AF91" s="77">
        <f t="shared" si="75"/>
        <v>0</v>
      </c>
      <c r="AG91" s="77">
        <f t="shared" si="76"/>
        <v>0</v>
      </c>
      <c r="AH91" s="35"/>
    </row>
    <row r="92" spans="1:34" ht="18" customHeight="1" x14ac:dyDescent="0.2">
      <c r="A92" s="34"/>
      <c r="B92" s="123" t="str">
        <f>IF(E92=" "," ",IF(Employee!F$180&gt;E$84," ",IF(Employee!F$182&lt;E$84," ",Employee!D$186)))</f>
        <v xml:space="preserve"> </v>
      </c>
      <c r="C92" s="318"/>
      <c r="D92" s="318" t="s">
        <v>141</v>
      </c>
      <c r="E92" s="120" t="str">
        <f>IF(Employee!D$184="w"," ",IF(Employee!F$180&gt;E$84," ",IF(Employee!F$182&lt;E$84," ",Employee!D$185)))</f>
        <v xml:space="preserve"> </v>
      </c>
      <c r="F92" s="128" t="str">
        <f>IF(E92=" "," ",IF(Employee!F$180&gt;E$84," ",IF(Employee!F$182&lt;E$84," ",Employee!D$171)))</f>
        <v xml:space="preserve"> </v>
      </c>
      <c r="G92" s="142"/>
      <c r="H92" s="99">
        <f>IF(T$84="Y",'Nov20'!H77,0)</f>
        <v>0</v>
      </c>
      <c r="I92" s="93">
        <f>IF(T$84="Y",'Nov20'!I77,0)</f>
        <v>0</v>
      </c>
      <c r="J92" s="93">
        <f>IF(T$84="Y",'Nov20'!J77,0)</f>
        <v>0</v>
      </c>
      <c r="K92" s="93">
        <f>IF(T$84="Y",'Nov20'!K77,I92*J92)</f>
        <v>0</v>
      </c>
      <c r="L92" s="115">
        <f>IF(T$84="Y",'Nov20'!L77,0)</f>
        <v>0</v>
      </c>
      <c r="M92" s="103" t="str">
        <f>IF(E92=" "," ",IF(T$84="Y",'Nov20'!M77,IF((H92+K92+L92)&gt;0,H92+K92+L92," ")))</f>
        <v xml:space="preserve"> </v>
      </c>
      <c r="N92" s="99">
        <v>0</v>
      </c>
      <c r="O92" s="93">
        <v>0</v>
      </c>
      <c r="P92" s="93">
        <v>0</v>
      </c>
      <c r="Q92" s="115">
        <v>0</v>
      </c>
      <c r="R92" s="185" t="str">
        <f t="shared" si="72"/>
        <v xml:space="preserve"> </v>
      </c>
      <c r="S92" s="95"/>
      <c r="T92" s="96" t="str">
        <f>IF(M92=" "," ",IF(M92=0," ",Admin!I89))</f>
        <v xml:space="preserve"> </v>
      </c>
      <c r="U92" s="39"/>
      <c r="V92" s="49">
        <f>IF(Employee!H$191=E$84,Employee!D$190+SUM(M92)+'Nov20'!V77,SUM(M92)+'Nov20'!V77)</f>
        <v>0</v>
      </c>
      <c r="W92" s="49">
        <f>IF(Employee!H$191=E$84,Employee!D$191+SUM(N92)+'Nov20'!W77,SUM(N92)+'Nov20'!W77)</f>
        <v>0</v>
      </c>
      <c r="X92" s="49">
        <f>IF(O92=" ",'Nov20'!X77,O92+'Nov20'!X77)</f>
        <v>0</v>
      </c>
      <c r="Y92" s="49">
        <f>IF(P92=" ",'Nov20'!Y77,P92+'Nov20'!Y77)</f>
        <v>0</v>
      </c>
      <c r="Z92" s="49">
        <f>IF(Q92=" ",'Nov20'!Z77,Q92+'Nov20'!Z77)</f>
        <v>0</v>
      </c>
      <c r="AA92" s="49">
        <f>IF(R92=" ",'Nov20'!AA77,R92+'Nov20'!AA77)</f>
        <v>0</v>
      </c>
      <c r="AC92" s="49">
        <f>IF(T92=" ",'Nov20'!AC77,T92+'Nov20'!AC77)</f>
        <v>0</v>
      </c>
      <c r="AD92" s="77">
        <f t="shared" si="73"/>
        <v>0</v>
      </c>
      <c r="AE92" s="77">
        <f t="shared" si="74"/>
        <v>0</v>
      </c>
      <c r="AF92" s="77">
        <f t="shared" si="75"/>
        <v>0</v>
      </c>
      <c r="AG92" s="77">
        <f t="shared" si="76"/>
        <v>0</v>
      </c>
      <c r="AH92" s="35"/>
    </row>
    <row r="93" spans="1:34" ht="18" customHeight="1" x14ac:dyDescent="0.2">
      <c r="A93" s="34"/>
      <c r="B93" s="123" t="str">
        <f>IF(E93=" "," ",IF(Employee!F$206&gt;E$84," ",IF(Employee!F$208&lt;E$84," ",Employee!D$212)))</f>
        <v xml:space="preserve"> </v>
      </c>
      <c r="C93" s="318"/>
      <c r="D93" s="318" t="s">
        <v>141</v>
      </c>
      <c r="E93" s="120" t="str">
        <f>IF(Employee!D$210="w"," ",IF(Employee!F$206&gt;E$84," ",IF(Employee!F$208&lt;E$84," ",Employee!D$211)))</f>
        <v xml:space="preserve"> </v>
      </c>
      <c r="F93" s="128" t="str">
        <f>IF(E93=" "," ",IF(Employee!F$206&gt;E$84," ",IF(Employee!F$208&lt;E$84," ",Employee!D$197)))</f>
        <v xml:space="preserve"> </v>
      </c>
      <c r="G93" s="142"/>
      <c r="H93" s="99">
        <f>IF(T$84="Y",'Nov20'!H78,0)</f>
        <v>0</v>
      </c>
      <c r="I93" s="93">
        <f>IF(T$84="Y",'Nov20'!I78,0)</f>
        <v>0</v>
      </c>
      <c r="J93" s="93">
        <f>IF(T$84="Y",'Nov20'!J78,0)</f>
        <v>0</v>
      </c>
      <c r="K93" s="93">
        <f>IF(T$84="Y",'Nov20'!K78,I93*J93)</f>
        <v>0</v>
      </c>
      <c r="L93" s="115">
        <f>IF(T$84="Y",'Nov20'!L78,0)</f>
        <v>0</v>
      </c>
      <c r="M93" s="103" t="str">
        <f>IF(E93=" "," ",IF(T$84="Y",'Nov20'!M78,IF((H93+K93+L93)&gt;0,H93+K93+L93," ")))</f>
        <v xml:space="preserve"> </v>
      </c>
      <c r="N93" s="99">
        <v>0</v>
      </c>
      <c r="O93" s="93">
        <v>0</v>
      </c>
      <c r="P93" s="93">
        <v>0</v>
      </c>
      <c r="Q93" s="115">
        <v>0</v>
      </c>
      <c r="R93" s="185" t="str">
        <f t="shared" si="72"/>
        <v xml:space="preserve"> </v>
      </c>
      <c r="S93" s="95"/>
      <c r="T93" s="96" t="str">
        <f>IF(M93=" "," ",IF(M93=0," ",Admin!I90))</f>
        <v xml:space="preserve"> </v>
      </c>
      <c r="U93" s="39"/>
      <c r="V93" s="49">
        <f>IF(Employee!H$217=E$84,Employee!D$216+SUM(M93)+'Nov20'!V78,SUM(M93)+'Nov20'!V78)</f>
        <v>0</v>
      </c>
      <c r="W93" s="49">
        <f>IF(Employee!H$217=E$84,Employee!D$217+SUM(N93)+'Nov20'!W78,SUM(N93)+'Nov20'!W78)</f>
        <v>0</v>
      </c>
      <c r="X93" s="49">
        <f>IF(O93=" ",'Nov20'!X78,O93+'Nov20'!X78)</f>
        <v>0</v>
      </c>
      <c r="Y93" s="49">
        <f>IF(P93=" ",'Nov20'!Y78,P93+'Nov20'!Y78)</f>
        <v>0</v>
      </c>
      <c r="Z93" s="49">
        <f>IF(Q93=" ",'Nov20'!Z78,Q93+'Nov20'!Z78)</f>
        <v>0</v>
      </c>
      <c r="AA93" s="49">
        <f>IF(R93=" ",'Nov20'!AA78,R93+'Nov20'!AA78)</f>
        <v>0</v>
      </c>
      <c r="AC93" s="49">
        <f>IF(T93=" ",'Nov20'!AC78,T93+'Nov20'!AC78)</f>
        <v>0</v>
      </c>
      <c r="AD93" s="77">
        <f t="shared" si="73"/>
        <v>0</v>
      </c>
      <c r="AE93" s="77">
        <f t="shared" si="74"/>
        <v>0</v>
      </c>
      <c r="AF93" s="77">
        <f t="shared" si="75"/>
        <v>0</v>
      </c>
      <c r="AG93" s="77">
        <f t="shared" si="76"/>
        <v>0</v>
      </c>
      <c r="AH93" s="35"/>
    </row>
    <row r="94" spans="1:34" ht="18" customHeight="1" x14ac:dyDescent="0.2">
      <c r="A94" s="34"/>
      <c r="B94" s="123" t="str">
        <f>IF(E94=" "," ",IF(Employee!F$232&gt;E$84," ",IF(Employee!F$234&lt;E$84," ",Employee!D$238)))</f>
        <v xml:space="preserve"> </v>
      </c>
      <c r="C94" s="318"/>
      <c r="D94" s="318" t="s">
        <v>141</v>
      </c>
      <c r="E94" s="120" t="str">
        <f>IF(Employee!D$236="w"," ",IF(Employee!F$232&gt;E$84," ",IF(Employee!F$234&lt;E$84," ",Employee!D$237)))</f>
        <v xml:space="preserve"> </v>
      </c>
      <c r="F94" s="128" t="str">
        <f>IF(E94=" "," ",IF(Employee!F$232&gt;E$84," ",IF(Employee!F$234&lt;E$84," ",Employee!D$223)))</f>
        <v xml:space="preserve"> </v>
      </c>
      <c r="G94" s="142"/>
      <c r="H94" s="99">
        <f>IF(T$84="Y",'Nov20'!H79,0)</f>
        <v>0</v>
      </c>
      <c r="I94" s="93">
        <f>IF(T$84="Y",'Nov20'!I79,0)</f>
        <v>0</v>
      </c>
      <c r="J94" s="93">
        <f>IF(T$84="Y",'Nov20'!J79,0)</f>
        <v>0</v>
      </c>
      <c r="K94" s="93">
        <f>IF(T$84="Y",'Nov20'!K79,I94*J94)</f>
        <v>0</v>
      </c>
      <c r="L94" s="115">
        <f>IF(T$84="Y",'Nov20'!L79,0)</f>
        <v>0</v>
      </c>
      <c r="M94" s="103" t="str">
        <f>IF(E94=" "," ",IF(T$84="Y",'Nov20'!M79,IF((H94+K94+L94)&gt;0,H94+K94+L94," ")))</f>
        <v xml:space="preserve"> </v>
      </c>
      <c r="N94" s="99">
        <v>0</v>
      </c>
      <c r="O94" s="93">
        <v>0</v>
      </c>
      <c r="P94" s="93">
        <v>0</v>
      </c>
      <c r="Q94" s="115">
        <v>0</v>
      </c>
      <c r="R94" s="185" t="str">
        <f t="shared" si="72"/>
        <v xml:space="preserve"> </v>
      </c>
      <c r="S94" s="95"/>
      <c r="T94" s="96" t="str">
        <f>IF(M94=" "," ",IF(M94=0," ",Admin!I91))</f>
        <v xml:space="preserve"> </v>
      </c>
      <c r="U94" s="39"/>
      <c r="V94" s="49">
        <f>IF(Employee!H$243=E$84,Employee!D$242+SUM(M94)+'Nov20'!V79,SUM(M94)+'Nov20'!V79)</f>
        <v>0</v>
      </c>
      <c r="W94" s="49">
        <f>IF(Employee!H$243=E$84,Employee!D$243+SUM(N94)+'Nov20'!W79,SUM(N94)+'Nov20'!W79)</f>
        <v>0</v>
      </c>
      <c r="X94" s="49">
        <f>IF(O94=" ",'Nov20'!X79,O94+'Nov20'!X79)</f>
        <v>0</v>
      </c>
      <c r="Y94" s="49">
        <f>IF(P94=" ",'Nov20'!Y79,P94+'Nov20'!Y79)</f>
        <v>0</v>
      </c>
      <c r="Z94" s="49">
        <f>IF(Q94=" ",'Nov20'!Z79,Q94+'Nov20'!Z79)</f>
        <v>0</v>
      </c>
      <c r="AA94" s="49">
        <f>IF(R94=" ",'Nov20'!AA79,R94+'Nov20'!AA79)</f>
        <v>0</v>
      </c>
      <c r="AC94" s="49">
        <f>IF(T94=" ",'Nov20'!AC79,T94+'Nov20'!AC79)</f>
        <v>0</v>
      </c>
      <c r="AD94" s="77">
        <f t="shared" si="73"/>
        <v>0</v>
      </c>
      <c r="AE94" s="77">
        <f t="shared" si="74"/>
        <v>0</v>
      </c>
      <c r="AF94" s="77">
        <f t="shared" si="75"/>
        <v>0</v>
      </c>
      <c r="AG94" s="77">
        <f t="shared" si="76"/>
        <v>0</v>
      </c>
      <c r="AH94" s="35"/>
    </row>
    <row r="95" spans="1:34" ht="18" customHeight="1" thickBot="1" x14ac:dyDescent="0.25">
      <c r="A95" s="34"/>
      <c r="B95" s="125" t="str">
        <f>IF(E95=" "," ",IF(Employee!F$258&gt;E$84," ",IF(Employee!F$260&lt;E$84," ",Employee!D$264)))</f>
        <v xml:space="preserve"> </v>
      </c>
      <c r="C95" s="318"/>
      <c r="D95" s="318" t="s">
        <v>141</v>
      </c>
      <c r="E95" s="131" t="str">
        <f>IF(Employee!D$262="w"," ",IF(Employee!F$258&gt;E$84," ",IF(Employee!F$260&lt;E$84," ",Employee!D$263)))</f>
        <v xml:space="preserve"> </v>
      </c>
      <c r="F95" s="128" t="str">
        <f>IF(E95=" "," ",IF(Employee!F$258&gt;E$84," ",IF(Employee!F$260&lt;E$84," ",Employee!D$249)))</f>
        <v xml:space="preserve"> </v>
      </c>
      <c r="G95" s="143"/>
      <c r="H95" s="117">
        <f>IF(T$84="Y",'Nov20'!H80,0)</f>
        <v>0</v>
      </c>
      <c r="I95" s="118">
        <f>IF(T$84="Y",'Nov20'!I80,0)</f>
        <v>0</v>
      </c>
      <c r="J95" s="118">
        <f>IF(T$84="Y",'Nov20'!J80,0)</f>
        <v>0</v>
      </c>
      <c r="K95" s="118">
        <f>IF(T$84="Y",'Nov20'!K80,I95*J95)</f>
        <v>0</v>
      </c>
      <c r="L95" s="116">
        <f>IF(T$84="Y",'Nov20'!L80,0)</f>
        <v>0</v>
      </c>
      <c r="M95" s="103" t="str">
        <f>IF(E95=" "," ",IF(T$84="Y",'Nov20'!M80,IF((H95+K95+L95)&gt;0,H95+K95+L95," ")))</f>
        <v xml:space="preserve"> </v>
      </c>
      <c r="N95" s="117">
        <v>0</v>
      </c>
      <c r="O95" s="118">
        <v>0</v>
      </c>
      <c r="P95" s="118">
        <v>0</v>
      </c>
      <c r="Q95" s="116">
        <v>0</v>
      </c>
      <c r="R95" s="185" t="str">
        <f t="shared" si="72"/>
        <v xml:space="preserve"> </v>
      </c>
      <c r="S95" s="95"/>
      <c r="T95" s="96" t="str">
        <f>IF(M95=" "," ",IF(M95=0," ",Admin!I92))</f>
        <v xml:space="preserve"> </v>
      </c>
      <c r="U95" s="39"/>
      <c r="V95" s="49">
        <f>IF(Employee!H$269=E$84,Employee!D$268+SUM(M95)+'Nov20'!V80,SUM(M95)+'Nov20'!V80)</f>
        <v>0</v>
      </c>
      <c r="W95" s="49">
        <f>IF(Employee!H$269=E$84,Employee!D$269+SUM(N95)+'Nov20'!W80,SUM(N95)+'Nov20'!W80)</f>
        <v>0</v>
      </c>
      <c r="X95" s="49">
        <f>IF(O95=" ",'Nov20'!X80,O95+'Nov20'!X80)</f>
        <v>0</v>
      </c>
      <c r="Y95" s="49">
        <f>IF(P95=" ",'Nov20'!Y80,P95+'Nov20'!Y80)</f>
        <v>0</v>
      </c>
      <c r="Z95" s="49">
        <f>IF(Q95=" ",'Nov20'!Z80,Q95+'Nov20'!Z80)</f>
        <v>0</v>
      </c>
      <c r="AA95" s="49">
        <f>IF(R95=" ",'Nov20'!AA80,R95+'Nov20'!AA80)</f>
        <v>0</v>
      </c>
      <c r="AC95" s="49">
        <f>IF(T95=" ",'Nov20'!AC80,T95+'Nov20'!AC80)</f>
        <v>0</v>
      </c>
      <c r="AD95" s="77">
        <f t="shared" si="73"/>
        <v>0</v>
      </c>
      <c r="AE95" s="77">
        <f t="shared" si="74"/>
        <v>0</v>
      </c>
      <c r="AF95" s="77">
        <f t="shared" si="75"/>
        <v>0</v>
      </c>
      <c r="AG95" s="77">
        <f t="shared" si="76"/>
        <v>0</v>
      </c>
      <c r="AH95" s="35"/>
    </row>
    <row r="96" spans="1:34" ht="18" customHeight="1" thickTop="1" thickBot="1" x14ac:dyDescent="0.25">
      <c r="A96" s="38"/>
      <c r="B96" s="134"/>
      <c r="C96" s="132"/>
      <c r="D96" s="132"/>
      <c r="E96" s="133"/>
      <c r="F96" s="447" t="s">
        <v>7</v>
      </c>
      <c r="G96" s="404"/>
      <c r="H96" s="105"/>
      <c r="I96" s="106"/>
      <c r="J96" s="106"/>
      <c r="K96" s="147"/>
      <c r="L96" s="147"/>
      <c r="M96" s="138">
        <f t="shared" ref="M96:R96" si="77">SUM(M86:M95)</f>
        <v>0</v>
      </c>
      <c r="N96" s="138">
        <f t="shared" si="77"/>
        <v>0</v>
      </c>
      <c r="O96" s="138">
        <f t="shared" si="77"/>
        <v>0</v>
      </c>
      <c r="P96" s="138">
        <f t="shared" si="77"/>
        <v>0</v>
      </c>
      <c r="Q96" s="138">
        <f t="shared" si="77"/>
        <v>0</v>
      </c>
      <c r="R96" s="138">
        <f t="shared" si="77"/>
        <v>0</v>
      </c>
      <c r="S96" s="95"/>
      <c r="T96" s="138">
        <f>SUM(T86:T95)</f>
        <v>0</v>
      </c>
      <c r="U96" s="40"/>
      <c r="V96" s="49"/>
      <c r="AH96" s="35"/>
    </row>
    <row r="97" spans="1:33" ht="24" customHeight="1" x14ac:dyDescent="0.2">
      <c r="A97" s="35"/>
      <c r="B97" s="393"/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5"/>
    </row>
    <row r="98" spans="1:33" ht="12.75" customHeight="1" x14ac:dyDescent="0.2">
      <c r="AD98" s="169">
        <f>SUM(AD11:AD96)</f>
        <v>0</v>
      </c>
      <c r="AE98" s="169">
        <f>SUM(AE11:AE96)</f>
        <v>0</v>
      </c>
      <c r="AF98" s="169">
        <f>SUM(AF11:AF96)</f>
        <v>0</v>
      </c>
      <c r="AG98" s="169">
        <f>SUM(AG11:AG96)</f>
        <v>0</v>
      </c>
    </row>
    <row r="99" spans="1:33" ht="13.5" customHeight="1" thickBot="1" x14ac:dyDescent="0.25">
      <c r="F99" s="193" t="s">
        <v>80</v>
      </c>
      <c r="M99" s="453" t="s">
        <v>81</v>
      </c>
      <c r="N99" s="454"/>
      <c r="O99" s="454"/>
      <c r="P99" s="454"/>
      <c r="Q99" s="454"/>
      <c r="R99" s="454"/>
      <c r="T99" s="189"/>
    </row>
    <row r="100" spans="1:33" ht="12.75" customHeight="1" x14ac:dyDescent="0.2">
      <c r="F100" s="190" t="str">
        <f>IF(B86="D",Employee!D15," ")</f>
        <v xml:space="preserve"> </v>
      </c>
      <c r="M100" s="195" t="str">
        <f t="shared" ref="M100:M109" si="78">IF(B86="D",M86," ")</f>
        <v xml:space="preserve"> </v>
      </c>
      <c r="N100" s="196" t="str">
        <f t="shared" ref="N100:N109" si="79">IF(B86="D",N86," ")</f>
        <v xml:space="preserve"> </v>
      </c>
      <c r="O100" s="196" t="str">
        <f t="shared" ref="O100:O109" si="80">IF(B86="D",O86," ")</f>
        <v xml:space="preserve"> </v>
      </c>
      <c r="P100" s="196" t="str">
        <f t="shared" ref="P100:P109" si="81">IF(B86="D",P86," ")</f>
        <v xml:space="preserve"> </v>
      </c>
      <c r="Q100" s="196" t="str">
        <f t="shared" ref="Q100:Q109" si="82">IF(B86="D",Q86," ")</f>
        <v xml:space="preserve"> </v>
      </c>
      <c r="R100" s="197" t="str">
        <f t="shared" ref="R100:R109" si="83">IF(B86="D",R86," ")</f>
        <v xml:space="preserve"> </v>
      </c>
      <c r="S100" s="198"/>
      <c r="T100" s="199" t="str">
        <f t="shared" ref="T100:T109" si="84">IF(B86="D",T86," ")</f>
        <v xml:space="preserve"> </v>
      </c>
      <c r="AD100" s="171">
        <f>IF((AD98-(O1+T1)*0.13)&gt;0,AD98-(Q1+T1)*0.13,0)</f>
        <v>0</v>
      </c>
      <c r="AE100" s="171">
        <f>AE98</f>
        <v>0</v>
      </c>
      <c r="AF100" s="171">
        <f>AF98</f>
        <v>0</v>
      </c>
      <c r="AG100" s="171">
        <f>AG98</f>
        <v>0</v>
      </c>
    </row>
    <row r="101" spans="1:33" x14ac:dyDescent="0.2">
      <c r="F101" s="191" t="str">
        <f>IF(B87="D",Employee!D41," ")</f>
        <v xml:space="preserve"> </v>
      </c>
      <c r="M101" s="200" t="str">
        <f t="shared" si="78"/>
        <v xml:space="preserve"> </v>
      </c>
      <c r="N101" s="201" t="str">
        <f t="shared" si="79"/>
        <v xml:space="preserve"> </v>
      </c>
      <c r="O101" s="201" t="str">
        <f t="shared" si="80"/>
        <v xml:space="preserve"> </v>
      </c>
      <c r="P101" s="201" t="str">
        <f t="shared" si="81"/>
        <v xml:space="preserve"> </v>
      </c>
      <c r="Q101" s="201" t="str">
        <f t="shared" si="82"/>
        <v xml:space="preserve"> </v>
      </c>
      <c r="R101" s="202" t="str">
        <f t="shared" si="83"/>
        <v xml:space="preserve"> </v>
      </c>
      <c r="S101" s="198"/>
      <c r="T101" s="203" t="str">
        <f t="shared" si="84"/>
        <v xml:space="preserve"> </v>
      </c>
    </row>
    <row r="102" spans="1:33" ht="12.75" customHeight="1" x14ac:dyDescent="0.2">
      <c r="F102" s="191" t="str">
        <f>IF(B88="D",Employee!D67," ")</f>
        <v xml:space="preserve"> </v>
      </c>
      <c r="M102" s="200" t="str">
        <f t="shared" si="78"/>
        <v xml:space="preserve"> </v>
      </c>
      <c r="N102" s="201" t="str">
        <f t="shared" si="79"/>
        <v xml:space="preserve"> </v>
      </c>
      <c r="O102" s="201" t="str">
        <f t="shared" si="80"/>
        <v xml:space="preserve"> </v>
      </c>
      <c r="P102" s="201" t="str">
        <f t="shared" si="81"/>
        <v xml:space="preserve"> </v>
      </c>
      <c r="Q102" s="201" t="str">
        <f t="shared" si="82"/>
        <v xml:space="preserve"> </v>
      </c>
      <c r="R102" s="202" t="str">
        <f t="shared" si="83"/>
        <v xml:space="preserve"> </v>
      </c>
      <c r="S102" s="198"/>
      <c r="T102" s="203" t="str">
        <f t="shared" si="84"/>
        <v xml:space="preserve"> </v>
      </c>
      <c r="AD102" s="174"/>
      <c r="AE102" s="171">
        <f>AE100*0.045</f>
        <v>0</v>
      </c>
      <c r="AF102" s="171">
        <f>AF100*0.045</f>
        <v>0</v>
      </c>
      <c r="AG102" s="171">
        <f>AG100*0.045</f>
        <v>0</v>
      </c>
    </row>
    <row r="103" spans="1:33" x14ac:dyDescent="0.2">
      <c r="F103" s="191" t="str">
        <f>IF(B89="D",Employee!D93," ")</f>
        <v xml:space="preserve"> </v>
      </c>
      <c r="M103" s="200" t="str">
        <f t="shared" si="78"/>
        <v xml:space="preserve"> </v>
      </c>
      <c r="N103" s="201" t="str">
        <f t="shared" si="79"/>
        <v xml:space="preserve"> </v>
      </c>
      <c r="O103" s="201" t="str">
        <f t="shared" si="80"/>
        <v xml:space="preserve"> </v>
      </c>
      <c r="P103" s="201" t="str">
        <f t="shared" si="81"/>
        <v xml:space="preserve"> </v>
      </c>
      <c r="Q103" s="201" t="str">
        <f t="shared" si="82"/>
        <v xml:space="preserve"> </v>
      </c>
      <c r="R103" s="202" t="str">
        <f t="shared" si="83"/>
        <v xml:space="preserve"> </v>
      </c>
      <c r="S103" s="198"/>
      <c r="T103" s="203" t="str">
        <f t="shared" si="84"/>
        <v xml:space="preserve"> </v>
      </c>
    </row>
    <row r="104" spans="1:33" x14ac:dyDescent="0.2">
      <c r="F104" s="191" t="str">
        <f>IF(B90="D",Employee!D119," ")</f>
        <v xml:space="preserve"> </v>
      </c>
      <c r="M104" s="200" t="str">
        <f t="shared" si="78"/>
        <v xml:space="preserve"> </v>
      </c>
      <c r="N104" s="201" t="str">
        <f t="shared" si="79"/>
        <v xml:space="preserve"> </v>
      </c>
      <c r="O104" s="201" t="str">
        <f t="shared" si="80"/>
        <v xml:space="preserve"> </v>
      </c>
      <c r="P104" s="201" t="str">
        <f t="shared" si="81"/>
        <v xml:space="preserve"> </v>
      </c>
      <c r="Q104" s="201" t="str">
        <f t="shared" si="82"/>
        <v xml:space="preserve"> </v>
      </c>
      <c r="R104" s="202" t="str">
        <f t="shared" si="83"/>
        <v xml:space="preserve"> </v>
      </c>
      <c r="S104" s="198"/>
      <c r="T104" s="203" t="str">
        <f t="shared" si="84"/>
        <v xml:space="preserve"> </v>
      </c>
    </row>
    <row r="105" spans="1:33" x14ac:dyDescent="0.2">
      <c r="F105" s="191" t="str">
        <f>IF(B91="D",Employee!D135," ")</f>
        <v xml:space="preserve"> </v>
      </c>
      <c r="M105" s="200" t="str">
        <f t="shared" si="78"/>
        <v xml:space="preserve"> </v>
      </c>
      <c r="N105" s="201" t="str">
        <f t="shared" si="79"/>
        <v xml:space="preserve"> </v>
      </c>
      <c r="O105" s="201" t="str">
        <f t="shared" si="80"/>
        <v xml:space="preserve"> </v>
      </c>
      <c r="P105" s="201" t="str">
        <f t="shared" si="81"/>
        <v xml:space="preserve"> </v>
      </c>
      <c r="Q105" s="201" t="str">
        <f t="shared" si="82"/>
        <v xml:space="preserve"> </v>
      </c>
      <c r="R105" s="202" t="str">
        <f t="shared" si="83"/>
        <v xml:space="preserve"> </v>
      </c>
      <c r="S105" s="198"/>
      <c r="T105" s="203" t="str">
        <f t="shared" si="84"/>
        <v xml:space="preserve"> </v>
      </c>
      <c r="AD105" s="170">
        <f>AD100+'Nov20'!AD90</f>
        <v>0</v>
      </c>
      <c r="AE105" s="170">
        <f>AE100+'Nov20'!AE90</f>
        <v>0</v>
      </c>
      <c r="AF105" s="170">
        <f>AF100+'Nov20'!AF90</f>
        <v>0</v>
      </c>
      <c r="AG105" s="170">
        <f>AG100+'Nov20'!AG90</f>
        <v>0</v>
      </c>
    </row>
    <row r="106" spans="1:33" x14ac:dyDescent="0.2">
      <c r="F106" s="191" t="str">
        <f>IF(B92="D",Employee!D171," ")</f>
        <v xml:space="preserve"> </v>
      </c>
      <c r="M106" s="200" t="str">
        <f t="shared" si="78"/>
        <v xml:space="preserve"> </v>
      </c>
      <c r="N106" s="201" t="str">
        <f t="shared" si="79"/>
        <v xml:space="preserve"> </v>
      </c>
      <c r="O106" s="201" t="str">
        <f t="shared" si="80"/>
        <v xml:space="preserve"> </v>
      </c>
      <c r="P106" s="201" t="str">
        <f t="shared" si="81"/>
        <v xml:space="preserve"> </v>
      </c>
      <c r="Q106" s="201" t="str">
        <f t="shared" si="82"/>
        <v xml:space="preserve"> </v>
      </c>
      <c r="R106" s="202" t="str">
        <f t="shared" si="83"/>
        <v xml:space="preserve"> </v>
      </c>
      <c r="S106" s="198"/>
      <c r="T106" s="203" t="str">
        <f t="shared" si="84"/>
        <v xml:space="preserve"> </v>
      </c>
    </row>
    <row r="107" spans="1:33" x14ac:dyDescent="0.2">
      <c r="F107" s="191" t="str">
        <f>IF(B93="D",Employee!D197," ")</f>
        <v xml:space="preserve"> </v>
      </c>
      <c r="M107" s="200" t="str">
        <f t="shared" si="78"/>
        <v xml:space="preserve"> </v>
      </c>
      <c r="N107" s="201" t="str">
        <f t="shared" si="79"/>
        <v xml:space="preserve"> </v>
      </c>
      <c r="O107" s="201" t="str">
        <f t="shared" si="80"/>
        <v xml:space="preserve"> </v>
      </c>
      <c r="P107" s="201" t="str">
        <f t="shared" si="81"/>
        <v xml:space="preserve"> </v>
      </c>
      <c r="Q107" s="201" t="str">
        <f t="shared" si="82"/>
        <v xml:space="preserve"> </v>
      </c>
      <c r="R107" s="202" t="str">
        <f t="shared" si="83"/>
        <v xml:space="preserve"> </v>
      </c>
      <c r="S107" s="198"/>
      <c r="T107" s="203" t="str">
        <f t="shared" si="84"/>
        <v xml:space="preserve"> </v>
      </c>
      <c r="AD107" s="174"/>
      <c r="AE107" s="170">
        <f>AE102+'Nov20'!AE92</f>
        <v>0</v>
      </c>
      <c r="AF107" s="170">
        <f>AF102+'Nov20'!AF92</f>
        <v>0</v>
      </c>
      <c r="AG107" s="170">
        <f>AG102+'Nov20'!AG92</f>
        <v>0</v>
      </c>
    </row>
    <row r="108" spans="1:33" x14ac:dyDescent="0.2">
      <c r="F108" s="191" t="str">
        <f>IF(B94="D",Employee!D223," ")</f>
        <v xml:space="preserve"> </v>
      </c>
      <c r="M108" s="200" t="str">
        <f t="shared" si="78"/>
        <v xml:space="preserve"> </v>
      </c>
      <c r="N108" s="201" t="str">
        <f t="shared" si="79"/>
        <v xml:space="preserve"> </v>
      </c>
      <c r="O108" s="201" t="str">
        <f t="shared" si="80"/>
        <v xml:space="preserve"> </v>
      </c>
      <c r="P108" s="201" t="str">
        <f t="shared" si="81"/>
        <v xml:space="preserve"> </v>
      </c>
      <c r="Q108" s="201" t="str">
        <f t="shared" si="82"/>
        <v xml:space="preserve"> </v>
      </c>
      <c r="R108" s="202" t="str">
        <f t="shared" si="83"/>
        <v xml:space="preserve"> </v>
      </c>
      <c r="S108" s="198"/>
      <c r="T108" s="203" t="str">
        <f t="shared" si="84"/>
        <v xml:space="preserve"> </v>
      </c>
    </row>
    <row r="109" spans="1:33" ht="13.5" thickBot="1" x14ac:dyDescent="0.25">
      <c r="F109" s="192" t="str">
        <f>IF(B95="D",Employee!D249," ")</f>
        <v xml:space="preserve"> </v>
      </c>
      <c r="M109" s="204" t="str">
        <f t="shared" si="78"/>
        <v xml:space="preserve"> </v>
      </c>
      <c r="N109" s="205" t="str">
        <f t="shared" si="79"/>
        <v xml:space="preserve"> </v>
      </c>
      <c r="O109" s="205" t="str">
        <f t="shared" si="80"/>
        <v xml:space="preserve"> </v>
      </c>
      <c r="P109" s="205" t="str">
        <f t="shared" si="81"/>
        <v xml:space="preserve"> </v>
      </c>
      <c r="Q109" s="205" t="str">
        <f t="shared" si="82"/>
        <v xml:space="preserve"> </v>
      </c>
      <c r="R109" s="206" t="str">
        <f t="shared" si="83"/>
        <v xml:space="preserve"> </v>
      </c>
      <c r="S109" s="198"/>
      <c r="T109" s="207" t="str">
        <f t="shared" si="84"/>
        <v xml:space="preserve"> </v>
      </c>
    </row>
    <row r="110" spans="1:33" x14ac:dyDescent="0.2">
      <c r="F110" s="194" t="s">
        <v>82</v>
      </c>
      <c r="M110" s="208">
        <f t="shared" ref="M110:R110" si="85">SUM(M100:M109)</f>
        <v>0</v>
      </c>
      <c r="N110" s="208">
        <f t="shared" si="85"/>
        <v>0</v>
      </c>
      <c r="O110" s="208">
        <f t="shared" si="85"/>
        <v>0</v>
      </c>
      <c r="P110" s="208">
        <f t="shared" si="85"/>
        <v>0</v>
      </c>
      <c r="Q110" s="208">
        <f t="shared" si="85"/>
        <v>0</v>
      </c>
      <c r="R110" s="208">
        <f t="shared" si="85"/>
        <v>0</v>
      </c>
      <c r="S110" s="198"/>
      <c r="T110" s="208">
        <f>SUM(T100:T109)</f>
        <v>0</v>
      </c>
    </row>
  </sheetData>
  <mergeCells count="87">
    <mergeCell ref="AD3:AD6"/>
    <mergeCell ref="AE3:AE6"/>
    <mergeCell ref="AF3:AF6"/>
    <mergeCell ref="AC3:AC6"/>
    <mergeCell ref="AD1:AG2"/>
    <mergeCell ref="AG3:AG6"/>
    <mergeCell ref="G1:H1"/>
    <mergeCell ref="I1:L1"/>
    <mergeCell ref="W3:W6"/>
    <mergeCell ref="U1:U6"/>
    <mergeCell ref="X3:X6"/>
    <mergeCell ref="V1:AC2"/>
    <mergeCell ref="Y3:Y6"/>
    <mergeCell ref="Z3:Z6"/>
    <mergeCell ref="AA3:AA6"/>
    <mergeCell ref="L3:L6"/>
    <mergeCell ref="M3:M6"/>
    <mergeCell ref="V3:V6"/>
    <mergeCell ref="B1:F2"/>
    <mergeCell ref="R23:T23"/>
    <mergeCell ref="B69:D69"/>
    <mergeCell ref="H69:J69"/>
    <mergeCell ref="O69:R69"/>
    <mergeCell ref="G2:H2"/>
    <mergeCell ref="I2:L2"/>
    <mergeCell ref="O24:R24"/>
    <mergeCell ref="F36:G36"/>
    <mergeCell ref="F21:G21"/>
    <mergeCell ref="B9:D9"/>
    <mergeCell ref="H9:J9"/>
    <mergeCell ref="B3:B6"/>
    <mergeCell ref="R3:R6"/>
    <mergeCell ref="B7:T7"/>
    <mergeCell ref="B8:E8"/>
    <mergeCell ref="C3:C6"/>
    <mergeCell ref="D3:D6"/>
    <mergeCell ref="E3:E6"/>
    <mergeCell ref="R53:T53"/>
    <mergeCell ref="R8:T8"/>
    <mergeCell ref="O23:Q23"/>
    <mergeCell ref="B38:E38"/>
    <mergeCell ref="O9:R9"/>
    <mergeCell ref="B53:E53"/>
    <mergeCell ref="O38:Q38"/>
    <mergeCell ref="O53:Q53"/>
    <mergeCell ref="O39:R39"/>
    <mergeCell ref="R38:T38"/>
    <mergeCell ref="F51:G51"/>
    <mergeCell ref="B52:T52"/>
    <mergeCell ref="B22:T22"/>
    <mergeCell ref="B84:D84"/>
    <mergeCell ref="H84:J84"/>
    <mergeCell ref="O84:R84"/>
    <mergeCell ref="O83:Q83"/>
    <mergeCell ref="R83:T83"/>
    <mergeCell ref="F81:G81"/>
    <mergeCell ref="O54:R54"/>
    <mergeCell ref="M99:R99"/>
    <mergeCell ref="T3:T6"/>
    <mergeCell ref="O8:Q8"/>
    <mergeCell ref="O68:Q68"/>
    <mergeCell ref="R68:T68"/>
    <mergeCell ref="B67:T67"/>
    <mergeCell ref="B68:E68"/>
    <mergeCell ref="B82:T82"/>
    <mergeCell ref="B83:E83"/>
    <mergeCell ref="H3:H6"/>
    <mergeCell ref="I3:I6"/>
    <mergeCell ref="B24:D24"/>
    <mergeCell ref="H24:J24"/>
    <mergeCell ref="B54:D54"/>
    <mergeCell ref="H54:J54"/>
    <mergeCell ref="A1:A6"/>
    <mergeCell ref="F96:G96"/>
    <mergeCell ref="B97:T97"/>
    <mergeCell ref="N3:N6"/>
    <mergeCell ref="O3:O6"/>
    <mergeCell ref="P3:P6"/>
    <mergeCell ref="Q3:Q6"/>
    <mergeCell ref="F3:F6"/>
    <mergeCell ref="J3:J6"/>
    <mergeCell ref="K3:K6"/>
    <mergeCell ref="B23:E23"/>
    <mergeCell ref="B37:T37"/>
    <mergeCell ref="B39:D39"/>
    <mergeCell ref="H39:J39"/>
    <mergeCell ref="F66:G66"/>
  </mergeCells>
  <phoneticPr fontId="4" type="noConversion"/>
  <dataValidations disablePrompts="1" count="1">
    <dataValidation type="list" allowBlank="1" showInputMessage="1" showErrorMessage="1" sqref="G11:G20 G71:G80 G86:G95 G56:G65 G41:G50 G26:G35" xr:uid="{00000000-0002-0000-0900-000000000000}">
      <formula1>$G$3:$G$6</formula1>
    </dataValidation>
  </dataValidations>
  <hyperlinks>
    <hyperlink ref="B1" r:id="rId1" xr:uid="{00000000-0004-0000-09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4" manualBreakCount="4">
    <brk id="28" max="16383" man="1"/>
    <brk id="50" max="16383" man="1"/>
    <brk id="72" max="16383" man="1"/>
    <brk id="94" max="16383" man="1"/>
  </rowBreaks>
  <colBreaks count="1" manualBreakCount="1">
    <brk id="11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95"/>
  <sheetViews>
    <sheetView workbookViewId="0">
      <pane ySplit="6" topLeftCell="A7" activePane="bottomLeft" state="frozen"/>
      <selection pane="bottomLeft" activeCell="M17" sqref="M17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SUM(AD85:AG85)+SUM(AE87:AG87)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40</v>
      </c>
      <c r="F9" s="35"/>
      <c r="G9" s="35"/>
      <c r="H9" s="405" t="s">
        <v>28</v>
      </c>
      <c r="I9" s="403"/>
      <c r="J9" s="404"/>
      <c r="K9" s="210">
        <f>'Dec20'!M69+1</f>
        <v>44200</v>
      </c>
      <c r="L9" s="211" t="s">
        <v>84</v>
      </c>
      <c r="M9" s="212">
        <f>K9+6</f>
        <v>44206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IF(T$9="Y",'Dec20'!H71,0)</f>
        <v>0</v>
      </c>
      <c r="I11" s="90">
        <f>IF(T$9="Y",'Dec20'!I71,0)</f>
        <v>0</v>
      </c>
      <c r="J11" s="90">
        <f>IF(T$9="Y",'Dec20'!J71,0)</f>
        <v>0</v>
      </c>
      <c r="K11" s="90">
        <f>IF(T$9="Y",'Dec20'!K71,I11*J11)</f>
        <v>0</v>
      </c>
      <c r="L11" s="90">
        <f>IF(T$9="Y",'Dec20'!L71,0)</f>
        <v>0</v>
      </c>
      <c r="M11" s="114" t="str">
        <f>IF(E11=" "," ",IF(T$9="Y",'Dec20'!M71,IF((H11+K11+L11)&gt;0,H11+K11+L11," ")))</f>
        <v xml:space="preserve"> </v>
      </c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",Admin!I393))</f>
        <v xml:space="preserve"> </v>
      </c>
      <c r="U11" s="39"/>
      <c r="V11" s="49">
        <f>IF(Employee!H$34=E$9,Employee!D$34+SUM(M11)+'Dec20'!V71,SUM(M11)+'Dec20'!V71)</f>
        <v>0</v>
      </c>
      <c r="W11" s="49">
        <f>IF(Employee!H$34=E$9,Employee!D$35+SUM(N11)+'Dec20'!W71,SUM(N11)+'Dec20'!W71)</f>
        <v>0</v>
      </c>
      <c r="X11" s="49">
        <f>IF(O11=" ",'Dec20'!X71,O11+'Dec20'!X71)</f>
        <v>0</v>
      </c>
      <c r="Y11" s="49">
        <f>IF(P11=" ",'Dec20'!Y71,P11+'Dec20'!Y71)</f>
        <v>0</v>
      </c>
      <c r="Z11" s="49">
        <f>IF(Q11=" ",'Dec20'!Z71,Q11+'Dec20'!Z71)</f>
        <v>0</v>
      </c>
      <c r="AA11" s="49">
        <f>IF(R11=" ",'Dec20'!AA71,R11+'Dec20'!AA71)</f>
        <v>0</v>
      </c>
      <c r="AC11" s="49">
        <f>IF(T11=" ",'Dec20'!AC71,T11+'Dec20'!AC71)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IF(T$9="Y",'Dec20'!H72,0)</f>
        <v>0</v>
      </c>
      <c r="I12" s="93">
        <f>IF(T$9="Y",'Dec20'!I72,0)</f>
        <v>0</v>
      </c>
      <c r="J12" s="93">
        <f>IF(T$9="Y",'Dec20'!J72,0)</f>
        <v>0</v>
      </c>
      <c r="K12" s="93">
        <f>IF(T$9="Y",'Dec20'!K72,I12*J12)</f>
        <v>0</v>
      </c>
      <c r="L12" s="93">
        <f>IF(T$9="Y",'Dec20'!L72,0)</f>
        <v>0</v>
      </c>
      <c r="M12" s="115" t="str">
        <f>IF(E12=" "," ",IF(T$9="Y",'Dec20'!M72,IF((H12+K12+L12)&gt;0,H12+K12+L12," ")))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",Admin!I394))</f>
        <v xml:space="preserve"> </v>
      </c>
      <c r="U12" s="39"/>
      <c r="V12" s="49">
        <f>IF(Employee!H$60=E$9,Employee!D$60+SUM(M12)+'Dec20'!V72,SUM(M12)+'Dec20'!V72)</f>
        <v>0</v>
      </c>
      <c r="W12" s="49">
        <f>IF(Employee!H$60=E$9,Employee!D$61+SUM(N12)+'Dec20'!W72,SUM(N12)+'Dec20'!W72)</f>
        <v>0</v>
      </c>
      <c r="X12" s="49">
        <f>IF(O12=" ",'Dec20'!X72,O12+'Dec20'!X72)</f>
        <v>0</v>
      </c>
      <c r="Y12" s="49">
        <f>IF(P12=" ",'Dec20'!Y72,P12+'Dec20'!Y72)</f>
        <v>0</v>
      </c>
      <c r="Z12" s="49">
        <f>IF(Q12=" ",'Dec20'!Z72,Q12+'Dec20'!Z72)</f>
        <v>0</v>
      </c>
      <c r="AA12" s="49">
        <f>IF(R12=" ",'Dec20'!AA72,R12+'Dec20'!AA72)</f>
        <v>0</v>
      </c>
      <c r="AC12" s="49">
        <f>IF(T12=" ",'Dec20'!AC72,T12+'Dec20'!AC72)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IF(T$9="Y",'Dec20'!H73,0)</f>
        <v>0</v>
      </c>
      <c r="I13" s="93">
        <f>IF(T$9="Y",'Dec20'!I73,0)</f>
        <v>0</v>
      </c>
      <c r="J13" s="93">
        <f>IF(T$9="Y",'Dec20'!J73,0)</f>
        <v>0</v>
      </c>
      <c r="K13" s="93">
        <f>IF(T$9="Y",'Dec20'!K73,I13*J13)</f>
        <v>0</v>
      </c>
      <c r="L13" s="93">
        <f>IF(T$9="Y",'Dec20'!L73,0)</f>
        <v>0</v>
      </c>
      <c r="M13" s="115" t="str">
        <f>IF(E13=" "," ",IF(T$9="Y",'Dec20'!M73,IF((H13+K13+L13)&gt;0,H13+K13+L13," ")))</f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",Admin!I395))</f>
        <v xml:space="preserve"> </v>
      </c>
      <c r="U13" s="39"/>
      <c r="V13" s="49">
        <f>IF(Employee!H$86=E$9,Employee!D$86+SUM(M13)+'Dec20'!V73,SUM(M13)+'Dec20'!V73)</f>
        <v>0</v>
      </c>
      <c r="W13" s="49">
        <f>IF(Employee!H$86=E$9,Employee!D$87+SUM(N13)+'Dec20'!W73,SUM(N13)+'Dec20'!W73)</f>
        <v>0</v>
      </c>
      <c r="X13" s="49">
        <f>IF(O13=" ",'Dec20'!X73,O13+'Dec20'!X73)</f>
        <v>0</v>
      </c>
      <c r="Y13" s="49">
        <f>IF(P13=" ",'Dec20'!Y73,P13+'Dec20'!Y73)</f>
        <v>0</v>
      </c>
      <c r="Z13" s="49">
        <f>IF(Q13=" ",'Dec20'!Z73,Q13+'Dec20'!Z73)</f>
        <v>0</v>
      </c>
      <c r="AA13" s="49">
        <f>IF(R13=" ",'Dec20'!AA73,R13+'Dec20'!AA73)</f>
        <v>0</v>
      </c>
      <c r="AC13" s="49">
        <f>IF(T13=" ",'Dec20'!AC73,T13+'Dec20'!AC73)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IF(T$9="Y",'Dec20'!H74,0)</f>
        <v>0</v>
      </c>
      <c r="I14" s="93">
        <f>IF(T$9="Y",'Dec20'!I74,0)</f>
        <v>0</v>
      </c>
      <c r="J14" s="93">
        <f>IF(T$9="Y",'Dec20'!J74,0)</f>
        <v>0</v>
      </c>
      <c r="K14" s="93">
        <f>IF(T$9="Y",'Dec20'!K74,I14*J14)</f>
        <v>0</v>
      </c>
      <c r="L14" s="93">
        <f>IF(T$9="Y",'Dec20'!L74,0)</f>
        <v>0</v>
      </c>
      <c r="M14" s="115" t="str">
        <f>IF(E14=" "," ",IF(T$9="Y",'Dec20'!M74,IF((H14+K14+L14)&gt;0,H14+K14+L14," ")))</f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",Admin!I396))</f>
        <v xml:space="preserve"> </v>
      </c>
      <c r="U14" s="39"/>
      <c r="V14" s="49">
        <f>IF(Employee!H$112=E$9,Employee!D$112+SUM(M14)+'Dec20'!V74,SUM(M14)+'Dec20'!V74)</f>
        <v>0</v>
      </c>
      <c r="W14" s="49">
        <f>IF(Employee!H$112=E$9,Employee!D$113+SUM(N14)+'Dec20'!W74,SUM(N14)+'Dec20'!W74)</f>
        <v>0</v>
      </c>
      <c r="X14" s="49">
        <f>IF(O14=" ",'Dec20'!X74,O14+'Dec20'!X74)</f>
        <v>0</v>
      </c>
      <c r="Y14" s="49">
        <f>IF(P14=" ",'Dec20'!Y74,P14+'Dec20'!Y74)</f>
        <v>0</v>
      </c>
      <c r="Z14" s="49">
        <f>IF(Q14=" ",'Dec20'!Z74,Q14+'Dec20'!Z74)</f>
        <v>0</v>
      </c>
      <c r="AA14" s="49">
        <f>IF(R14=" ",'Dec20'!AA74,R14+'Dec20'!AA74)</f>
        <v>0</v>
      </c>
      <c r="AC14" s="49">
        <f>IF(T14=" ",'Dec20'!AC74,T14+'Dec20'!AC74)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IF(T$9="Y",'Dec20'!H75,0)</f>
        <v>0</v>
      </c>
      <c r="I15" s="93">
        <f>IF(T$9="Y",'Dec20'!I75,0)</f>
        <v>0</v>
      </c>
      <c r="J15" s="93">
        <f>IF(T$9="Y",'Dec20'!J75,0)</f>
        <v>0</v>
      </c>
      <c r="K15" s="93">
        <f>IF(T$9="Y",'Dec20'!K75,I15*J15)</f>
        <v>0</v>
      </c>
      <c r="L15" s="93">
        <f>IF(T$9="Y",'Dec20'!L75,0)</f>
        <v>0</v>
      </c>
      <c r="M15" s="115" t="str">
        <f>IF(E15=" "," ",IF(T$9="Y",'Dec20'!M75,IF((H15+K15+L15)&gt;0,H15+K15+L15," ")))</f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",Admin!I397))</f>
        <v xml:space="preserve"> </v>
      </c>
      <c r="U15" s="39"/>
      <c r="V15" s="49">
        <f>IF(Employee!H$138=E$9,Employee!D$138+SUM(M15)+'Dec20'!V75,SUM(M15)+'Dec20'!V75)</f>
        <v>0</v>
      </c>
      <c r="W15" s="49">
        <f>IF(Employee!H$138=E$9,Employee!D$139+SUM(N15)+'Dec20'!W75,SUM(N15)+'Dec20'!W75)</f>
        <v>0</v>
      </c>
      <c r="X15" s="49">
        <f>IF(O15=" ",'Dec20'!X75,O15+'Dec20'!X75)</f>
        <v>0</v>
      </c>
      <c r="Y15" s="49">
        <f>IF(P15=" ",'Dec20'!Y75,P15+'Dec20'!Y75)</f>
        <v>0</v>
      </c>
      <c r="Z15" s="49">
        <f>IF(Q15=" ",'Dec20'!Z75,Q15+'Dec20'!Z75)</f>
        <v>0</v>
      </c>
      <c r="AA15" s="49">
        <f>IF(R15=" ",'Dec20'!AA75,R15+'Dec20'!AA75)</f>
        <v>0</v>
      </c>
      <c r="AC15" s="49">
        <f>IF(T15=" ",'Dec20'!AC75,T15+'Dec20'!AC75)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IF(T$9="Y",'Dec20'!H76,0)</f>
        <v>0</v>
      </c>
      <c r="I16" s="93">
        <f>IF(T$9="Y",'Dec20'!I76,0)</f>
        <v>0</v>
      </c>
      <c r="J16" s="93">
        <f>IF(T$9="Y",'Dec20'!J76,0)</f>
        <v>0</v>
      </c>
      <c r="K16" s="93">
        <f>IF(T$9="Y",'Dec20'!K76,I16*J16)</f>
        <v>0</v>
      </c>
      <c r="L16" s="93">
        <f>IF(T$9="Y",'Dec20'!L76,0)</f>
        <v>0</v>
      </c>
      <c r="M16" s="115" t="str">
        <f>IF(E16=" "," ",IF(T$9="Y",'Dec20'!M76,IF((H16+K16+L16)&gt;0,H16+K16+L16," ")))</f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",Admin!I398))</f>
        <v xml:space="preserve"> </v>
      </c>
      <c r="U16" s="39"/>
      <c r="V16" s="49">
        <f>IF(Employee!H$164=E$9,Employee!D$164+SUM(M16)+'Dec20'!V76,SUM(M16)+'Dec20'!V76)</f>
        <v>0</v>
      </c>
      <c r="W16" s="49">
        <f>IF(Employee!H$164=E$9,Employee!D$165+SUM(N16)+'Dec20'!W76,SUM(N16)+'Dec20'!W76)</f>
        <v>0</v>
      </c>
      <c r="X16" s="49">
        <f>IF(O16=" ",'Dec20'!X76,O16+'Dec20'!X76)</f>
        <v>0</v>
      </c>
      <c r="Y16" s="49">
        <f>IF(P16=" ",'Dec20'!Y76,P16+'Dec20'!Y76)</f>
        <v>0</v>
      </c>
      <c r="Z16" s="49">
        <f>IF(Q16=" ",'Dec20'!Z76,Q16+'Dec20'!Z76)</f>
        <v>0</v>
      </c>
      <c r="AA16" s="49">
        <f>IF(R16=" ",'Dec20'!AA76,R16+'Dec20'!AA76)</f>
        <v>0</v>
      </c>
      <c r="AC16" s="49">
        <f>IF(T16=" ",'Dec20'!AC76,T16+'Dec20'!AC76)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IF(T$9="Y",'Dec20'!H77,0)</f>
        <v>0</v>
      </c>
      <c r="I17" s="93">
        <f>IF(T$9="Y",'Dec20'!I77,0)</f>
        <v>0</v>
      </c>
      <c r="J17" s="93">
        <f>IF(T$9="Y",'Dec20'!J77,0)</f>
        <v>0</v>
      </c>
      <c r="K17" s="93">
        <f>IF(T$9="Y",'Dec20'!K77,I17*J17)</f>
        <v>0</v>
      </c>
      <c r="L17" s="93">
        <f>IF(T$9="Y",'Dec20'!L77,0)</f>
        <v>0</v>
      </c>
      <c r="M17" s="115" t="str">
        <f>IF(E17=" "," ",IF(T$9="Y",'Dec20'!M77,IF((H17+K17+L17)&gt;0,H17+K17+L17," ")))</f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",Admin!I399))</f>
        <v xml:space="preserve"> </v>
      </c>
      <c r="U17" s="39"/>
      <c r="V17" s="49">
        <f>IF(Employee!H$190=E$9,Employee!D$190+SUM(M17)+'Dec20'!V77,SUM(M17)+'Dec20'!V77)</f>
        <v>0</v>
      </c>
      <c r="W17" s="49">
        <f>IF(Employee!H$190=E$9,Employee!D$191+SUM(N17)+'Dec20'!W77,SUM(N17)+'Dec20'!W77)</f>
        <v>0</v>
      </c>
      <c r="X17" s="49">
        <f>IF(O17=" ",'Dec20'!X77,O17+'Dec20'!X77)</f>
        <v>0</v>
      </c>
      <c r="Y17" s="49">
        <f>IF(P17=" ",'Dec20'!Y77,P17+'Dec20'!Y77)</f>
        <v>0</v>
      </c>
      <c r="Z17" s="49">
        <f>IF(Q17=" ",'Dec20'!Z77,Q17+'Dec20'!Z77)</f>
        <v>0</v>
      </c>
      <c r="AA17" s="49">
        <f>IF(R17=" ",'Dec20'!AA77,R17+'Dec20'!AA77)</f>
        <v>0</v>
      </c>
      <c r="AC17" s="49">
        <f>IF(T17=" ",'Dec20'!AC77,T17+'Dec20'!AC77)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IF(T$9="Y",'Dec20'!H78,0)</f>
        <v>0</v>
      </c>
      <c r="I18" s="93">
        <f>IF(T$9="Y",'Dec20'!I78,0)</f>
        <v>0</v>
      </c>
      <c r="J18" s="93">
        <f>IF(T$9="Y",'Dec20'!J78,0)</f>
        <v>0</v>
      </c>
      <c r="K18" s="93">
        <f>IF(T$9="Y",'Dec20'!K78,I18*J18)</f>
        <v>0</v>
      </c>
      <c r="L18" s="93">
        <f>IF(T$9="Y",'Dec20'!L78,0)</f>
        <v>0</v>
      </c>
      <c r="M18" s="115" t="str">
        <f>IF(E18=" "," ",IF(T$9="Y",'Dec20'!M78,IF((H18+K18+L18)&gt;0,H18+K18+L18," ")))</f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",Admin!I400))</f>
        <v xml:space="preserve"> </v>
      </c>
      <c r="U18" s="39"/>
      <c r="V18" s="49">
        <f>IF(Employee!H$216=E$9,Employee!D$216+SUM(M18)+'Dec20'!V78,SUM(M18)+'Dec20'!V78)</f>
        <v>0</v>
      </c>
      <c r="W18" s="49">
        <f>IF(Employee!H$216=E$9,Employee!D$217+SUM(N18)+'Dec20'!W78,SUM(N18)+'Dec20'!W78)</f>
        <v>0</v>
      </c>
      <c r="X18" s="49">
        <f>IF(O18=" ",'Dec20'!X78,O18+'Dec20'!X78)</f>
        <v>0</v>
      </c>
      <c r="Y18" s="49">
        <f>IF(P18=" ",'Dec20'!Y78,P18+'Dec20'!Y78)</f>
        <v>0</v>
      </c>
      <c r="Z18" s="49">
        <f>IF(Q18=" ",'Dec20'!Z78,Q18+'Dec20'!Z78)</f>
        <v>0</v>
      </c>
      <c r="AA18" s="49">
        <f>IF(R18=" ",'Dec20'!AA78,R18+'Dec20'!AA78)</f>
        <v>0</v>
      </c>
      <c r="AC18" s="49">
        <f>IF(T18=" ",'Dec20'!AC78,T18+'Dec20'!AC78)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IF(T$9="Y",'Dec20'!H79,0)</f>
        <v>0</v>
      </c>
      <c r="I19" s="93">
        <f>IF(T$9="Y",'Dec20'!I79,0)</f>
        <v>0</v>
      </c>
      <c r="J19" s="93">
        <f>IF(T$9="Y",'Dec20'!J79,0)</f>
        <v>0</v>
      </c>
      <c r="K19" s="93">
        <f>IF(T$9="Y",'Dec20'!K79,I19*J19)</f>
        <v>0</v>
      </c>
      <c r="L19" s="93">
        <f>IF(T$9="Y",'Dec20'!L79,0)</f>
        <v>0</v>
      </c>
      <c r="M19" s="115" t="str">
        <f>IF(E19=" "," ",IF(T$9="Y",'Dec20'!M79,IF((H19+K19+L19)&gt;0,H19+K19+L19," ")))</f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",Admin!I401))</f>
        <v xml:space="preserve"> </v>
      </c>
      <c r="U19" s="39"/>
      <c r="V19" s="49">
        <f>IF(Employee!H$242=E$9,Employee!D$242+SUM(M19)+'Dec20'!V79,SUM(M19)+'Dec20'!V79)</f>
        <v>0</v>
      </c>
      <c r="W19" s="49">
        <f>IF(Employee!H$242=E$9,Employee!D$243+SUM(N19)+'Dec20'!W79,SUM(N19)+'Dec20'!W79)</f>
        <v>0</v>
      </c>
      <c r="X19" s="49">
        <f>IF(O19=" ",'Dec20'!X79,O19+'Dec20'!X79)</f>
        <v>0</v>
      </c>
      <c r="Y19" s="49">
        <f>IF(P19=" ",'Dec20'!Y79,P19+'Dec20'!Y79)</f>
        <v>0</v>
      </c>
      <c r="Z19" s="49">
        <f>IF(Q19=" ",'Dec20'!Z79,Q19+'Dec20'!Z79)</f>
        <v>0</v>
      </c>
      <c r="AA19" s="49">
        <f>IF(R19=" ",'Dec20'!AA79,R19+'Dec20'!AA79)</f>
        <v>0</v>
      </c>
      <c r="AC19" s="49">
        <f>IF(T19=" ",'Dec20'!AC79,T19+'Dec20'!AC79)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IF(T$9="Y",'Dec20'!H80,0)</f>
        <v>0</v>
      </c>
      <c r="I20" s="118">
        <f>IF(T$9="Y",'Dec20'!I80,0)</f>
        <v>0</v>
      </c>
      <c r="J20" s="118">
        <f>IF(T$9="Y",'Dec20'!J80,0)</f>
        <v>0</v>
      </c>
      <c r="K20" s="118">
        <f>IF(T$9="Y",'Dec20'!K80,I20*J20)</f>
        <v>0</v>
      </c>
      <c r="L20" s="118">
        <f>IF(T$9="Y",'Dec20'!L80,0)</f>
        <v>0</v>
      </c>
      <c r="M20" s="116" t="str">
        <f>IF(E20=" "," ",IF(T$9="Y",'Dec20'!M80,IF((H20+K20+L20)&gt;0,H20+K20+L20," ")))</f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",Admin!I402))</f>
        <v xml:space="preserve"> </v>
      </c>
      <c r="U20" s="39"/>
      <c r="V20" s="49">
        <f>IF(Employee!H$268=E$9,Employee!D$268+SUM(M20)+'Dec20'!V80,SUM(M20)+'Dec20'!V80)</f>
        <v>0</v>
      </c>
      <c r="W20" s="49">
        <f>IF(Employee!H$268=E$9,Employee!D$269+SUM(N20)+'Dec20'!W80,SUM(N20)+'Dec20'!W80)</f>
        <v>0</v>
      </c>
      <c r="X20" s="49">
        <f>IF(O20=" ",'Dec20'!X80,O20+'Dec20'!X80)</f>
        <v>0</v>
      </c>
      <c r="Y20" s="49">
        <f>IF(P20=" ",'Dec20'!Y80,P20+'Dec20'!Y80)</f>
        <v>0</v>
      </c>
      <c r="Z20" s="49">
        <f>IF(Q20=" ",'Dec20'!Z80,Q20+'Dec20'!Z80)</f>
        <v>0</v>
      </c>
      <c r="AA20" s="49">
        <f>IF(R20=" ",'Dec20'!AA80,R20+'Dec20'!AA80)</f>
        <v>0</v>
      </c>
      <c r="AC20" s="49">
        <f>IF(T20=" ",'Dec20'!AC80,T20+'Dec20'!AC80)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38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41</v>
      </c>
      <c r="F24" s="35"/>
      <c r="G24" s="35"/>
      <c r="H24" s="405" t="s">
        <v>28</v>
      </c>
      <c r="I24" s="403"/>
      <c r="J24" s="404"/>
      <c r="K24" s="210">
        <f>M9+1</f>
        <v>44207</v>
      </c>
      <c r="L24" s="211" t="s">
        <v>84</v>
      </c>
      <c r="M24" s="212">
        <f>K24+6</f>
        <v>44213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",Admin!I403))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",Admin!I404))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",Admin!I405))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",Admin!I406))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",Admin!I407))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",Admin!I408))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",Admin!I409))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",Admin!I410))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",Admin!I411))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",Admin!I412))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42</v>
      </c>
      <c r="F39" s="35"/>
      <c r="G39" s="35"/>
      <c r="H39" s="405" t="s">
        <v>28</v>
      </c>
      <c r="I39" s="403"/>
      <c r="J39" s="404"/>
      <c r="K39" s="210">
        <f>M24+1</f>
        <v>44214</v>
      </c>
      <c r="L39" s="211" t="s">
        <v>84</v>
      </c>
      <c r="M39" s="212">
        <f>K39+6</f>
        <v>44220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",Admin!I413))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",Admin!I414))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",Admin!I415))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",Admin!I416))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",Admin!I417))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",Admin!I418))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",Admin!I419))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",Admin!I420))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",Admin!I421))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",Admin!I422))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43</v>
      </c>
      <c r="F54" s="35"/>
      <c r="G54" s="35"/>
      <c r="H54" s="405" t="s">
        <v>28</v>
      </c>
      <c r="I54" s="469"/>
      <c r="J54" s="470"/>
      <c r="K54" s="210">
        <f>M39+1</f>
        <v>44221</v>
      </c>
      <c r="L54" s="211" t="s">
        <v>84</v>
      </c>
      <c r="M54" s="212">
        <f>K54+6</f>
        <v>44227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",Admin!I423))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",Admin!I424))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",Admin!I425))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",Admin!I426))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",Admin!I427))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",Admin!I428))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",Admin!I429))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",Admin!I430))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",Admin!I431))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",Admin!I432))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10</v>
      </c>
      <c r="F69" s="35"/>
      <c r="G69" s="35"/>
      <c r="H69" s="405" t="s">
        <v>28</v>
      </c>
      <c r="I69" s="403"/>
      <c r="J69" s="404"/>
      <c r="K69" s="210">
        <v>44501</v>
      </c>
      <c r="L69" s="211" t="s">
        <v>84</v>
      </c>
      <c r="M69" s="212">
        <v>44227</v>
      </c>
      <c r="N69" s="20"/>
      <c r="O69" s="448" t="s">
        <v>72</v>
      </c>
      <c r="P69" s="449"/>
      <c r="Q69" s="449"/>
      <c r="R69" s="450"/>
      <c r="S69" s="35"/>
      <c r="T69" s="145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IF(T$69="Y",'Dec20'!H86,0)</f>
        <v>0</v>
      </c>
      <c r="I71" s="90">
        <f>IF(T$69="Y",'Dec20'!I86,0)</f>
        <v>0</v>
      </c>
      <c r="J71" s="90">
        <f>IF(T$69="Y",'Dec20'!J86,0)</f>
        <v>0</v>
      </c>
      <c r="K71" s="90">
        <f>IF(T$69="Y",'Dec20'!K86,I71*J71)</f>
        <v>0</v>
      </c>
      <c r="L71" s="90">
        <f>IF(T$69="Y",'Dec20'!L86,0)</f>
        <v>0</v>
      </c>
      <c r="M71" s="102" t="str">
        <f>IF(E71=" "," ",IF(T$69="Y",'Dec20'!M86,IF((H71+K71+L71)&gt;0,H71+K71+L71,"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84" t="str">
        <f>IF(M71=" "," ",IF(M71=0," ",M71-SUM(N71:Q71)))</f>
        <v xml:space="preserve"> </v>
      </c>
      <c r="S71" s="95"/>
      <c r="T71" s="92" t="str">
        <f>IF(M71=" "," ",IF(M71=0," ",Admin!I93))</f>
        <v xml:space="preserve"> </v>
      </c>
      <c r="U71" s="39"/>
      <c r="V71" s="49">
        <f>IF(Employee!H$35=E$69,Employee!D$34+SUM(M71)+'Dec20'!V86,SUM(M71)+'Dec20'!V86)</f>
        <v>0</v>
      </c>
      <c r="W71" s="49">
        <f>IF(Employee!H$35=E$69,Employee!D$35+SUM(N71)+'Dec20'!W86,SUM(N71)+'Dec20'!W86)</f>
        <v>0</v>
      </c>
      <c r="X71" s="49">
        <f>IF(O71=" ",'Dec20'!X86,O71+'Dec20'!X86)</f>
        <v>0</v>
      </c>
      <c r="Y71" s="49">
        <f>IF(P71=" ",'Dec20'!Y86,P71+'Dec20'!Y86)</f>
        <v>0</v>
      </c>
      <c r="Z71" s="49">
        <f>IF(Q71=" ",'Dec20'!Z86,Q71+'Dec20'!Z86)</f>
        <v>0</v>
      </c>
      <c r="AA71" s="49">
        <f>IF(R71=" ",'Dec20'!AA86,R71+'Dec20'!AA86)</f>
        <v>0</v>
      </c>
      <c r="AC71" s="49">
        <f>IF(T71=" ",'Dec20'!AC86,T71+'Dec20'!AC86)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>IF(T$69="Y",'Dec20'!H87,0)</f>
        <v>0</v>
      </c>
      <c r="I72" s="93">
        <f>IF(T$69="Y",'Dec20'!I87,0)</f>
        <v>0</v>
      </c>
      <c r="J72" s="93">
        <f>IF(T$69="Y",'Dec20'!J87,0)</f>
        <v>0</v>
      </c>
      <c r="K72" s="93">
        <f>IF(T$69="Y",'Dec20'!K87,I72*J72)</f>
        <v>0</v>
      </c>
      <c r="L72" s="93">
        <f>IF(T$69="Y",'Dec20'!L87,0)</f>
        <v>0</v>
      </c>
      <c r="M72" s="103" t="str">
        <f>IF(E72=" "," ",IF(T$69="Y",'Dec20'!M87,IF((H72+K72+L72)&gt;0,H72+K72+L72,"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85" t="str">
        <f t="shared" ref="R72:R80" si="56">IF(M72=" "," ",IF(M72=0," ",M72-SUM(N72:Q72)))</f>
        <v xml:space="preserve"> </v>
      </c>
      <c r="S72" s="95"/>
      <c r="T72" s="96" t="str">
        <f>IF(M72=" "," ",IF(M72=0," ",Admin!I94))</f>
        <v xml:space="preserve"> </v>
      </c>
      <c r="U72" s="39"/>
      <c r="V72" s="49">
        <f>IF(Employee!H$61=E$69,Employee!D$60+SUM(M72)+'Dec20'!V87,SUM(M72)+'Dec20'!V87)</f>
        <v>0</v>
      </c>
      <c r="W72" s="49">
        <f>IF(Employee!H$61=E$69,Employee!D$61+SUM(N72)+'Dec20'!W87,SUM(N72)+'Dec20'!W87)</f>
        <v>0</v>
      </c>
      <c r="X72" s="49">
        <f>IF(O72=" ",'Dec20'!X87,O72+'Dec20'!X87)</f>
        <v>0</v>
      </c>
      <c r="Y72" s="49">
        <f>IF(P72=" ",'Dec20'!Y87,P72+'Dec20'!Y87)</f>
        <v>0</v>
      </c>
      <c r="Z72" s="49">
        <f>IF(Q72=" ",'Dec20'!Z87,Q72+'Dec20'!Z87)</f>
        <v>0</v>
      </c>
      <c r="AA72" s="49">
        <f>IF(R72=" ",'Dec20'!AA87,R72+'Dec20'!AA87)</f>
        <v>0</v>
      </c>
      <c r="AC72" s="49">
        <f>IF(T72=" ",'Dec20'!AC87,T72+'Dec20'!AC87)</f>
        <v>0</v>
      </c>
      <c r="AD72" s="77">
        <f t="shared" ref="AD72:AD80" si="57">IF(G72="SSP",H72,0)</f>
        <v>0</v>
      </c>
      <c r="AE72" s="77">
        <f t="shared" ref="AE72:AE80" si="58">IF(G72="SMP",H72,0)</f>
        <v>0</v>
      </c>
      <c r="AF72" s="77">
        <f t="shared" ref="AF72:AF80" si="59">IF(G72="SPP",H72,0)</f>
        <v>0</v>
      </c>
      <c r="AG72" s="77">
        <f t="shared" ref="AG72:AG80" si="6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>IF(T$69="Y",'Dec20'!H88,0)</f>
        <v>0</v>
      </c>
      <c r="I73" s="93">
        <f>IF(T$69="Y",'Dec20'!I88,0)</f>
        <v>0</v>
      </c>
      <c r="J73" s="93">
        <f>IF(T$69="Y",'Dec20'!J88,0)</f>
        <v>0</v>
      </c>
      <c r="K73" s="93">
        <f>IF(T$69="Y",'Dec20'!K88,I73*J73)</f>
        <v>0</v>
      </c>
      <c r="L73" s="93">
        <f>IF(T$69="Y",'Dec20'!L88,0)</f>
        <v>0</v>
      </c>
      <c r="M73" s="103" t="str">
        <f>IF(E73=" "," ",IF(T$69="Y",'Dec20'!M88,IF((H73+K73+L73)&gt;0,H73+K73+L73,"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85" t="str">
        <f t="shared" si="56"/>
        <v xml:space="preserve"> </v>
      </c>
      <c r="S73" s="95"/>
      <c r="T73" s="96" t="str">
        <f>IF(M73=" "," ",IF(M73=0," ",Admin!I95))</f>
        <v xml:space="preserve"> </v>
      </c>
      <c r="U73" s="39"/>
      <c r="V73" s="49">
        <f>IF(Employee!H$87=E$69,Employee!D$86+SUM(M73)+'Dec20'!V88,SUM(M73)+'Dec20'!V88)</f>
        <v>0</v>
      </c>
      <c r="W73" s="49">
        <f>IF(Employee!H$87=E$69,Employee!D$87+SUM(N73)+'Dec20'!W88,SUM(N73)+'Dec20'!W88)</f>
        <v>0</v>
      </c>
      <c r="X73" s="49">
        <f>IF(O73=" ",'Dec20'!X88,O73+'Dec20'!X88)</f>
        <v>0</v>
      </c>
      <c r="Y73" s="49">
        <f>IF(P73=" ",'Dec20'!Y88,P73+'Dec20'!Y88)</f>
        <v>0</v>
      </c>
      <c r="Z73" s="49">
        <f>IF(Q73=" ",'Dec20'!Z88,Q73+'Dec20'!Z88)</f>
        <v>0</v>
      </c>
      <c r="AA73" s="49">
        <f>IF(R73=" ",'Dec20'!AA88,R73+'Dec20'!AA88)</f>
        <v>0</v>
      </c>
      <c r="AC73" s="49">
        <f>IF(T73=" ",'Dec20'!AC88,T73+'Dec20'!AC88)</f>
        <v>0</v>
      </c>
      <c r="AD73" s="77">
        <f t="shared" si="57"/>
        <v>0</v>
      </c>
      <c r="AE73" s="77">
        <f t="shared" si="58"/>
        <v>0</v>
      </c>
      <c r="AF73" s="77">
        <f t="shared" si="59"/>
        <v>0</v>
      </c>
      <c r="AG73" s="77">
        <f t="shared" si="6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>IF(T$69="Y",'Dec20'!H89,0)</f>
        <v>0</v>
      </c>
      <c r="I74" s="93">
        <f>IF(T$69="Y",'Dec20'!I89,0)</f>
        <v>0</v>
      </c>
      <c r="J74" s="93">
        <f>IF(T$69="Y",'Dec20'!J89,0)</f>
        <v>0</v>
      </c>
      <c r="K74" s="93">
        <f>IF(T$69="Y",'Dec20'!K89,I74*J74)</f>
        <v>0</v>
      </c>
      <c r="L74" s="93">
        <f>IF(T$69="Y",'Dec20'!L89,0)</f>
        <v>0</v>
      </c>
      <c r="M74" s="103" t="str">
        <f>IF(E74=" "," ",IF(T$69="Y",'Dec20'!M89,IF((H74+K74+L74)&gt;0,H74+K74+L74,"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85" t="str">
        <f t="shared" si="56"/>
        <v xml:space="preserve"> </v>
      </c>
      <c r="S74" s="95"/>
      <c r="T74" s="96" t="str">
        <f>IF(M74=" "," ",IF(M74=0," ",Admin!I96))</f>
        <v xml:space="preserve"> </v>
      </c>
      <c r="U74" s="39"/>
      <c r="V74" s="49">
        <f>IF(Employee!H$113=E$69,Employee!D$112+SUM(M74)+'Dec20'!V89,SUM(M74)+'Dec20'!V89)</f>
        <v>0</v>
      </c>
      <c r="W74" s="49">
        <f>IF(Employee!H$113=E$69,Employee!D$113+SUM(N74)+'Dec20'!W89,SUM(N74)+'Dec20'!W89)</f>
        <v>0</v>
      </c>
      <c r="X74" s="49">
        <f>IF(O74=" ",'Dec20'!X89,O74+'Dec20'!X89)</f>
        <v>0</v>
      </c>
      <c r="Y74" s="49">
        <f>IF(P74=" ",'Dec20'!Y89,P74+'Dec20'!Y89)</f>
        <v>0</v>
      </c>
      <c r="Z74" s="49">
        <f>IF(Q74=" ",'Dec20'!Z89,Q74+'Dec20'!Z89)</f>
        <v>0</v>
      </c>
      <c r="AA74" s="49">
        <f>IF(R74=" ",'Dec20'!AA89,R74+'Dec20'!AA89)</f>
        <v>0</v>
      </c>
      <c r="AC74" s="49">
        <f>IF(T74=" ",'Dec20'!AC89,T74+'Dec20'!AC89)</f>
        <v>0</v>
      </c>
      <c r="AD74" s="77">
        <f t="shared" si="57"/>
        <v>0</v>
      </c>
      <c r="AE74" s="77">
        <f t="shared" si="58"/>
        <v>0</v>
      </c>
      <c r="AF74" s="77">
        <f t="shared" si="59"/>
        <v>0</v>
      </c>
      <c r="AG74" s="77">
        <f t="shared" si="6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>IF(T$69="Y",'Dec20'!H90,0)</f>
        <v>0</v>
      </c>
      <c r="I75" s="93">
        <f>IF(T$69="Y",'Dec20'!I90,0)</f>
        <v>0</v>
      </c>
      <c r="J75" s="93">
        <f>IF(T$69="Y",'Dec20'!J90,0)</f>
        <v>0</v>
      </c>
      <c r="K75" s="93">
        <f>IF(T$69="Y",'Dec20'!K90,I75*J75)</f>
        <v>0</v>
      </c>
      <c r="L75" s="93">
        <f>IF(T$69="Y",'Dec20'!L90,0)</f>
        <v>0</v>
      </c>
      <c r="M75" s="103" t="str">
        <f>IF(E75=" "," ",IF(T$69="Y",'Dec20'!M90,IF((H75+K75+L75)&gt;0,H75+K75+L75,"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85" t="str">
        <f t="shared" si="56"/>
        <v xml:space="preserve"> </v>
      </c>
      <c r="S75" s="95"/>
      <c r="T75" s="96" t="str">
        <f>IF(M75=" "," ",IF(M75=0," ",Admin!I97))</f>
        <v xml:space="preserve"> </v>
      </c>
      <c r="U75" s="39"/>
      <c r="V75" s="49">
        <f>IF(Employee!H$139=E$69,Employee!D$138+SUM(M75)+'Dec20'!V90,SUM(M75)+'Dec20'!V90)</f>
        <v>0</v>
      </c>
      <c r="W75" s="49">
        <f>IF(Employee!H$139=E$69,Employee!D$139+SUM(N75)+'Dec20'!W90,SUM(N75)+'Dec20'!W90)</f>
        <v>0</v>
      </c>
      <c r="X75" s="49">
        <f>IF(O75=" ",'Dec20'!X90,O75+'Dec20'!X90)</f>
        <v>0</v>
      </c>
      <c r="Y75" s="49">
        <f>IF(P75=" ",'Dec20'!Y90,P75+'Dec20'!Y90)</f>
        <v>0</v>
      </c>
      <c r="Z75" s="49">
        <f>IF(Q75=" ",'Dec20'!Z90,Q75+'Dec20'!Z90)</f>
        <v>0</v>
      </c>
      <c r="AA75" s="49">
        <f>IF(R75=" ",'Dec20'!AA90,R75+'Dec20'!AA90)</f>
        <v>0</v>
      </c>
      <c r="AC75" s="49">
        <f>IF(T75=" ",'Dec20'!AC90,T75+'Dec20'!AC90)</f>
        <v>0</v>
      </c>
      <c r="AD75" s="77">
        <f t="shared" si="57"/>
        <v>0</v>
      </c>
      <c r="AE75" s="77">
        <f t="shared" si="58"/>
        <v>0</v>
      </c>
      <c r="AF75" s="77">
        <f t="shared" si="59"/>
        <v>0</v>
      </c>
      <c r="AG75" s="77">
        <f t="shared" si="6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>IF(T$69="Y",'Dec20'!H91,0)</f>
        <v>0</v>
      </c>
      <c r="I76" s="93">
        <f>IF(T$69="Y",'Dec20'!I91,0)</f>
        <v>0</v>
      </c>
      <c r="J76" s="93">
        <f>IF(T$69="Y",'Dec20'!J91,0)</f>
        <v>0</v>
      </c>
      <c r="K76" s="93">
        <f>IF(T$69="Y",'Dec20'!K91,I76*J76)</f>
        <v>0</v>
      </c>
      <c r="L76" s="93">
        <f>IF(T$69="Y",'Dec20'!L91,0)</f>
        <v>0</v>
      </c>
      <c r="M76" s="103" t="str">
        <f>IF(E76=" "," ",IF(T$69="Y",'Dec20'!M91,IF((H76+K76+L76)&gt;0,H76+K76+L76,"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85" t="str">
        <f t="shared" si="56"/>
        <v xml:space="preserve"> </v>
      </c>
      <c r="S76" s="95"/>
      <c r="T76" s="96" t="str">
        <f>IF(M76=" "," ",IF(M76=0," ",Admin!I98))</f>
        <v xml:space="preserve"> </v>
      </c>
      <c r="U76" s="39"/>
      <c r="V76" s="49">
        <f>IF(Employee!H$165=E$69,Employee!D$164+SUM(M76)+'Dec20'!V91,SUM(M76)+'Dec20'!V91)</f>
        <v>0</v>
      </c>
      <c r="W76" s="49">
        <f>IF(Employee!H$165=E$69,Employee!D$165+SUM(N76)+'Dec20'!W91,SUM(N76)+'Dec20'!W91)</f>
        <v>0</v>
      </c>
      <c r="X76" s="49">
        <f>IF(O76=" ",'Dec20'!X91,O76+'Dec20'!X91)</f>
        <v>0</v>
      </c>
      <c r="Y76" s="49">
        <f>IF(P76=" ",'Dec20'!Y91,P76+'Dec20'!Y91)</f>
        <v>0</v>
      </c>
      <c r="Z76" s="49">
        <f>IF(Q76=" ",'Dec20'!Z91,Q76+'Dec20'!Z91)</f>
        <v>0</v>
      </c>
      <c r="AA76" s="49">
        <f>IF(R76=" ",'Dec20'!AA91,R76+'Dec20'!AA91)</f>
        <v>0</v>
      </c>
      <c r="AC76" s="49">
        <f>IF(T76=" ",'Dec20'!AC91,T76+'Dec20'!AC91)</f>
        <v>0</v>
      </c>
      <c r="AD76" s="77">
        <f t="shared" si="57"/>
        <v>0</v>
      </c>
      <c r="AE76" s="77">
        <f t="shared" si="58"/>
        <v>0</v>
      </c>
      <c r="AF76" s="77">
        <f t="shared" si="59"/>
        <v>0</v>
      </c>
      <c r="AG76" s="77">
        <f t="shared" si="6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>IF(T$69="Y",'Dec20'!H92,0)</f>
        <v>0</v>
      </c>
      <c r="I77" s="93">
        <f>IF(T$69="Y",'Dec20'!I92,0)</f>
        <v>0</v>
      </c>
      <c r="J77" s="93">
        <f>IF(T$69="Y",'Dec20'!J92,0)</f>
        <v>0</v>
      </c>
      <c r="K77" s="93">
        <f>IF(T$69="Y",'Dec20'!K92,I77*J77)</f>
        <v>0</v>
      </c>
      <c r="L77" s="93">
        <f>IF(T$69="Y",'Dec20'!L92,0)</f>
        <v>0</v>
      </c>
      <c r="M77" s="103" t="str">
        <f>IF(E77=" "," ",IF(T$69="Y",'Dec20'!M92,IF((H77+K77+L77)&gt;0,H77+K77+L77,"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85" t="str">
        <f t="shared" si="56"/>
        <v xml:space="preserve"> </v>
      </c>
      <c r="S77" s="95"/>
      <c r="T77" s="96" t="str">
        <f>IF(M77=" "," ",IF(M77=0," ",Admin!I99))</f>
        <v xml:space="preserve"> </v>
      </c>
      <c r="U77" s="39"/>
      <c r="V77" s="49">
        <f>IF(Employee!H$191=E$69,Employee!D$190+SUM(M77)+'Dec20'!V92,SUM(M77)+'Dec20'!V92)</f>
        <v>0</v>
      </c>
      <c r="W77" s="49">
        <f>IF(Employee!H$191=E$69,Employee!D$191+SUM(N77)+'Dec20'!W92,SUM(N77)+'Dec20'!W92)</f>
        <v>0</v>
      </c>
      <c r="X77" s="49">
        <f>IF(O77=" ",'Dec20'!X92,O77+'Dec20'!X92)</f>
        <v>0</v>
      </c>
      <c r="Y77" s="49">
        <f>IF(P77=" ",'Dec20'!Y92,P77+'Dec20'!Y92)</f>
        <v>0</v>
      </c>
      <c r="Z77" s="49">
        <f>IF(Q77=" ",'Dec20'!Z92,Q77+'Dec20'!Z92)</f>
        <v>0</v>
      </c>
      <c r="AA77" s="49">
        <f>IF(R77=" ",'Dec20'!AA92,R77+'Dec20'!AA92)</f>
        <v>0</v>
      </c>
      <c r="AC77" s="49">
        <f>IF(T77=" ",'Dec20'!AC92,T77+'Dec20'!AC92)</f>
        <v>0</v>
      </c>
      <c r="AD77" s="77">
        <f t="shared" si="57"/>
        <v>0</v>
      </c>
      <c r="AE77" s="77">
        <f t="shared" si="58"/>
        <v>0</v>
      </c>
      <c r="AF77" s="77">
        <f t="shared" si="59"/>
        <v>0</v>
      </c>
      <c r="AG77" s="77">
        <f t="shared" si="6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>IF(T$69="Y",'Dec20'!H93,0)</f>
        <v>0</v>
      </c>
      <c r="I78" s="93">
        <f>IF(T$69="Y",'Dec20'!I93,0)</f>
        <v>0</v>
      </c>
      <c r="J78" s="93">
        <f>IF(T$69="Y",'Dec20'!J93,0)</f>
        <v>0</v>
      </c>
      <c r="K78" s="93">
        <f>IF(T$69="Y",'Dec20'!K93,I78*J78)</f>
        <v>0</v>
      </c>
      <c r="L78" s="93">
        <f>IF(T$69="Y",'Dec20'!L93,0)</f>
        <v>0</v>
      </c>
      <c r="M78" s="103" t="str">
        <f>IF(E78=" "," ",IF(T$69="Y",'Dec20'!M93,IF((H78+K78+L78)&gt;0,H78+K78+L78,"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85" t="str">
        <f t="shared" si="56"/>
        <v xml:space="preserve"> </v>
      </c>
      <c r="S78" s="95"/>
      <c r="T78" s="96" t="str">
        <f>IF(M78=" "," ",IF(M78=0," ",Admin!I100))</f>
        <v xml:space="preserve"> </v>
      </c>
      <c r="U78" s="39"/>
      <c r="V78" s="49">
        <f>IF(Employee!H$217=E$69,Employee!D$216+SUM(M78)+'Dec20'!V93,SUM(M78)+'Dec20'!V93)</f>
        <v>0</v>
      </c>
      <c r="W78" s="49">
        <f>IF(Employee!H$217=E$69,Employee!D$217+SUM(N78)+'Dec20'!W93,SUM(N78)+'Dec20'!W93)</f>
        <v>0</v>
      </c>
      <c r="X78" s="49">
        <f>IF(O78=" ",'Dec20'!X93,O78+'Dec20'!X93)</f>
        <v>0</v>
      </c>
      <c r="Y78" s="49">
        <f>IF(P78=" ",'Dec20'!Y93,P78+'Dec20'!Y93)</f>
        <v>0</v>
      </c>
      <c r="Z78" s="49">
        <f>IF(Q78=" ",'Dec20'!Z93,Q78+'Dec20'!Z93)</f>
        <v>0</v>
      </c>
      <c r="AA78" s="49">
        <f>IF(R78=" ",'Dec20'!AA93,R78+'Dec20'!AA93)</f>
        <v>0</v>
      </c>
      <c r="AC78" s="49">
        <f>IF(T78=" ",'Dec20'!AC93,T78+'Dec20'!AC93)</f>
        <v>0</v>
      </c>
      <c r="AD78" s="77">
        <f t="shared" si="57"/>
        <v>0</v>
      </c>
      <c r="AE78" s="77">
        <f t="shared" si="58"/>
        <v>0</v>
      </c>
      <c r="AF78" s="77">
        <f t="shared" si="59"/>
        <v>0</v>
      </c>
      <c r="AG78" s="77">
        <f t="shared" si="6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>IF(T$69="Y",'Dec20'!H94,0)</f>
        <v>0</v>
      </c>
      <c r="I79" s="93">
        <f>IF(T$69="Y",'Dec20'!I94,0)</f>
        <v>0</v>
      </c>
      <c r="J79" s="93">
        <f>IF(T$69="Y",'Dec20'!J94,0)</f>
        <v>0</v>
      </c>
      <c r="K79" s="93">
        <f>IF(T$69="Y",'Dec20'!K94,I79*J79)</f>
        <v>0</v>
      </c>
      <c r="L79" s="93">
        <f>IF(T$69="Y",'Dec20'!L94,0)</f>
        <v>0</v>
      </c>
      <c r="M79" s="103" t="str">
        <f>IF(E79=" "," ",IF(T$69="Y",'Dec20'!M94,IF((H79+K79+L79)&gt;0,H79+K79+L79,"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85" t="str">
        <f t="shared" si="56"/>
        <v xml:space="preserve"> </v>
      </c>
      <c r="S79" s="95"/>
      <c r="T79" s="96" t="str">
        <f>IF(M79=" "," ",IF(M79=0," ",Admin!I101))</f>
        <v xml:space="preserve"> </v>
      </c>
      <c r="U79" s="39"/>
      <c r="V79" s="49">
        <f>IF(Employee!H$243=E$69,Employee!D$242+SUM(M79)+'Dec20'!V94,SUM(M79)+'Dec20'!V94)</f>
        <v>0</v>
      </c>
      <c r="W79" s="49">
        <f>IF(Employee!H$243=E$69,Employee!D$243+SUM(N79)+'Dec20'!W94,SUM(N79)+'Dec20'!W94)</f>
        <v>0</v>
      </c>
      <c r="X79" s="49">
        <f>IF(O79=" ",'Dec20'!X94,O79+'Dec20'!X94)</f>
        <v>0</v>
      </c>
      <c r="Y79" s="49">
        <f>IF(P79=" ",'Dec20'!Y94,P79+'Dec20'!Y94)</f>
        <v>0</v>
      </c>
      <c r="Z79" s="49">
        <f>IF(Q79=" ",'Dec20'!Z94,Q79+'Dec20'!Z94)</f>
        <v>0</v>
      </c>
      <c r="AA79" s="49">
        <f>IF(R79=" ",'Dec20'!AA94,R79+'Dec20'!AA94)</f>
        <v>0</v>
      </c>
      <c r="AC79" s="49">
        <f>IF(T79=" ",'Dec20'!AC94,T79+'Dec20'!AC94)</f>
        <v>0</v>
      </c>
      <c r="AD79" s="77">
        <f t="shared" si="57"/>
        <v>0</v>
      </c>
      <c r="AE79" s="77">
        <f t="shared" si="58"/>
        <v>0</v>
      </c>
      <c r="AF79" s="77">
        <f t="shared" si="59"/>
        <v>0</v>
      </c>
      <c r="AG79" s="77">
        <f t="shared" si="6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>IF(T$69="Y",'Dec20'!H95,0)</f>
        <v>0</v>
      </c>
      <c r="I80" s="118">
        <f>IF(T$69="Y",'Dec20'!I95,0)</f>
        <v>0</v>
      </c>
      <c r="J80" s="118">
        <f>IF(T$69="Y",'Dec20'!J95,0)</f>
        <v>0</v>
      </c>
      <c r="K80" s="118">
        <f>IF(T$69="Y",'Dec20'!K95,I80*J80)</f>
        <v>0</v>
      </c>
      <c r="L80" s="118">
        <f>IF(T$69="Y",'Dec20'!L95,0)</f>
        <v>0</v>
      </c>
      <c r="M80" s="103" t="str">
        <f>IF(E80=" "," ",IF(T$69="Y",'Dec20'!M95,IF((H80+K80+L80)&gt;0,H80+K80+L80,"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85" t="str">
        <f t="shared" si="56"/>
        <v xml:space="preserve"> </v>
      </c>
      <c r="S80" s="95"/>
      <c r="T80" s="96" t="str">
        <f>IF(M80=" "," ",IF(M80=0," ",Admin!I102))</f>
        <v xml:space="preserve"> </v>
      </c>
      <c r="U80" s="39"/>
      <c r="V80" s="49">
        <f>IF(Employee!H$269=E$69,Employee!D$268+SUM(M80)+'Dec20'!V95,SUM(M80)+'Dec20'!V95)</f>
        <v>0</v>
      </c>
      <c r="W80" s="49">
        <f>IF(Employee!H$269=E$69,Employee!D$269+SUM(N80)+'Dec20'!W95,SUM(N80)+'Dec20'!W95)</f>
        <v>0</v>
      </c>
      <c r="X80" s="49">
        <f>IF(O80=" ",'Dec20'!X95,O80+'Dec20'!X95)</f>
        <v>0</v>
      </c>
      <c r="Y80" s="49">
        <f>IF(P80=" ",'Dec20'!Y95,P80+'Dec20'!Y95)</f>
        <v>0</v>
      </c>
      <c r="Z80" s="49">
        <f>IF(Q80=" ",'Dec20'!Z95,Q80+'Dec20'!Z95)</f>
        <v>0</v>
      </c>
      <c r="AA80" s="49">
        <f>IF(R80=" ",'Dec20'!AA95,R80+'Dec20'!AA95)</f>
        <v>0</v>
      </c>
      <c r="AC80" s="49">
        <f>IF(T80=" ",'Dec20'!AC95,T80+'Dec20'!AC95)</f>
        <v>0</v>
      </c>
      <c r="AD80" s="77">
        <f t="shared" si="57"/>
        <v>0</v>
      </c>
      <c r="AE80" s="77">
        <f t="shared" si="58"/>
        <v>0</v>
      </c>
      <c r="AF80" s="77">
        <f t="shared" si="59"/>
        <v>0</v>
      </c>
      <c r="AG80" s="77">
        <f t="shared" si="6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05"/>
      <c r="I81" s="106"/>
      <c r="J81" s="106"/>
      <c r="K81" s="147"/>
      <c r="L81" s="147"/>
      <c r="M81" s="138">
        <f t="shared" ref="M81:R81" si="61">SUM(M71:M80)</f>
        <v>0</v>
      </c>
      <c r="N81" s="138">
        <f t="shared" si="61"/>
        <v>0</v>
      </c>
      <c r="O81" s="138">
        <f t="shared" si="61"/>
        <v>0</v>
      </c>
      <c r="P81" s="138">
        <f t="shared" si="61"/>
        <v>0</v>
      </c>
      <c r="Q81" s="138">
        <f t="shared" si="61"/>
        <v>0</v>
      </c>
      <c r="R81" s="138">
        <f t="shared" si="61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customHeight="1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62">IF(B71="D",M71," ")</f>
        <v xml:space="preserve"> </v>
      </c>
      <c r="N85" s="196" t="str">
        <f t="shared" ref="N85:N94" si="63">IF(B71="D",N71," ")</f>
        <v xml:space="preserve"> </v>
      </c>
      <c r="O85" s="196" t="str">
        <f t="shared" ref="O85:O94" si="64">IF(B71="D",O71," ")</f>
        <v xml:space="preserve"> </v>
      </c>
      <c r="P85" s="196" t="str">
        <f t="shared" ref="P85:P94" si="65">IF(B71="D",P71," ")</f>
        <v xml:space="preserve"> </v>
      </c>
      <c r="Q85" s="196" t="str">
        <f t="shared" ref="Q85:Q94" si="66">IF(B71="D",Q71," ")</f>
        <v xml:space="preserve"> </v>
      </c>
      <c r="R85" s="197" t="str">
        <f t="shared" ref="R85:R94" si="67">IF(B71="D",R71," ")</f>
        <v xml:space="preserve"> </v>
      </c>
      <c r="S85" s="198"/>
      <c r="T85" s="199" t="str">
        <f t="shared" ref="T85:T94" si="68">IF(B71="D",T71," ")</f>
        <v xml:space="preserve"> </v>
      </c>
      <c r="AD85" s="171">
        <f>IF((AD83-(O1+T1)*0.13)&gt;0,AD83-(Q1+T1)*0.13,0)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62"/>
        <v xml:space="preserve"> </v>
      </c>
      <c r="N86" s="201" t="str">
        <f t="shared" si="63"/>
        <v xml:space="preserve"> </v>
      </c>
      <c r="O86" s="201" t="str">
        <f t="shared" si="64"/>
        <v xml:space="preserve"> </v>
      </c>
      <c r="P86" s="201" t="str">
        <f t="shared" si="65"/>
        <v xml:space="preserve"> </v>
      </c>
      <c r="Q86" s="201" t="str">
        <f t="shared" si="66"/>
        <v xml:space="preserve"> </v>
      </c>
      <c r="R86" s="202" t="str">
        <f t="shared" si="67"/>
        <v xml:space="preserve"> </v>
      </c>
      <c r="S86" s="198"/>
      <c r="T86" s="203" t="str">
        <f t="shared" si="68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62"/>
        <v xml:space="preserve"> </v>
      </c>
      <c r="N87" s="201" t="str">
        <f t="shared" si="63"/>
        <v xml:space="preserve"> </v>
      </c>
      <c r="O87" s="201" t="str">
        <f t="shared" si="64"/>
        <v xml:space="preserve"> </v>
      </c>
      <c r="P87" s="201" t="str">
        <f t="shared" si="65"/>
        <v xml:space="preserve"> </v>
      </c>
      <c r="Q87" s="201" t="str">
        <f t="shared" si="66"/>
        <v xml:space="preserve"> </v>
      </c>
      <c r="R87" s="202" t="str">
        <f t="shared" si="67"/>
        <v xml:space="preserve"> </v>
      </c>
      <c r="S87" s="198"/>
      <c r="T87" s="203" t="str">
        <f t="shared" si="68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62"/>
        <v xml:space="preserve"> </v>
      </c>
      <c r="N88" s="201" t="str">
        <f t="shared" si="63"/>
        <v xml:space="preserve"> </v>
      </c>
      <c r="O88" s="201" t="str">
        <f t="shared" si="64"/>
        <v xml:space="preserve"> </v>
      </c>
      <c r="P88" s="201" t="str">
        <f t="shared" si="65"/>
        <v xml:space="preserve"> </v>
      </c>
      <c r="Q88" s="201" t="str">
        <f t="shared" si="66"/>
        <v xml:space="preserve"> </v>
      </c>
      <c r="R88" s="202" t="str">
        <f t="shared" si="67"/>
        <v xml:space="preserve"> </v>
      </c>
      <c r="S88" s="198"/>
      <c r="T88" s="203" t="str">
        <f t="shared" si="68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62"/>
        <v xml:space="preserve"> </v>
      </c>
      <c r="N89" s="201" t="str">
        <f t="shared" si="63"/>
        <v xml:space="preserve"> </v>
      </c>
      <c r="O89" s="201" t="str">
        <f t="shared" si="64"/>
        <v xml:space="preserve"> </v>
      </c>
      <c r="P89" s="201" t="str">
        <f t="shared" si="65"/>
        <v xml:space="preserve"> </v>
      </c>
      <c r="Q89" s="201" t="str">
        <f t="shared" si="66"/>
        <v xml:space="preserve"> </v>
      </c>
      <c r="R89" s="202" t="str">
        <f t="shared" si="67"/>
        <v xml:space="preserve"> </v>
      </c>
      <c r="S89" s="198"/>
      <c r="T89" s="203" t="str">
        <f t="shared" si="68"/>
        <v xml:space="preserve"> </v>
      </c>
    </row>
    <row r="90" spans="1:34" x14ac:dyDescent="0.2">
      <c r="F90" s="191" t="str">
        <f>IF(B76="D",Employee!D145," ")</f>
        <v xml:space="preserve"> </v>
      </c>
      <c r="M90" s="200" t="str">
        <f t="shared" si="62"/>
        <v xml:space="preserve"> </v>
      </c>
      <c r="N90" s="201" t="str">
        <f t="shared" si="63"/>
        <v xml:space="preserve"> </v>
      </c>
      <c r="O90" s="201" t="str">
        <f t="shared" si="64"/>
        <v xml:space="preserve"> </v>
      </c>
      <c r="P90" s="201" t="str">
        <f t="shared" si="65"/>
        <v xml:space="preserve"> </v>
      </c>
      <c r="Q90" s="201" t="str">
        <f t="shared" si="66"/>
        <v xml:space="preserve"> </v>
      </c>
      <c r="R90" s="202" t="str">
        <f t="shared" si="67"/>
        <v xml:space="preserve"> </v>
      </c>
      <c r="S90" s="198"/>
      <c r="T90" s="203" t="str">
        <f t="shared" si="68"/>
        <v xml:space="preserve"> </v>
      </c>
      <c r="AD90" s="170">
        <f>AD85+'Dec20'!AD105</f>
        <v>0</v>
      </c>
      <c r="AE90" s="170">
        <f>AE85+'Dec20'!AE105</f>
        <v>0</v>
      </c>
      <c r="AF90" s="170">
        <f>AF85+'Dec20'!AF105</f>
        <v>0</v>
      </c>
      <c r="AG90" s="170">
        <f>AG85+'Dec20'!AG105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62"/>
        <v xml:space="preserve"> </v>
      </c>
      <c r="N91" s="201" t="str">
        <f t="shared" si="63"/>
        <v xml:space="preserve"> </v>
      </c>
      <c r="O91" s="201" t="str">
        <f t="shared" si="64"/>
        <v xml:space="preserve"> </v>
      </c>
      <c r="P91" s="201" t="str">
        <f t="shared" si="65"/>
        <v xml:space="preserve"> </v>
      </c>
      <c r="Q91" s="201" t="str">
        <f t="shared" si="66"/>
        <v xml:space="preserve"> </v>
      </c>
      <c r="R91" s="202" t="str">
        <f t="shared" si="67"/>
        <v xml:space="preserve"> </v>
      </c>
      <c r="S91" s="198"/>
      <c r="T91" s="203" t="str">
        <f t="shared" si="68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62"/>
        <v xml:space="preserve"> </v>
      </c>
      <c r="N92" s="201" t="str">
        <f t="shared" si="63"/>
        <v xml:space="preserve"> </v>
      </c>
      <c r="O92" s="201" t="str">
        <f t="shared" si="64"/>
        <v xml:space="preserve"> </v>
      </c>
      <c r="P92" s="201" t="str">
        <f t="shared" si="65"/>
        <v xml:space="preserve"> </v>
      </c>
      <c r="Q92" s="201" t="str">
        <f t="shared" si="66"/>
        <v xml:space="preserve"> </v>
      </c>
      <c r="R92" s="202" t="str">
        <f t="shared" si="67"/>
        <v xml:space="preserve"> </v>
      </c>
      <c r="S92" s="198"/>
      <c r="T92" s="203" t="str">
        <f t="shared" si="68"/>
        <v xml:space="preserve"> </v>
      </c>
      <c r="AD92" s="174"/>
      <c r="AE92" s="170">
        <f>AE87+'Dec20'!AE107</f>
        <v>0</v>
      </c>
      <c r="AF92" s="170">
        <f>AF87+'Dec20'!AF107</f>
        <v>0</v>
      </c>
      <c r="AG92" s="170">
        <f>AG87+'Dec20'!AG107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62"/>
        <v xml:space="preserve"> </v>
      </c>
      <c r="N93" s="201" t="str">
        <f t="shared" si="63"/>
        <v xml:space="preserve"> </v>
      </c>
      <c r="O93" s="201" t="str">
        <f t="shared" si="64"/>
        <v xml:space="preserve"> </v>
      </c>
      <c r="P93" s="201" t="str">
        <f t="shared" si="65"/>
        <v xml:space="preserve"> </v>
      </c>
      <c r="Q93" s="201" t="str">
        <f t="shared" si="66"/>
        <v xml:space="preserve"> </v>
      </c>
      <c r="R93" s="202" t="str">
        <f t="shared" si="67"/>
        <v xml:space="preserve"> </v>
      </c>
      <c r="S93" s="198"/>
      <c r="T93" s="203" t="str">
        <f t="shared" si="68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62"/>
        <v xml:space="preserve"> </v>
      </c>
      <c r="N94" s="205" t="str">
        <f t="shared" si="63"/>
        <v xml:space="preserve"> </v>
      </c>
      <c r="O94" s="205" t="str">
        <f t="shared" si="64"/>
        <v xml:space="preserve"> </v>
      </c>
      <c r="P94" s="205" t="str">
        <f t="shared" si="65"/>
        <v xml:space="preserve"> </v>
      </c>
      <c r="Q94" s="205" t="str">
        <f t="shared" si="66"/>
        <v xml:space="preserve"> </v>
      </c>
      <c r="R94" s="206" t="str">
        <f t="shared" si="67"/>
        <v xml:space="preserve"> </v>
      </c>
      <c r="S94" s="198"/>
      <c r="T94" s="207" t="str">
        <f t="shared" si="68"/>
        <v xml:space="preserve"> </v>
      </c>
    </row>
    <row r="95" spans="1:34" x14ac:dyDescent="0.2">
      <c r="F95" s="194" t="s">
        <v>82</v>
      </c>
      <c r="M95" s="208">
        <f t="shared" ref="M95:R95" si="69">SUM(M85:M94)</f>
        <v>0</v>
      </c>
      <c r="N95" s="208">
        <f t="shared" si="69"/>
        <v>0</v>
      </c>
      <c r="O95" s="208">
        <f t="shared" si="69"/>
        <v>0</v>
      </c>
      <c r="P95" s="208">
        <f t="shared" si="69"/>
        <v>0</v>
      </c>
      <c r="Q95" s="208">
        <f t="shared" si="69"/>
        <v>0</v>
      </c>
      <c r="R95" s="208">
        <f t="shared" si="69"/>
        <v>0</v>
      </c>
      <c r="S95" s="198"/>
      <c r="T95" s="208">
        <f>SUM(T85:T94)</f>
        <v>0</v>
      </c>
    </row>
  </sheetData>
  <mergeCells count="79">
    <mergeCell ref="U1:U6"/>
    <mergeCell ref="B7:T7"/>
    <mergeCell ref="B8:E8"/>
    <mergeCell ref="O8:Q8"/>
    <mergeCell ref="X3:X6"/>
    <mergeCell ref="V1:AC2"/>
    <mergeCell ref="Y3:Y6"/>
    <mergeCell ref="Z3:Z6"/>
    <mergeCell ref="V3:V6"/>
    <mergeCell ref="AA3:AA6"/>
    <mergeCell ref="AC3:AC6"/>
    <mergeCell ref="W3:W6"/>
    <mergeCell ref="I1:L1"/>
    <mergeCell ref="G2:H2"/>
    <mergeCell ref="I2:L2"/>
    <mergeCell ref="B1:F2"/>
    <mergeCell ref="AD1:AG2"/>
    <mergeCell ref="AG3:AG6"/>
    <mergeCell ref="AD3:AD6"/>
    <mergeCell ref="AE3:AE6"/>
    <mergeCell ref="AF3:AF6"/>
    <mergeCell ref="B54:D54"/>
    <mergeCell ref="H54:J54"/>
    <mergeCell ref="O54:R54"/>
    <mergeCell ref="O53:Q53"/>
    <mergeCell ref="R53:T53"/>
    <mergeCell ref="B39:D39"/>
    <mergeCell ref="H39:J39"/>
    <mergeCell ref="O39:R39"/>
    <mergeCell ref="B82:T82"/>
    <mergeCell ref="F66:G66"/>
    <mergeCell ref="B67:T67"/>
    <mergeCell ref="B68:E68"/>
    <mergeCell ref="B69:D69"/>
    <mergeCell ref="H69:J69"/>
    <mergeCell ref="R68:T68"/>
    <mergeCell ref="O69:R69"/>
    <mergeCell ref="O68:Q68"/>
    <mergeCell ref="F81:G81"/>
    <mergeCell ref="F51:G51"/>
    <mergeCell ref="B52:T52"/>
    <mergeCell ref="B53:E53"/>
    <mergeCell ref="F36:G36"/>
    <mergeCell ref="B37:T37"/>
    <mergeCell ref="B38:E38"/>
    <mergeCell ref="O9:R9"/>
    <mergeCell ref="O38:Q38"/>
    <mergeCell ref="R38:T38"/>
    <mergeCell ref="F21:G21"/>
    <mergeCell ref="B22:T22"/>
    <mergeCell ref="B23:E23"/>
    <mergeCell ref="B24:D24"/>
    <mergeCell ref="H24:J24"/>
    <mergeCell ref="B9:D9"/>
    <mergeCell ref="O24:R24"/>
    <mergeCell ref="O23:Q23"/>
    <mergeCell ref="R23:T23"/>
    <mergeCell ref="G1:H1"/>
    <mergeCell ref="F3:F6"/>
    <mergeCell ref="H3:H6"/>
    <mergeCell ref="A1:A6"/>
    <mergeCell ref="B3:B6"/>
    <mergeCell ref="C3:C6"/>
    <mergeCell ref="D3:D6"/>
    <mergeCell ref="E3:E6"/>
    <mergeCell ref="M84:R84"/>
    <mergeCell ref="Q3:Q6"/>
    <mergeCell ref="P3:P6"/>
    <mergeCell ref="I3:I6"/>
    <mergeCell ref="J3:J6"/>
    <mergeCell ref="R3:R6"/>
    <mergeCell ref="H9:J9"/>
    <mergeCell ref="N3:N6"/>
    <mergeCell ref="O3:O6"/>
    <mergeCell ref="M3:M6"/>
    <mergeCell ref="R8:T8"/>
    <mergeCell ref="T3:T6"/>
    <mergeCell ref="L3:L6"/>
    <mergeCell ref="K3:K6"/>
  </mergeCells>
  <phoneticPr fontId="4" type="noConversion"/>
  <dataValidations count="1">
    <dataValidation type="list" allowBlank="1" showInputMessage="1" showErrorMessage="1" sqref="G71:G80 G11:G20 G26:G35 G41:G50 G56:G65" xr:uid="{00000000-0002-0000-0A00-000000000000}">
      <formula1>$G$3:$G$6</formula1>
    </dataValidation>
  </dataValidations>
  <hyperlinks>
    <hyperlink ref="B1" r:id="rId1" xr:uid="{00000000-0004-0000-0A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8" max="16383" man="1"/>
    <brk id="50" max="16383" man="1"/>
    <brk id="72" max="16383" man="1"/>
  </rowBreaks>
  <colBreaks count="1" manualBreakCount="1">
    <brk id="11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95"/>
  <sheetViews>
    <sheetView workbookViewId="0">
      <pane ySplit="6" topLeftCell="A7" activePane="bottomLeft" state="frozen"/>
      <selection pane="bottomLeft" activeCell="M17" sqref="M17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3.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SUM(AD85:AG85)+SUM(AE87:AG87)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3.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M95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T95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44</v>
      </c>
      <c r="F9" s="35"/>
      <c r="G9" s="35"/>
      <c r="H9" s="405" t="s">
        <v>28</v>
      </c>
      <c r="I9" s="403"/>
      <c r="J9" s="404"/>
      <c r="K9" s="210">
        <f>'Jan21'!M54+1</f>
        <v>44228</v>
      </c>
      <c r="L9" s="211" t="s">
        <v>84</v>
      </c>
      <c r="M9" s="212">
        <f>K9+6</f>
        <v>44234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IF(T$9="Y",'Jan21'!H56,0)</f>
        <v>0</v>
      </c>
      <c r="I11" s="90">
        <f>IF(T$9="Y",'Jan21'!I56,0)</f>
        <v>0</v>
      </c>
      <c r="J11" s="90">
        <f>IF(T$9="Y",'Jan21'!J56,0)</f>
        <v>0</v>
      </c>
      <c r="K11" s="90">
        <f>IF(T$9="Y",'Jan21'!K56,I11*J11)</f>
        <v>0</v>
      </c>
      <c r="L11" s="90">
        <f>IF(T$9="Y",'Jan21'!L56,0)</f>
        <v>0</v>
      </c>
      <c r="M11" s="114" t="str">
        <f>IF(E11=" "," ",IF(T$9="Y",'Jan21'!M56,IF((H11+K11+L11)&gt;0,H11+K11+L11," ")))</f>
        <v xml:space="preserve"> </v>
      </c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",Admin!I433))</f>
        <v xml:space="preserve"> </v>
      </c>
      <c r="U11" s="39"/>
      <c r="V11" s="49">
        <f>IF(Employee!H$34=E$9,Employee!D$34+SUM(M11)+'Jan21'!V56,SUM(M11)+'Jan21'!V56)</f>
        <v>0</v>
      </c>
      <c r="W11" s="49">
        <f>IF(Employee!H$34=E$9,Employee!D$35+SUM(N11)+'Jan21'!W56,SUM(N11)+'Jan21'!W56)</f>
        <v>0</v>
      </c>
      <c r="X11" s="49">
        <f>IF(O11=" ",'Jan21'!X56,O11+'Jan21'!X56)</f>
        <v>0</v>
      </c>
      <c r="Y11" s="49">
        <f>IF(P11=" ",'Jan21'!Y56,P11+'Jan21'!Y56)</f>
        <v>0</v>
      </c>
      <c r="Z11" s="49">
        <f>IF(Q11=" ",'Jan21'!Z56,Q11+'Jan21'!Z56)</f>
        <v>0</v>
      </c>
      <c r="AA11" s="49">
        <f>IF(R11=" ",'Jan21'!AA56,R11+'Jan21'!AA56)</f>
        <v>0</v>
      </c>
      <c r="AC11" s="49">
        <f>IF(T11=" ",'Jan21'!AC56,T11+'Jan21'!AC56)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IF(T$9="Y",'Jan21'!H57,0)</f>
        <v>0</v>
      </c>
      <c r="I12" s="93">
        <f>IF(T$9="Y",'Jan21'!I57,0)</f>
        <v>0</v>
      </c>
      <c r="J12" s="93">
        <f>IF(T$9="Y",'Jan21'!J57,0)</f>
        <v>0</v>
      </c>
      <c r="K12" s="93">
        <f>IF(T$9="Y",'Jan21'!K57,I12*J12)</f>
        <v>0</v>
      </c>
      <c r="L12" s="93">
        <f>IF(T$9="Y",'Jan21'!L57,0)</f>
        <v>0</v>
      </c>
      <c r="M12" s="115" t="str">
        <f>IF(E12=" "," ",IF(T$9="Y",'Jan21'!M57,IF((H12+K12+L12)&gt;0,H12+K12+L12," ")))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",Admin!I434))</f>
        <v xml:space="preserve"> </v>
      </c>
      <c r="U12" s="39"/>
      <c r="V12" s="49">
        <f>IF(Employee!H$60=E$9,Employee!D$60+SUM(M12)+'Jan21'!V57,SUM(M12)+'Jan21'!V57)</f>
        <v>0</v>
      </c>
      <c r="W12" s="49">
        <f>IF(Employee!H$60=E$9,Employee!D$61+SUM(N12)+'Jan21'!W57,SUM(N12)+'Jan21'!W57)</f>
        <v>0</v>
      </c>
      <c r="X12" s="49">
        <f>IF(O12=" ",'Jan21'!X57,O12+'Jan21'!X57)</f>
        <v>0</v>
      </c>
      <c r="Y12" s="49">
        <f>IF(P12=" ",'Jan21'!Y57,P12+'Jan21'!Y57)</f>
        <v>0</v>
      </c>
      <c r="Z12" s="49">
        <f>IF(Q12=" ",'Jan21'!Z57,Q12+'Jan21'!Z57)</f>
        <v>0</v>
      </c>
      <c r="AA12" s="49">
        <f>IF(R12=" ",'Jan21'!AA57,R12+'Jan21'!AA57)</f>
        <v>0</v>
      </c>
      <c r="AC12" s="49">
        <f>IF(T12=" ",'Jan21'!AC57,T12+'Jan21'!AC57)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IF(T$9="Y",'Jan21'!H58,0)</f>
        <v>0</v>
      </c>
      <c r="I13" s="93">
        <f>IF(T$9="Y",'Jan21'!I58,0)</f>
        <v>0</v>
      </c>
      <c r="J13" s="93">
        <f>IF(T$9="Y",'Jan21'!J58,0)</f>
        <v>0</v>
      </c>
      <c r="K13" s="93">
        <f>IF(T$9="Y",'Jan21'!K58,I13*J13)</f>
        <v>0</v>
      </c>
      <c r="L13" s="93">
        <f>IF(T$9="Y",'Jan21'!L58,0)</f>
        <v>0</v>
      </c>
      <c r="M13" s="115" t="str">
        <f>IF(E13=" "," ",IF(T$9="Y",'Jan21'!M58,IF((H13+K13+L13)&gt;0,H13+K13+L13," ")))</f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",Admin!I435))</f>
        <v xml:space="preserve"> </v>
      </c>
      <c r="U13" s="39"/>
      <c r="V13" s="49">
        <f>IF(Employee!H$86=E$9,Employee!D$86+SUM(M13)+'Jan21'!V58,SUM(M13)+'Jan21'!V58)</f>
        <v>0</v>
      </c>
      <c r="W13" s="49">
        <f>IF(Employee!H$86=E$9,Employee!D$87+SUM(N13)+'Jan21'!W58,SUM(N13)+'Jan21'!W58)</f>
        <v>0</v>
      </c>
      <c r="X13" s="49">
        <f>IF(O13=" ",'Jan21'!X58,O13+'Jan21'!X58)</f>
        <v>0</v>
      </c>
      <c r="Y13" s="49">
        <f>IF(P13=" ",'Jan21'!Y58,P13+'Jan21'!Y58)</f>
        <v>0</v>
      </c>
      <c r="Z13" s="49">
        <f>IF(Q13=" ",'Jan21'!Z58,Q13+'Jan21'!Z58)</f>
        <v>0</v>
      </c>
      <c r="AA13" s="49">
        <f>IF(R13=" ",'Jan21'!AA58,R13+'Jan21'!AA58)</f>
        <v>0</v>
      </c>
      <c r="AC13" s="49">
        <f>IF(T13=" ",'Jan21'!AC58,T13+'Jan21'!AC58)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IF(T$9="Y",'Jan21'!H59,0)</f>
        <v>0</v>
      </c>
      <c r="I14" s="93">
        <f>IF(T$9="Y",'Jan21'!I59,0)</f>
        <v>0</v>
      </c>
      <c r="J14" s="93">
        <f>IF(T$9="Y",'Jan21'!J59,0)</f>
        <v>0</v>
      </c>
      <c r="K14" s="93">
        <f>IF(T$9="Y",'Jan21'!K59,I14*J14)</f>
        <v>0</v>
      </c>
      <c r="L14" s="93">
        <f>IF(T$9="Y",'Jan21'!L59,0)</f>
        <v>0</v>
      </c>
      <c r="M14" s="115" t="str">
        <f>IF(E14=" "," ",IF(T$9="Y",'Jan21'!M59,IF((H14+K14+L14)&gt;0,H14+K14+L14," ")))</f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",Admin!I436))</f>
        <v xml:space="preserve"> </v>
      </c>
      <c r="U14" s="39"/>
      <c r="V14" s="49">
        <f>IF(Employee!H$112=E$9,Employee!D$112+SUM(M14)+'Jan21'!V59,SUM(M14)+'Jan21'!V59)</f>
        <v>0</v>
      </c>
      <c r="W14" s="49">
        <f>IF(Employee!H$112=E$9,Employee!D$113+SUM(N14)+'Jan21'!W59,SUM(N14)+'Jan21'!W59)</f>
        <v>0</v>
      </c>
      <c r="X14" s="49">
        <f>IF(O14=" ",'Jan21'!X59,O14+'Jan21'!X59)</f>
        <v>0</v>
      </c>
      <c r="Y14" s="49">
        <f>IF(P14=" ",'Jan21'!Y59,P14+'Jan21'!Y59)</f>
        <v>0</v>
      </c>
      <c r="Z14" s="49">
        <f>IF(Q14=" ",'Jan21'!Z59,Q14+'Jan21'!Z59)</f>
        <v>0</v>
      </c>
      <c r="AA14" s="49">
        <f>IF(R14=" ",'Jan21'!AA59,R14+'Jan21'!AA59)</f>
        <v>0</v>
      </c>
      <c r="AC14" s="49">
        <f>IF(T14=" ",'Jan21'!AC59,T14+'Jan21'!AC59)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IF(T$9="Y",'Jan21'!H60,0)</f>
        <v>0</v>
      </c>
      <c r="I15" s="93">
        <f>IF(T$9="Y",'Jan21'!I60,0)</f>
        <v>0</v>
      </c>
      <c r="J15" s="93">
        <f>IF(T$9="Y",'Jan21'!J60,0)</f>
        <v>0</v>
      </c>
      <c r="K15" s="93">
        <f>IF(T$9="Y",'Jan21'!K60,I15*J15)</f>
        <v>0</v>
      </c>
      <c r="L15" s="93">
        <f>IF(T$9="Y",'Jan21'!L60,0)</f>
        <v>0</v>
      </c>
      <c r="M15" s="115" t="str">
        <f>IF(E15=" "," ",IF(T$9="Y",'Jan21'!M60,IF((H15+K15+L15)&gt;0,H15+K15+L15," ")))</f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",Admin!I437))</f>
        <v xml:space="preserve"> </v>
      </c>
      <c r="U15" s="39"/>
      <c r="V15" s="49">
        <f>IF(Employee!H$138=E$9,Employee!D$138+SUM(M15)+'Jan21'!V60,SUM(M15)+'Jan21'!V60)</f>
        <v>0</v>
      </c>
      <c r="W15" s="49">
        <f>IF(Employee!H$138=E$9,Employee!D$139+SUM(N15)+'Jan21'!W60,SUM(N15)+'Jan21'!W60)</f>
        <v>0</v>
      </c>
      <c r="X15" s="49">
        <f>IF(O15=" ",'Jan21'!X60,O15+'Jan21'!X60)</f>
        <v>0</v>
      </c>
      <c r="Y15" s="49">
        <f>IF(P15=" ",'Jan21'!Y60,P15+'Jan21'!Y60)</f>
        <v>0</v>
      </c>
      <c r="Z15" s="49">
        <f>IF(Q15=" ",'Jan21'!Z60,Q15+'Jan21'!Z60)</f>
        <v>0</v>
      </c>
      <c r="AA15" s="49">
        <f>IF(R15=" ",'Jan21'!AA60,R15+'Jan21'!AA60)</f>
        <v>0</v>
      </c>
      <c r="AC15" s="49">
        <f>IF(T15=" ",'Jan21'!AC60,T15+'Jan21'!AC60)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IF(T$9="Y",'Jan21'!H61,0)</f>
        <v>0</v>
      </c>
      <c r="I16" s="93">
        <f>IF(T$9="Y",'Jan21'!I61,0)</f>
        <v>0</v>
      </c>
      <c r="J16" s="93">
        <f>IF(T$9="Y",'Jan21'!J61,0)</f>
        <v>0</v>
      </c>
      <c r="K16" s="93">
        <f>IF(T$9="Y",'Jan21'!K61,I16*J16)</f>
        <v>0</v>
      </c>
      <c r="L16" s="93">
        <f>IF(T$9="Y",'Jan21'!L61,0)</f>
        <v>0</v>
      </c>
      <c r="M16" s="115" t="str">
        <f>IF(E16=" "," ",IF(T$9="Y",'Jan21'!M61,IF((H16+K16+L16)&gt;0,H16+K16+L16," ")))</f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",Admin!I438))</f>
        <v xml:space="preserve"> </v>
      </c>
      <c r="U16" s="39"/>
      <c r="V16" s="49">
        <f>IF(Employee!H$164=E$9,Employee!D$164+SUM(M16)+'Jan21'!V61,SUM(M16)+'Jan21'!V61)</f>
        <v>0</v>
      </c>
      <c r="W16" s="49">
        <f>IF(Employee!H$164=E$9,Employee!D$165+SUM(N16)+'Jan21'!W61,SUM(N16)+'Jan21'!W61)</f>
        <v>0</v>
      </c>
      <c r="X16" s="49">
        <f>IF(O16=" ",'Jan21'!X61,O16+'Jan21'!X61)</f>
        <v>0</v>
      </c>
      <c r="Y16" s="49">
        <f>IF(P16=" ",'Jan21'!Y61,P16+'Jan21'!Y61)</f>
        <v>0</v>
      </c>
      <c r="Z16" s="49">
        <f>IF(Q16=" ",'Jan21'!Z61,Q16+'Jan21'!Z61)</f>
        <v>0</v>
      </c>
      <c r="AA16" s="49">
        <f>IF(R16=" ",'Jan21'!AA61,R16+'Jan21'!AA61)</f>
        <v>0</v>
      </c>
      <c r="AC16" s="49">
        <f>IF(T16=" ",'Jan21'!AC61,T16+'Jan21'!AC61)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IF(T$9="Y",'Jan21'!H62,0)</f>
        <v>0</v>
      </c>
      <c r="I17" s="93">
        <f>IF(T$9="Y",'Jan21'!I62,0)</f>
        <v>0</v>
      </c>
      <c r="J17" s="93">
        <f>IF(T$9="Y",'Jan21'!J62,0)</f>
        <v>0</v>
      </c>
      <c r="K17" s="93">
        <f>IF(T$9="Y",'Jan21'!K62,I17*J17)</f>
        <v>0</v>
      </c>
      <c r="L17" s="93">
        <f>IF(T$9="Y",'Jan21'!L62,0)</f>
        <v>0</v>
      </c>
      <c r="M17" s="115" t="str">
        <f>IF(E17=" "," ",IF(T$9="Y",'Jan21'!M62,IF((H17+K17+L17)&gt;0,H17+K17+L17," ")))</f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",Admin!I439))</f>
        <v xml:space="preserve"> </v>
      </c>
      <c r="U17" s="39"/>
      <c r="V17" s="49">
        <f>IF(Employee!H$190=E$9,Employee!D$190+SUM(M17)+'Jan21'!V62,SUM(M17)+'Jan21'!V62)</f>
        <v>0</v>
      </c>
      <c r="W17" s="49">
        <f>IF(Employee!H$190=E$9,Employee!D$191+SUM(N17)+'Jan21'!W62,SUM(N17)+'Jan21'!W62)</f>
        <v>0</v>
      </c>
      <c r="X17" s="49">
        <f>IF(O17=" ",'Jan21'!X62,O17+'Jan21'!X62)</f>
        <v>0</v>
      </c>
      <c r="Y17" s="49">
        <f>IF(P17=" ",'Jan21'!Y62,P17+'Jan21'!Y62)</f>
        <v>0</v>
      </c>
      <c r="Z17" s="49">
        <f>IF(Q17=" ",'Jan21'!Z62,Q17+'Jan21'!Z62)</f>
        <v>0</v>
      </c>
      <c r="AA17" s="49">
        <f>IF(R17=" ",'Jan21'!AA62,R17+'Jan21'!AA62)</f>
        <v>0</v>
      </c>
      <c r="AC17" s="49">
        <f>IF(T17=" ",'Jan21'!AC62,T17+'Jan21'!AC62)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IF(T$9="Y",'Jan21'!H63,0)</f>
        <v>0</v>
      </c>
      <c r="I18" s="93">
        <f>IF(T$9="Y",'Jan21'!I63,0)</f>
        <v>0</v>
      </c>
      <c r="J18" s="93">
        <f>IF(T$9="Y",'Jan21'!J63,0)</f>
        <v>0</v>
      </c>
      <c r="K18" s="93">
        <f>IF(T$9="Y",'Jan21'!K63,I18*J18)</f>
        <v>0</v>
      </c>
      <c r="L18" s="93">
        <f>IF(T$9="Y",'Jan21'!L63,0)</f>
        <v>0</v>
      </c>
      <c r="M18" s="115" t="str">
        <f>IF(E18=" "," ",IF(T$9="Y",'Jan21'!M63,IF((H18+K18+L18)&gt;0,H18+K18+L18," ")))</f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",Admin!I440))</f>
        <v xml:space="preserve"> </v>
      </c>
      <c r="U18" s="39"/>
      <c r="V18" s="49">
        <f>IF(Employee!H$216=E$9,Employee!D$216+SUM(M18)+'Jan21'!V63,SUM(M18)+'Jan21'!V63)</f>
        <v>0</v>
      </c>
      <c r="W18" s="49">
        <f>IF(Employee!H$216=E$9,Employee!D$217+SUM(N18)+'Jan21'!W63,SUM(N18)+'Jan21'!W63)</f>
        <v>0</v>
      </c>
      <c r="X18" s="49">
        <f>IF(O18=" ",'Jan21'!X63,O18+'Jan21'!X63)</f>
        <v>0</v>
      </c>
      <c r="Y18" s="49">
        <f>IF(P18=" ",'Jan21'!Y63,P18+'Jan21'!Y63)</f>
        <v>0</v>
      </c>
      <c r="Z18" s="49">
        <f>IF(Q18=" ",'Jan21'!Z63,Q18+'Jan21'!Z63)</f>
        <v>0</v>
      </c>
      <c r="AA18" s="49">
        <f>IF(R18=" ",'Jan21'!AA63,R18+'Jan21'!AA63)</f>
        <v>0</v>
      </c>
      <c r="AC18" s="49">
        <f>IF(T18=" ",'Jan21'!AC63,T18+'Jan21'!AC63)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IF(T$9="Y",'Jan21'!H64,0)</f>
        <v>0</v>
      </c>
      <c r="I19" s="93">
        <f>IF(T$9="Y",'Jan21'!I64,0)</f>
        <v>0</v>
      </c>
      <c r="J19" s="93">
        <f>IF(T$9="Y",'Jan21'!J64,0)</f>
        <v>0</v>
      </c>
      <c r="K19" s="93">
        <f>IF(T$9="Y",'Jan21'!K64,I19*J19)</f>
        <v>0</v>
      </c>
      <c r="L19" s="93">
        <f>IF(T$9="Y",'Jan21'!L64,0)</f>
        <v>0</v>
      </c>
      <c r="M19" s="115" t="str">
        <f>IF(E19=" "," ",IF(T$9="Y",'Jan21'!M64,IF((H19+K19+L19)&gt;0,H19+K19+L19," ")))</f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",Admin!I441))</f>
        <v xml:space="preserve"> </v>
      </c>
      <c r="U19" s="39"/>
      <c r="V19" s="49">
        <f>IF(Employee!H$242=E$9,Employee!D$242+SUM(M19)+'Jan21'!V64,SUM(M19)+'Jan21'!V64)</f>
        <v>0</v>
      </c>
      <c r="W19" s="49">
        <f>IF(Employee!H$242=E$9,Employee!D$243+SUM(N19)+'Jan21'!W64,SUM(N19)+'Jan21'!W64)</f>
        <v>0</v>
      </c>
      <c r="X19" s="49">
        <f>IF(O19=" ",'Jan21'!X64,O19+'Jan21'!X64)</f>
        <v>0</v>
      </c>
      <c r="Y19" s="49">
        <f>IF(P19=" ",'Jan21'!Y64,P19+'Jan21'!Y64)</f>
        <v>0</v>
      </c>
      <c r="Z19" s="49">
        <f>IF(Q19=" ",'Jan21'!Z64,Q19+'Jan21'!Z64)</f>
        <v>0</v>
      </c>
      <c r="AA19" s="49">
        <f>IF(R19=" ",'Jan21'!AA64,R19+'Jan21'!AA64)</f>
        <v>0</v>
      </c>
      <c r="AC19" s="49">
        <f>IF(T19=" ",'Jan21'!AC64,T19+'Jan21'!AC64)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IF(T$9="Y",'Jan21'!H65,0)</f>
        <v>0</v>
      </c>
      <c r="I20" s="118">
        <f>IF(T$9="Y",'Jan21'!I65,0)</f>
        <v>0</v>
      </c>
      <c r="J20" s="118">
        <f>IF(T$9="Y",'Jan21'!J65,0)</f>
        <v>0</v>
      </c>
      <c r="K20" s="118">
        <f>IF(T$9="Y",'Jan21'!K65,I20*J20)</f>
        <v>0</v>
      </c>
      <c r="L20" s="118">
        <f>IF(T$9="Y",'Jan21'!L65,0)</f>
        <v>0</v>
      </c>
      <c r="M20" s="116" t="str">
        <f>IF(E20=" "," ",IF(T$9="Y",'Jan21'!M65,IF((H20+K20+L20)&gt;0,H20+K20+L20," ")))</f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",Admin!I442))</f>
        <v xml:space="preserve"> </v>
      </c>
      <c r="U20" s="39"/>
      <c r="V20" s="49">
        <f>IF(Employee!H$268=E$9,Employee!D$268+SUM(M20)+'Jan21'!V65,SUM(M20)+'Jan21'!V65)</f>
        <v>0</v>
      </c>
      <c r="W20" s="49">
        <f>IF(Employee!H$268=E$9,Employee!D$269+SUM(N20)+'Jan21'!W65,SUM(N20)+'Jan21'!W65)</f>
        <v>0</v>
      </c>
      <c r="X20" s="49">
        <f>IF(O20=" ",'Jan21'!X65,O20+'Jan21'!X65)</f>
        <v>0</v>
      </c>
      <c r="Y20" s="49">
        <f>IF(P20=" ",'Jan21'!Y65,P20+'Jan21'!Y65)</f>
        <v>0</v>
      </c>
      <c r="Z20" s="49">
        <f>IF(Q20=" ",'Jan21'!Z65,Q20+'Jan21'!Z65)</f>
        <v>0</v>
      </c>
      <c r="AA20" s="49">
        <f>IF(R20=" ",'Jan21'!AA65,R20+'Jan21'!AA65)</f>
        <v>0</v>
      </c>
      <c r="AC20" s="49">
        <f>IF(T20=" ",'Jan21'!AC65,T20+'Jan21'!AC65)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46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45</v>
      </c>
      <c r="F24" s="35"/>
      <c r="G24" s="35"/>
      <c r="H24" s="405" t="s">
        <v>28</v>
      </c>
      <c r="I24" s="403"/>
      <c r="J24" s="404"/>
      <c r="K24" s="210">
        <f>M9+1</f>
        <v>44235</v>
      </c>
      <c r="L24" s="211" t="s">
        <v>84</v>
      </c>
      <c r="M24" s="212">
        <f>K24+6</f>
        <v>44241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",Admin!I443))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",Admin!I444))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",Admin!I445))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",Admin!I446))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",Admin!I447))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",Admin!I448))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",Admin!I449))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",Admin!I450))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",Admin!I451))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",Admin!I452))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46</v>
      </c>
      <c r="F39" s="35"/>
      <c r="G39" s="35"/>
      <c r="H39" s="405" t="s">
        <v>28</v>
      </c>
      <c r="I39" s="403"/>
      <c r="J39" s="404"/>
      <c r="K39" s="210">
        <f>M24+1</f>
        <v>44242</v>
      </c>
      <c r="L39" s="211" t="s">
        <v>84</v>
      </c>
      <c r="M39" s="212">
        <f>K39+6</f>
        <v>44248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",Admin!I453))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",Admin!I454))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",Admin!I455))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",Admin!I456))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",Admin!I457))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",Admin!I458))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",Admin!I459))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",Admin!I460))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",Admin!I461))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",Admin!I462))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47</v>
      </c>
      <c r="F54" s="35"/>
      <c r="G54" s="35"/>
      <c r="H54" s="405" t="s">
        <v>28</v>
      </c>
      <c r="I54" s="469"/>
      <c r="J54" s="470"/>
      <c r="K54" s="210">
        <f>M39+1</f>
        <v>44249</v>
      </c>
      <c r="L54" s="211" t="s">
        <v>84</v>
      </c>
      <c r="M54" s="212">
        <f>K54+6</f>
        <v>44255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",Admin!I463))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",Admin!I464))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",Admin!I465))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",Admin!I466))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",Admin!I467))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",Admin!I468))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",Admin!I469))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",Admin!I470))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",Admin!I471))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",Admin!I472))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24</v>
      </c>
      <c r="C68" s="403"/>
      <c r="D68" s="403"/>
      <c r="E68" s="404"/>
      <c r="F68" s="32"/>
      <c r="G68" s="32"/>
      <c r="H68" s="43"/>
      <c r="I68" s="43"/>
      <c r="J68" s="43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10</v>
      </c>
      <c r="C69" s="403"/>
      <c r="D69" s="404"/>
      <c r="E69" s="168">
        <v>11</v>
      </c>
      <c r="F69" s="35"/>
      <c r="G69" s="35"/>
      <c r="H69" s="405" t="s">
        <v>28</v>
      </c>
      <c r="I69" s="403"/>
      <c r="J69" s="404"/>
      <c r="K69" s="210">
        <v>44228</v>
      </c>
      <c r="L69" s="211" t="s">
        <v>84</v>
      </c>
      <c r="M69" s="212">
        <v>44255</v>
      </c>
      <c r="N69" s="20"/>
      <c r="O69" s="448" t="s">
        <v>72</v>
      </c>
      <c r="P69" s="449"/>
      <c r="Q69" s="449"/>
      <c r="R69" s="450"/>
      <c r="S69" s="35"/>
      <c r="T69" s="145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IF(Employee!D$28="w","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IF(T$69="Y",'Jan21'!H71,0)</f>
        <v>0</v>
      </c>
      <c r="I71" s="90">
        <f>IF(T$69="Y",'Jan21'!I71,0)</f>
        <v>0</v>
      </c>
      <c r="J71" s="90">
        <f>IF(T$69="Y",'Jan21'!J71,0)</f>
        <v>0</v>
      </c>
      <c r="K71" s="90">
        <f>IF(T$69="Y",'Jan21'!K71,I71*J71)</f>
        <v>0</v>
      </c>
      <c r="L71" s="114">
        <f>IF(T$69="Y",'Jan21'!L71,0)</f>
        <v>0</v>
      </c>
      <c r="M71" s="102" t="str">
        <f>IF(E71=" "," ",IF(T$69="Y",'Jan21'!M71,IF((H71+K71+L71)&gt;0,H71+K71+L71,"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84" t="str">
        <f>IF(M71=" "," ",IF(M71=0," ",M71-SUM(N71:Q71)))</f>
        <v xml:space="preserve"> </v>
      </c>
      <c r="S71" s="95"/>
      <c r="T71" s="92" t="str">
        <f>IF(M71=" "," ",IF(M71=0," ",Admin!I103))</f>
        <v xml:space="preserve"> </v>
      </c>
      <c r="U71" s="39"/>
      <c r="V71" s="49">
        <f>IF(Employee!H$35=E$69,Employee!D$34+SUM(M71)+'Jan21'!V71,SUM(M71)+'Jan21'!V71)</f>
        <v>0</v>
      </c>
      <c r="W71" s="49">
        <f>IF(Employee!H$35=E$69,Employee!D$35+SUM(N71)+'Jan21'!W71,SUM(N71)+'Jan21'!W71)</f>
        <v>0</v>
      </c>
      <c r="X71" s="49">
        <f>IF(O71=" ",'Jan21'!X71,O71+'Jan21'!X71)</f>
        <v>0</v>
      </c>
      <c r="Y71" s="49">
        <f>IF(P71=" ",'Jan21'!Y71,P71+'Jan21'!Y71)</f>
        <v>0</v>
      </c>
      <c r="Z71" s="49">
        <f>IF(Q71=" ",'Jan21'!Z71,Q71+'Jan21'!Z71)</f>
        <v>0</v>
      </c>
      <c r="AA71" s="49">
        <f>IF(R71=" ",'Jan21'!AA71,R71+'Jan21'!AA71)</f>
        <v>0</v>
      </c>
      <c r="AC71" s="49">
        <f>IF(T71=" ",'Jan21'!AC71,T71+'Jan21'!AC71)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IF(Employee!D$54="w","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>IF(T$69="Y",'Jan21'!H72,0)</f>
        <v>0</v>
      </c>
      <c r="I72" s="93">
        <f>IF(T$69="Y",'Jan21'!I72,0)</f>
        <v>0</v>
      </c>
      <c r="J72" s="93">
        <f>IF(T$69="Y",'Jan21'!J72,0)</f>
        <v>0</v>
      </c>
      <c r="K72" s="93">
        <f>IF(T$69="Y",'Jan21'!K72,I72*J72)</f>
        <v>0</v>
      </c>
      <c r="L72" s="115">
        <f>IF(T$69="Y",'Jan21'!L72,0)</f>
        <v>0</v>
      </c>
      <c r="M72" s="103" t="str">
        <f>IF(E72=" "," ",IF(T$69="Y",'Jan21'!M72,IF((H72+K72+L72)&gt;0,H72+K72+L72," ")))</f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85" t="str">
        <f t="shared" ref="R72:R80" si="56">IF(M72=" "," ",IF(M72=0," ",M72-SUM(N72:Q72)))</f>
        <v xml:space="preserve"> </v>
      </c>
      <c r="S72" s="95"/>
      <c r="T72" s="96" t="str">
        <f>IF(M72=" "," ",IF(M72=0," ",Admin!I104))</f>
        <v xml:space="preserve"> </v>
      </c>
      <c r="U72" s="39"/>
      <c r="V72" s="49">
        <f>IF(Employee!H$61=E$69,Employee!D$60+SUM(M72)+'Jan21'!V72,SUM(M72)+'Jan21'!V72)</f>
        <v>0</v>
      </c>
      <c r="W72" s="49">
        <f>IF(Employee!H$61=E$69,Employee!D$61+SUM(N72)+'Jan21'!W72,SUM(N72)+'Jan21'!W72)</f>
        <v>0</v>
      </c>
      <c r="X72" s="49">
        <f>IF(O72=" ",'Jan21'!X72,O72+'Jan21'!X72)</f>
        <v>0</v>
      </c>
      <c r="Y72" s="49">
        <f>IF(P72=" ",'Jan21'!Y72,P72+'Jan21'!Y72)</f>
        <v>0</v>
      </c>
      <c r="Z72" s="49">
        <f>IF(Q72=" ",'Jan21'!Z72,Q72+'Jan21'!Z72)</f>
        <v>0</v>
      </c>
      <c r="AA72" s="49">
        <f>IF(R72=" ",'Jan21'!AA72,R72+'Jan21'!AA72)</f>
        <v>0</v>
      </c>
      <c r="AC72" s="49">
        <f>IF(T72=" ",'Jan21'!AC72,T72+'Jan21'!AC72)</f>
        <v>0</v>
      </c>
      <c r="AD72" s="77">
        <f t="shared" ref="AD72:AD80" si="57">IF(G72="SSP",H72,0)</f>
        <v>0</v>
      </c>
      <c r="AE72" s="77">
        <f t="shared" ref="AE72:AE80" si="58">IF(G72="SMP",H72,0)</f>
        <v>0</v>
      </c>
      <c r="AF72" s="77">
        <f t="shared" ref="AF72:AF80" si="59">IF(G72="SPP",H72,0)</f>
        <v>0</v>
      </c>
      <c r="AG72" s="77">
        <f t="shared" ref="AG72:AG80" si="6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IF(Employee!D$80="w","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>IF(T$69="Y",'Jan21'!H73,0)</f>
        <v>0</v>
      </c>
      <c r="I73" s="93">
        <f>IF(T$69="Y",'Jan21'!I73,0)</f>
        <v>0</v>
      </c>
      <c r="J73" s="93">
        <f>IF(T$69="Y",'Jan21'!J73,0)</f>
        <v>0</v>
      </c>
      <c r="K73" s="93">
        <f>IF(T$69="Y",'Jan21'!K73,I73*J73)</f>
        <v>0</v>
      </c>
      <c r="L73" s="115">
        <f>IF(T$69="Y",'Jan21'!L73,0)</f>
        <v>0</v>
      </c>
      <c r="M73" s="103" t="str">
        <f>IF(E73=" "," ",IF(T$69="Y",'Jan21'!M73,IF((H73+K73+L73)&gt;0,H73+K73+L73," ")))</f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85" t="str">
        <f t="shared" si="56"/>
        <v xml:space="preserve"> </v>
      </c>
      <c r="S73" s="95"/>
      <c r="T73" s="96" t="str">
        <f>IF(M73=" "," ",IF(M73=0," ",Admin!I105))</f>
        <v xml:space="preserve"> </v>
      </c>
      <c r="U73" s="39"/>
      <c r="V73" s="49">
        <f>IF(Employee!H$87=E$69,Employee!D$86+SUM(M73)+'Jan21'!V73,SUM(M73)+'Jan21'!V73)</f>
        <v>0</v>
      </c>
      <c r="W73" s="49">
        <f>IF(Employee!H$87=E$69,Employee!D$87+SUM(N73)+'Jan21'!W73,SUM(N73)+'Jan21'!W73)</f>
        <v>0</v>
      </c>
      <c r="X73" s="49">
        <f>IF(O73=" ",'Jan21'!X73,O73+'Jan21'!X73)</f>
        <v>0</v>
      </c>
      <c r="Y73" s="49">
        <f>IF(P73=" ",'Jan21'!Y73,P73+'Jan21'!Y73)</f>
        <v>0</v>
      </c>
      <c r="Z73" s="49">
        <f>IF(Q73=" ",'Jan21'!Z73,Q73+'Jan21'!Z73)</f>
        <v>0</v>
      </c>
      <c r="AA73" s="49">
        <f>IF(R73=" ",'Jan21'!AA73,R73+'Jan21'!AA73)</f>
        <v>0</v>
      </c>
      <c r="AC73" s="49">
        <f>IF(T73=" ",'Jan21'!AC73,T73+'Jan21'!AC73)</f>
        <v>0</v>
      </c>
      <c r="AD73" s="77">
        <f t="shared" si="57"/>
        <v>0</v>
      </c>
      <c r="AE73" s="77">
        <f t="shared" si="58"/>
        <v>0</v>
      </c>
      <c r="AF73" s="77">
        <f t="shared" si="59"/>
        <v>0</v>
      </c>
      <c r="AG73" s="77">
        <f t="shared" si="6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IF(Employee!D$106="w","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>IF(T$69="Y",'Jan21'!H74,0)</f>
        <v>0</v>
      </c>
      <c r="I74" s="93">
        <f>IF(T$69="Y",'Jan21'!I74,0)</f>
        <v>0</v>
      </c>
      <c r="J74" s="93">
        <f>IF(T$69="Y",'Jan21'!J74,0)</f>
        <v>0</v>
      </c>
      <c r="K74" s="93">
        <f>IF(T$69="Y",'Jan21'!K74,I74*J74)</f>
        <v>0</v>
      </c>
      <c r="L74" s="115">
        <f>IF(T$69="Y",'Jan21'!L74,0)</f>
        <v>0</v>
      </c>
      <c r="M74" s="103" t="str">
        <f>IF(E74=" "," ",IF(T$69="Y",'Jan21'!M74,IF((H74+K74+L74)&gt;0,H74+K74+L74," ")))</f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85" t="str">
        <f t="shared" si="56"/>
        <v xml:space="preserve"> </v>
      </c>
      <c r="S74" s="95"/>
      <c r="T74" s="96" t="str">
        <f>IF(M74=" "," ",IF(M74=0," ",Admin!I106))</f>
        <v xml:space="preserve"> </v>
      </c>
      <c r="U74" s="39"/>
      <c r="V74" s="49">
        <f>IF(Employee!H$113=E$69,Employee!D$112+SUM(M74)+'Jan21'!V74,SUM(M74)+'Jan21'!V74)</f>
        <v>0</v>
      </c>
      <c r="W74" s="49">
        <f>IF(Employee!H$113=E$69,Employee!D$113+SUM(N74)+'Jan21'!W74,SUM(N74)+'Jan21'!W74)</f>
        <v>0</v>
      </c>
      <c r="X74" s="49">
        <f>IF(O74=" ",'Jan21'!X74,O74+'Jan21'!X74)</f>
        <v>0</v>
      </c>
      <c r="Y74" s="49">
        <f>IF(P74=" ",'Jan21'!Y74,P74+'Jan21'!Y74)</f>
        <v>0</v>
      </c>
      <c r="Z74" s="49">
        <f>IF(Q74=" ",'Jan21'!Z74,Q74+'Jan21'!Z74)</f>
        <v>0</v>
      </c>
      <c r="AA74" s="49">
        <f>IF(R74=" ",'Jan21'!AA74,R74+'Jan21'!AA74)</f>
        <v>0</v>
      </c>
      <c r="AC74" s="49">
        <f>IF(T74=" ",'Jan21'!AC74,T74+'Jan21'!AC74)</f>
        <v>0</v>
      </c>
      <c r="AD74" s="77">
        <f t="shared" si="57"/>
        <v>0</v>
      </c>
      <c r="AE74" s="77">
        <f t="shared" si="58"/>
        <v>0</v>
      </c>
      <c r="AF74" s="77">
        <f t="shared" si="59"/>
        <v>0</v>
      </c>
      <c r="AG74" s="77">
        <f t="shared" si="6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IF(Employee!D$132="w","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>IF(T$69="Y",'Jan21'!H75,0)</f>
        <v>0</v>
      </c>
      <c r="I75" s="93">
        <f>IF(T$69="Y",'Jan21'!I75,0)</f>
        <v>0</v>
      </c>
      <c r="J75" s="93">
        <f>IF(T$69="Y",'Jan21'!J75,0)</f>
        <v>0</v>
      </c>
      <c r="K75" s="93">
        <f>IF(T$69="Y",'Jan21'!K75,I75*J75)</f>
        <v>0</v>
      </c>
      <c r="L75" s="115">
        <f>IF(T$69="Y",'Jan21'!L75,0)</f>
        <v>0</v>
      </c>
      <c r="M75" s="103" t="str">
        <f>IF(E75=" "," ",IF(T$69="Y",'Jan21'!M75,IF((H75+K75+L75)&gt;0,H75+K75+L75," ")))</f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85" t="str">
        <f t="shared" si="56"/>
        <v xml:space="preserve"> </v>
      </c>
      <c r="S75" s="95"/>
      <c r="T75" s="96" t="str">
        <f>IF(M75=" "," ",IF(M75=0," ",Admin!I107))</f>
        <v xml:space="preserve"> </v>
      </c>
      <c r="U75" s="39"/>
      <c r="V75" s="49">
        <f>IF(Employee!H$139=E$69,Employee!D$138+SUM(M75)+'Jan21'!V75,SUM(M75)+'Jan21'!V75)</f>
        <v>0</v>
      </c>
      <c r="W75" s="49">
        <f>IF(Employee!H$139=E$69,Employee!D$139+SUM(N75)+'Jan21'!W75,SUM(N75)+'Jan21'!W75)</f>
        <v>0</v>
      </c>
      <c r="X75" s="49">
        <f>IF(O75=" ",'Jan21'!X75,O75+'Jan21'!X75)</f>
        <v>0</v>
      </c>
      <c r="Y75" s="49">
        <f>IF(P75=" ",'Jan21'!Y75,P75+'Jan21'!Y75)</f>
        <v>0</v>
      </c>
      <c r="Z75" s="49">
        <f>IF(Q75=" ",'Jan21'!Z75,Q75+'Jan21'!Z75)</f>
        <v>0</v>
      </c>
      <c r="AA75" s="49">
        <f>IF(R75=" ",'Jan21'!AA75,R75+'Jan21'!AA75)</f>
        <v>0</v>
      </c>
      <c r="AC75" s="49">
        <f>IF(T75=" ",'Jan21'!AC75,T75+'Jan21'!AC75)</f>
        <v>0</v>
      </c>
      <c r="AD75" s="77">
        <f t="shared" si="57"/>
        <v>0</v>
      </c>
      <c r="AE75" s="77">
        <f t="shared" si="58"/>
        <v>0</v>
      </c>
      <c r="AF75" s="77">
        <f t="shared" si="59"/>
        <v>0</v>
      </c>
      <c r="AG75" s="77">
        <f t="shared" si="6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IF(Employee!D$158="w","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>IF(T$69="Y",'Jan21'!H76,0)</f>
        <v>0</v>
      </c>
      <c r="I76" s="93">
        <f>IF(T$69="Y",'Jan21'!I76,0)</f>
        <v>0</v>
      </c>
      <c r="J76" s="93">
        <f>IF(T$69="Y",'Jan21'!J76,0)</f>
        <v>0</v>
      </c>
      <c r="K76" s="93">
        <f>IF(T$69="Y",'Jan21'!K76,I76*J76)</f>
        <v>0</v>
      </c>
      <c r="L76" s="115">
        <f>IF(T$69="Y",'Jan21'!L76,0)</f>
        <v>0</v>
      </c>
      <c r="M76" s="103" t="str">
        <f>IF(E76=" "," ",IF(T$69="Y",'Jan21'!M76,IF((H76+K76+L76)&gt;0,H76+K76+L76," ")))</f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85" t="str">
        <f t="shared" si="56"/>
        <v xml:space="preserve"> </v>
      </c>
      <c r="S76" s="95"/>
      <c r="T76" s="96" t="str">
        <f>IF(M76=" "," ",IF(M76=0," ",Admin!I108))</f>
        <v xml:space="preserve"> </v>
      </c>
      <c r="U76" s="39"/>
      <c r="V76" s="49">
        <f>IF(Employee!H$165=E$69,Employee!D$164+SUM(M76)+'Jan21'!V76,SUM(M76)+'Jan21'!V76)</f>
        <v>0</v>
      </c>
      <c r="W76" s="49">
        <f>IF(Employee!H$165=E$69,Employee!D$165+SUM(N76)+'Jan21'!W76,SUM(N76)+'Jan21'!W76)</f>
        <v>0</v>
      </c>
      <c r="X76" s="49">
        <f>IF(O76=" ",'Jan21'!X76,O76+'Jan21'!X76)</f>
        <v>0</v>
      </c>
      <c r="Y76" s="49">
        <f>IF(P76=" ",'Jan21'!Y76,P76+'Jan21'!Y76)</f>
        <v>0</v>
      </c>
      <c r="Z76" s="49">
        <f>IF(Q76=" ",'Jan21'!Z76,Q76+'Jan21'!Z76)</f>
        <v>0</v>
      </c>
      <c r="AA76" s="49">
        <f>IF(R76=" ",'Jan21'!AA76,R76+'Jan21'!AA76)</f>
        <v>0</v>
      </c>
      <c r="AC76" s="49">
        <f>IF(T76=" ",'Jan21'!AC76,T76+'Jan21'!AC76)</f>
        <v>0</v>
      </c>
      <c r="AD76" s="77">
        <f t="shared" si="57"/>
        <v>0</v>
      </c>
      <c r="AE76" s="77">
        <f t="shared" si="58"/>
        <v>0</v>
      </c>
      <c r="AF76" s="77">
        <f t="shared" si="59"/>
        <v>0</v>
      </c>
      <c r="AG76" s="77">
        <f t="shared" si="6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IF(Employee!D$184="w","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>IF(T$69="Y",'Jan21'!H77,0)</f>
        <v>0</v>
      </c>
      <c r="I77" s="93">
        <f>IF(T$69="Y",'Jan21'!I77,0)</f>
        <v>0</v>
      </c>
      <c r="J77" s="93">
        <f>IF(T$69="Y",'Jan21'!J77,0)</f>
        <v>0</v>
      </c>
      <c r="K77" s="93">
        <f>IF(T$69="Y",'Jan21'!K77,I77*J77)</f>
        <v>0</v>
      </c>
      <c r="L77" s="115">
        <f>IF(T$69="Y",'Jan21'!L77,0)</f>
        <v>0</v>
      </c>
      <c r="M77" s="103" t="str">
        <f>IF(E77=" "," ",IF(T$69="Y",'Jan21'!M77,IF((H77+K77+L77)&gt;0,H77+K77+L77," ")))</f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85" t="str">
        <f t="shared" si="56"/>
        <v xml:space="preserve"> </v>
      </c>
      <c r="S77" s="95"/>
      <c r="T77" s="96" t="str">
        <f>IF(M77=" "," ",IF(M77=0," ",Admin!I109))</f>
        <v xml:space="preserve"> </v>
      </c>
      <c r="U77" s="39"/>
      <c r="V77" s="49">
        <f>IF(Employee!H$191=E$69,Employee!D$190+SUM(M77)+'Jan21'!V77,SUM(M77)+'Jan21'!V77)</f>
        <v>0</v>
      </c>
      <c r="W77" s="49">
        <f>IF(Employee!H$191=E$69,Employee!D$191+SUM(N77)+'Jan21'!W77,SUM(N77)+'Jan21'!W77)</f>
        <v>0</v>
      </c>
      <c r="X77" s="49">
        <f>IF(O77=" ",'Jan21'!X77,O77+'Jan21'!X77)</f>
        <v>0</v>
      </c>
      <c r="Y77" s="49">
        <f>IF(P77=" ",'Jan21'!Y77,P77+'Jan21'!Y77)</f>
        <v>0</v>
      </c>
      <c r="Z77" s="49">
        <f>IF(Q77=" ",'Jan21'!Z77,Q77+'Jan21'!Z77)</f>
        <v>0</v>
      </c>
      <c r="AA77" s="49">
        <f>IF(R77=" ",'Jan21'!AA77,R77+'Jan21'!AA77)</f>
        <v>0</v>
      </c>
      <c r="AC77" s="49">
        <f>IF(T77=" ",'Jan21'!AC77,T77+'Jan21'!AC77)</f>
        <v>0</v>
      </c>
      <c r="AD77" s="77">
        <f t="shared" si="57"/>
        <v>0</v>
      </c>
      <c r="AE77" s="77">
        <f t="shared" si="58"/>
        <v>0</v>
      </c>
      <c r="AF77" s="77">
        <f t="shared" si="59"/>
        <v>0</v>
      </c>
      <c r="AG77" s="77">
        <f t="shared" si="6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IF(Employee!D$210="w","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>IF(T$69="Y",'Jan21'!H78,0)</f>
        <v>0</v>
      </c>
      <c r="I78" s="93">
        <f>IF(T$69="Y",'Jan21'!I78,0)</f>
        <v>0</v>
      </c>
      <c r="J78" s="93">
        <f>IF(T$69="Y",'Jan21'!J78,0)</f>
        <v>0</v>
      </c>
      <c r="K78" s="93">
        <f>IF(T$69="Y",'Jan21'!K78,I78*J78)</f>
        <v>0</v>
      </c>
      <c r="L78" s="115">
        <f>IF(T$69="Y",'Jan21'!L78,0)</f>
        <v>0</v>
      </c>
      <c r="M78" s="103" t="str">
        <f>IF(E78=" "," ",IF(T$69="Y",'Jan21'!M78,IF((H78+K78+L78)&gt;0,H78+K78+L78," ")))</f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85" t="str">
        <f t="shared" si="56"/>
        <v xml:space="preserve"> </v>
      </c>
      <c r="S78" s="95"/>
      <c r="T78" s="96" t="str">
        <f>IF(M78=" "," ",IF(M78=0," ",Admin!I110))</f>
        <v xml:space="preserve"> </v>
      </c>
      <c r="U78" s="39"/>
      <c r="V78" s="49">
        <f>IF(Employee!H$217=E$69,Employee!D$216+SUM(M78)+'Jan21'!V78,SUM(M78)+'Jan21'!V78)</f>
        <v>0</v>
      </c>
      <c r="W78" s="49">
        <f>IF(Employee!H$217=E$69,Employee!D$217+SUM(N78)+'Jan21'!W78,SUM(N78)+'Jan21'!W78)</f>
        <v>0</v>
      </c>
      <c r="X78" s="49">
        <f>IF(O78=" ",'Jan21'!X78,O78+'Jan21'!X78)</f>
        <v>0</v>
      </c>
      <c r="Y78" s="49">
        <f>IF(P78=" ",'Jan21'!Y78,P78+'Jan21'!Y78)</f>
        <v>0</v>
      </c>
      <c r="Z78" s="49">
        <f>IF(Q78=" ",'Jan21'!Z78,Q78+'Jan21'!Z78)</f>
        <v>0</v>
      </c>
      <c r="AA78" s="49">
        <f>IF(R78=" ",'Jan21'!AA78,R78+'Jan21'!AA78)</f>
        <v>0</v>
      </c>
      <c r="AC78" s="49">
        <f>IF(T78=" ",'Jan21'!AC78,T78+'Jan21'!AC78)</f>
        <v>0</v>
      </c>
      <c r="AD78" s="77">
        <f t="shared" si="57"/>
        <v>0</v>
      </c>
      <c r="AE78" s="77">
        <f t="shared" si="58"/>
        <v>0</v>
      </c>
      <c r="AF78" s="77">
        <f t="shared" si="59"/>
        <v>0</v>
      </c>
      <c r="AG78" s="77">
        <f t="shared" si="6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IF(Employee!D$236="w","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>IF(T$69="Y",'Jan21'!H79,0)</f>
        <v>0</v>
      </c>
      <c r="I79" s="93">
        <f>IF(T$69="Y",'Jan21'!I79,0)</f>
        <v>0</v>
      </c>
      <c r="J79" s="93">
        <f>IF(T$69="Y",'Jan21'!J79,0)</f>
        <v>0</v>
      </c>
      <c r="K79" s="93">
        <f>IF(T$69="Y",'Jan21'!K79,I79*J79)</f>
        <v>0</v>
      </c>
      <c r="L79" s="115">
        <f>IF(T$69="Y",'Jan21'!L79,0)</f>
        <v>0</v>
      </c>
      <c r="M79" s="103" t="str">
        <f>IF(E79=" "," ",IF(T$69="Y",'Jan21'!M79,IF((H79+K79+L79)&gt;0,H79+K79+L79," ")))</f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85" t="str">
        <f t="shared" si="56"/>
        <v xml:space="preserve"> </v>
      </c>
      <c r="S79" s="95"/>
      <c r="T79" s="96" t="str">
        <f>IF(M79=" "," ",IF(M79=0," ",Admin!I111))</f>
        <v xml:space="preserve"> </v>
      </c>
      <c r="U79" s="39"/>
      <c r="V79" s="49">
        <f>IF(Employee!H$243=E$69,Employee!D$242+SUM(M79)+'Jan21'!V79,SUM(M79)+'Jan21'!V79)</f>
        <v>0</v>
      </c>
      <c r="W79" s="49">
        <f>IF(Employee!H$243=E$69,Employee!D$243+SUM(N79)+'Jan21'!W79,SUM(N79)+'Jan21'!W79)</f>
        <v>0</v>
      </c>
      <c r="X79" s="49">
        <f>IF(O79=" ",'Jan21'!X79,O79+'Jan21'!X79)</f>
        <v>0</v>
      </c>
      <c r="Y79" s="49">
        <f>IF(P79=" ",'Jan21'!Y79,P79+'Jan21'!Y79)</f>
        <v>0</v>
      </c>
      <c r="Z79" s="49">
        <f>IF(Q79=" ",'Jan21'!Z79,Q79+'Jan21'!Z79)</f>
        <v>0</v>
      </c>
      <c r="AA79" s="49">
        <f>IF(R79=" ",'Jan21'!AA79,R79+'Jan21'!AA79)</f>
        <v>0</v>
      </c>
      <c r="AC79" s="49">
        <f>IF(T79=" ",'Jan21'!AC79,T79+'Jan21'!AC79)</f>
        <v>0</v>
      </c>
      <c r="AD79" s="77">
        <f t="shared" si="57"/>
        <v>0</v>
      </c>
      <c r="AE79" s="77">
        <f t="shared" si="58"/>
        <v>0</v>
      </c>
      <c r="AF79" s="77">
        <f t="shared" si="59"/>
        <v>0</v>
      </c>
      <c r="AG79" s="77">
        <f t="shared" si="6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IF(Employee!D$262="w","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>IF(T$69="Y",'Jan21'!H80,0)</f>
        <v>0</v>
      </c>
      <c r="I80" s="118">
        <f>IF(T$69="Y",'Jan21'!I80,0)</f>
        <v>0</v>
      </c>
      <c r="J80" s="118">
        <f>IF(T$69="Y",'Jan21'!J80,0)</f>
        <v>0</v>
      </c>
      <c r="K80" s="118">
        <f>IF(T$69="Y",'Jan21'!K80,I80*J80)</f>
        <v>0</v>
      </c>
      <c r="L80" s="116">
        <f>IF(T$69="Y",'Jan21'!L80,0)</f>
        <v>0</v>
      </c>
      <c r="M80" s="103" t="str">
        <f>IF(E80=" "," ",IF(T$69="Y",'Jan21'!M80,IF((H80+K80+L80)&gt;0,H80+K80+L80," ")))</f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185" t="str">
        <f t="shared" si="56"/>
        <v xml:space="preserve"> </v>
      </c>
      <c r="S80" s="95"/>
      <c r="T80" s="96" t="str">
        <f>IF(M80=" "," ",IF(M80=0," ",Admin!I112))</f>
        <v xml:space="preserve"> </v>
      </c>
      <c r="U80" s="39"/>
      <c r="V80" s="49">
        <f>IF(Employee!H$269=E$69,Employee!D$268+SUM(M80)+'Jan21'!V80,SUM(M80)+'Jan21'!V80)</f>
        <v>0</v>
      </c>
      <c r="W80" s="49">
        <f>IF(Employee!H$269=E$69,Employee!D$269+SUM(N80)+'Jan21'!W80,SUM(N80)+'Jan21'!W80)</f>
        <v>0</v>
      </c>
      <c r="X80" s="49">
        <f>IF(O80=" ",'Jan21'!X80,O80+'Jan21'!X80)</f>
        <v>0</v>
      </c>
      <c r="Y80" s="49">
        <f>IF(P80=" ",'Jan21'!Y80,P80+'Jan21'!Y80)</f>
        <v>0</v>
      </c>
      <c r="Z80" s="49">
        <f>IF(Q80=" ",'Jan21'!Z80,Q80+'Jan21'!Z80)</f>
        <v>0</v>
      </c>
      <c r="AA80" s="49">
        <f>IF(R80=" ",'Jan21'!AA80,R80+'Jan21'!AA80)</f>
        <v>0</v>
      </c>
      <c r="AC80" s="49">
        <f>IF(T80=" ",'Jan21'!AC80,T80+'Jan21'!AC80)</f>
        <v>0</v>
      </c>
      <c r="AD80" s="77">
        <f t="shared" si="57"/>
        <v>0</v>
      </c>
      <c r="AE80" s="77">
        <f t="shared" si="58"/>
        <v>0</v>
      </c>
      <c r="AF80" s="77">
        <f t="shared" si="59"/>
        <v>0</v>
      </c>
      <c r="AG80" s="77">
        <f t="shared" si="6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04"/>
      <c r="H81" s="105"/>
      <c r="I81" s="106"/>
      <c r="J81" s="106"/>
      <c r="K81" s="147"/>
      <c r="L81" s="147"/>
      <c r="M81" s="138">
        <f t="shared" ref="M81:R81" si="61">SUM(M71:M80)</f>
        <v>0</v>
      </c>
      <c r="N81" s="138">
        <f t="shared" si="61"/>
        <v>0</v>
      </c>
      <c r="O81" s="138">
        <f t="shared" si="61"/>
        <v>0</v>
      </c>
      <c r="P81" s="138">
        <f t="shared" si="61"/>
        <v>0</v>
      </c>
      <c r="Q81" s="138">
        <f t="shared" si="61"/>
        <v>0</v>
      </c>
      <c r="R81" s="138">
        <f t="shared" si="61"/>
        <v>0</v>
      </c>
      <c r="S81" s="95"/>
      <c r="T81" s="138">
        <f>SUM(T71:T80)</f>
        <v>0</v>
      </c>
      <c r="U81" s="40"/>
      <c r="V81" s="49"/>
      <c r="AH81" s="35"/>
    </row>
    <row r="82" spans="1:34" ht="24" customHeight="1" x14ac:dyDescent="0.2">
      <c r="A82" s="35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5"/>
    </row>
    <row r="83" spans="1:34" ht="12.75" customHeight="1" x14ac:dyDescent="0.2">
      <c r="AD83" s="169">
        <f>SUM(AD11:AD81)</f>
        <v>0</v>
      </c>
      <c r="AE83" s="169">
        <f>SUM(AE11:AE81)</f>
        <v>0</v>
      </c>
      <c r="AF83" s="169">
        <f>SUM(AF11:AF81)</f>
        <v>0</v>
      </c>
      <c r="AG83" s="169">
        <f>SUM(AG11:AG81)</f>
        <v>0</v>
      </c>
    </row>
    <row r="84" spans="1:34" ht="13.5" customHeight="1" thickBot="1" x14ac:dyDescent="0.25">
      <c r="F84" s="193" t="s">
        <v>80</v>
      </c>
      <c r="M84" s="453" t="s">
        <v>81</v>
      </c>
      <c r="N84" s="454"/>
      <c r="O84" s="454"/>
      <c r="P84" s="454"/>
      <c r="Q84" s="454"/>
      <c r="R84" s="454"/>
      <c r="T84" s="189"/>
    </row>
    <row r="85" spans="1:34" ht="12.75" customHeight="1" x14ac:dyDescent="0.2">
      <c r="F85" s="190" t="str">
        <f>IF(B71="D",Employee!D15," ")</f>
        <v xml:space="preserve"> </v>
      </c>
      <c r="M85" s="195" t="str">
        <f t="shared" ref="M85:M94" si="62">IF(B71="D",M71," ")</f>
        <v xml:space="preserve"> </v>
      </c>
      <c r="N85" s="196" t="str">
        <f t="shared" ref="N85:N94" si="63">IF(B71="D",N71," ")</f>
        <v xml:space="preserve"> </v>
      </c>
      <c r="O85" s="196" t="str">
        <f t="shared" ref="O85:O94" si="64">IF(B71="D",O71," ")</f>
        <v xml:space="preserve"> </v>
      </c>
      <c r="P85" s="196" t="str">
        <f t="shared" ref="P85:P94" si="65">IF(B71="D",P71," ")</f>
        <v xml:space="preserve"> </v>
      </c>
      <c r="Q85" s="196" t="str">
        <f t="shared" ref="Q85:Q94" si="66">IF(B71="D",Q71," ")</f>
        <v xml:space="preserve"> </v>
      </c>
      <c r="R85" s="197" t="str">
        <f t="shared" ref="R85:R94" si="67">IF(B71="D",R71," ")</f>
        <v xml:space="preserve"> </v>
      </c>
      <c r="S85" s="198"/>
      <c r="T85" s="199" t="str">
        <f t="shared" ref="T85:T94" si="68">IF(B71="D",T71," ")</f>
        <v xml:space="preserve"> </v>
      </c>
      <c r="AD85" s="171">
        <f>IF((AD83-(O1+T1)*0.13)&gt;0,AD83-(Q1+T1)*0.13,0)</f>
        <v>0</v>
      </c>
      <c r="AE85" s="171">
        <f>AE83</f>
        <v>0</v>
      </c>
      <c r="AF85" s="171">
        <f>AF83</f>
        <v>0</v>
      </c>
      <c r="AG85" s="171">
        <f>AG83</f>
        <v>0</v>
      </c>
    </row>
    <row r="86" spans="1:34" x14ac:dyDescent="0.2">
      <c r="F86" s="191" t="str">
        <f>IF(B72="D",Employee!D41," ")</f>
        <v xml:space="preserve"> </v>
      </c>
      <c r="M86" s="200" t="str">
        <f t="shared" si="62"/>
        <v xml:space="preserve"> </v>
      </c>
      <c r="N86" s="201" t="str">
        <f t="shared" si="63"/>
        <v xml:space="preserve"> </v>
      </c>
      <c r="O86" s="201" t="str">
        <f t="shared" si="64"/>
        <v xml:space="preserve"> </v>
      </c>
      <c r="P86" s="201" t="str">
        <f t="shared" si="65"/>
        <v xml:space="preserve"> </v>
      </c>
      <c r="Q86" s="201" t="str">
        <f t="shared" si="66"/>
        <v xml:space="preserve"> </v>
      </c>
      <c r="R86" s="202" t="str">
        <f t="shared" si="67"/>
        <v xml:space="preserve"> </v>
      </c>
      <c r="S86" s="198"/>
      <c r="T86" s="203" t="str">
        <f t="shared" si="68"/>
        <v xml:space="preserve"> </v>
      </c>
    </row>
    <row r="87" spans="1:34" ht="12.75" customHeight="1" x14ac:dyDescent="0.2">
      <c r="F87" s="191" t="str">
        <f>IF(B73="D",Employee!D67," ")</f>
        <v xml:space="preserve"> </v>
      </c>
      <c r="M87" s="200" t="str">
        <f t="shared" si="62"/>
        <v xml:space="preserve"> </v>
      </c>
      <c r="N87" s="201" t="str">
        <f t="shared" si="63"/>
        <v xml:space="preserve"> </v>
      </c>
      <c r="O87" s="201" t="str">
        <f t="shared" si="64"/>
        <v xml:space="preserve"> </v>
      </c>
      <c r="P87" s="201" t="str">
        <f t="shared" si="65"/>
        <v xml:space="preserve"> </v>
      </c>
      <c r="Q87" s="201" t="str">
        <f t="shared" si="66"/>
        <v xml:space="preserve"> </v>
      </c>
      <c r="R87" s="202" t="str">
        <f t="shared" si="67"/>
        <v xml:space="preserve"> </v>
      </c>
      <c r="S87" s="198"/>
      <c r="T87" s="203" t="str">
        <f t="shared" si="68"/>
        <v xml:space="preserve"> </v>
      </c>
      <c r="AD87" s="174"/>
      <c r="AE87" s="171">
        <f>AE85*0.045</f>
        <v>0</v>
      </c>
      <c r="AF87" s="171">
        <f>AF85*0.045</f>
        <v>0</v>
      </c>
      <c r="AG87" s="171">
        <f>AG85*0.045</f>
        <v>0</v>
      </c>
    </row>
    <row r="88" spans="1:34" x14ac:dyDescent="0.2">
      <c r="F88" s="191" t="str">
        <f>IF(B74="D",Employee!D93," ")</f>
        <v xml:space="preserve"> </v>
      </c>
      <c r="M88" s="200" t="str">
        <f t="shared" si="62"/>
        <v xml:space="preserve"> </v>
      </c>
      <c r="N88" s="201" t="str">
        <f t="shared" si="63"/>
        <v xml:space="preserve"> </v>
      </c>
      <c r="O88" s="201" t="str">
        <f t="shared" si="64"/>
        <v xml:space="preserve"> </v>
      </c>
      <c r="P88" s="201" t="str">
        <f t="shared" si="65"/>
        <v xml:space="preserve"> </v>
      </c>
      <c r="Q88" s="201" t="str">
        <f t="shared" si="66"/>
        <v xml:space="preserve"> </v>
      </c>
      <c r="R88" s="202" t="str">
        <f t="shared" si="67"/>
        <v xml:space="preserve"> </v>
      </c>
      <c r="S88" s="198"/>
      <c r="T88" s="203" t="str">
        <f t="shared" si="68"/>
        <v xml:space="preserve"> </v>
      </c>
    </row>
    <row r="89" spans="1:34" x14ac:dyDescent="0.2">
      <c r="F89" s="191" t="str">
        <f>IF(B75="D",Employee!D119," ")</f>
        <v xml:space="preserve"> </v>
      </c>
      <c r="M89" s="200" t="str">
        <f t="shared" si="62"/>
        <v xml:space="preserve"> </v>
      </c>
      <c r="N89" s="201" t="str">
        <f t="shared" si="63"/>
        <v xml:space="preserve"> </v>
      </c>
      <c r="O89" s="201" t="str">
        <f t="shared" si="64"/>
        <v xml:space="preserve"> </v>
      </c>
      <c r="P89" s="201" t="str">
        <f t="shared" si="65"/>
        <v xml:space="preserve"> </v>
      </c>
      <c r="Q89" s="201" t="str">
        <f t="shared" si="66"/>
        <v xml:space="preserve"> </v>
      </c>
      <c r="R89" s="202" t="str">
        <f t="shared" si="67"/>
        <v xml:space="preserve"> </v>
      </c>
      <c r="S89" s="198"/>
      <c r="T89" s="203" t="str">
        <f t="shared" si="68"/>
        <v xml:space="preserve"> </v>
      </c>
    </row>
    <row r="90" spans="1:34" x14ac:dyDescent="0.2">
      <c r="F90" s="191" t="str">
        <f>IF(B76="D",Employee!D145," ")</f>
        <v xml:space="preserve"> </v>
      </c>
      <c r="M90" s="200" t="str">
        <f t="shared" si="62"/>
        <v xml:space="preserve"> </v>
      </c>
      <c r="N90" s="201" t="str">
        <f t="shared" si="63"/>
        <v xml:space="preserve"> </v>
      </c>
      <c r="O90" s="201" t="str">
        <f t="shared" si="64"/>
        <v xml:space="preserve"> </v>
      </c>
      <c r="P90" s="201" t="str">
        <f t="shared" si="65"/>
        <v xml:space="preserve"> </v>
      </c>
      <c r="Q90" s="201" t="str">
        <f t="shared" si="66"/>
        <v xml:space="preserve"> </v>
      </c>
      <c r="R90" s="202" t="str">
        <f t="shared" si="67"/>
        <v xml:space="preserve"> </v>
      </c>
      <c r="S90" s="198"/>
      <c r="T90" s="203" t="str">
        <f t="shared" si="68"/>
        <v xml:space="preserve"> </v>
      </c>
      <c r="AD90" s="170">
        <f>AD85+'Jan21'!AD90</f>
        <v>0</v>
      </c>
      <c r="AE90" s="170">
        <f>AE85+'Jan21'!AE90</f>
        <v>0</v>
      </c>
      <c r="AF90" s="170">
        <f>AF85+'Jan21'!AF90</f>
        <v>0</v>
      </c>
      <c r="AG90" s="170">
        <f>AG85+'Jan21'!AG90</f>
        <v>0</v>
      </c>
    </row>
    <row r="91" spans="1:34" x14ac:dyDescent="0.2">
      <c r="F91" s="191" t="str">
        <f>IF(B77="D",Employee!D171," ")</f>
        <v xml:space="preserve"> </v>
      </c>
      <c r="M91" s="200" t="str">
        <f t="shared" si="62"/>
        <v xml:space="preserve"> </v>
      </c>
      <c r="N91" s="201" t="str">
        <f t="shared" si="63"/>
        <v xml:space="preserve"> </v>
      </c>
      <c r="O91" s="201" t="str">
        <f t="shared" si="64"/>
        <v xml:space="preserve"> </v>
      </c>
      <c r="P91" s="201" t="str">
        <f t="shared" si="65"/>
        <v xml:space="preserve"> </v>
      </c>
      <c r="Q91" s="201" t="str">
        <f t="shared" si="66"/>
        <v xml:space="preserve"> </v>
      </c>
      <c r="R91" s="202" t="str">
        <f t="shared" si="67"/>
        <v xml:space="preserve"> </v>
      </c>
      <c r="S91" s="198"/>
      <c r="T91" s="203" t="str">
        <f t="shared" si="68"/>
        <v xml:space="preserve"> </v>
      </c>
    </row>
    <row r="92" spans="1:34" x14ac:dyDescent="0.2">
      <c r="F92" s="191" t="str">
        <f>IF(B78="D",Employee!D197," ")</f>
        <v xml:space="preserve"> </v>
      </c>
      <c r="M92" s="200" t="str">
        <f t="shared" si="62"/>
        <v xml:space="preserve"> </v>
      </c>
      <c r="N92" s="201" t="str">
        <f t="shared" si="63"/>
        <v xml:space="preserve"> </v>
      </c>
      <c r="O92" s="201" t="str">
        <f t="shared" si="64"/>
        <v xml:space="preserve"> </v>
      </c>
      <c r="P92" s="201" t="str">
        <f t="shared" si="65"/>
        <v xml:space="preserve"> </v>
      </c>
      <c r="Q92" s="201" t="str">
        <f t="shared" si="66"/>
        <v xml:space="preserve"> </v>
      </c>
      <c r="R92" s="202" t="str">
        <f t="shared" si="67"/>
        <v xml:space="preserve"> </v>
      </c>
      <c r="S92" s="198"/>
      <c r="T92" s="203" t="str">
        <f t="shared" si="68"/>
        <v xml:space="preserve"> </v>
      </c>
      <c r="AD92" s="174"/>
      <c r="AE92" s="170">
        <f>AE87+'Jan21'!AE92</f>
        <v>0</v>
      </c>
      <c r="AF92" s="170">
        <f>AF87+'Jan21'!AF92</f>
        <v>0</v>
      </c>
      <c r="AG92" s="170">
        <f>AG87+'Jan21'!AG92</f>
        <v>0</v>
      </c>
    </row>
    <row r="93" spans="1:34" x14ac:dyDescent="0.2">
      <c r="F93" s="191" t="str">
        <f>IF(B79="D",Employee!D223," ")</f>
        <v xml:space="preserve"> </v>
      </c>
      <c r="M93" s="200" t="str">
        <f t="shared" si="62"/>
        <v xml:space="preserve"> </v>
      </c>
      <c r="N93" s="201" t="str">
        <f t="shared" si="63"/>
        <v xml:space="preserve"> </v>
      </c>
      <c r="O93" s="201" t="str">
        <f t="shared" si="64"/>
        <v xml:space="preserve"> </v>
      </c>
      <c r="P93" s="201" t="str">
        <f t="shared" si="65"/>
        <v xml:space="preserve"> </v>
      </c>
      <c r="Q93" s="201" t="str">
        <f t="shared" si="66"/>
        <v xml:space="preserve"> </v>
      </c>
      <c r="R93" s="202" t="str">
        <f t="shared" si="67"/>
        <v xml:space="preserve"> </v>
      </c>
      <c r="S93" s="198"/>
      <c r="T93" s="203" t="str">
        <f t="shared" si="68"/>
        <v xml:space="preserve"> </v>
      </c>
    </row>
    <row r="94" spans="1:34" ht="13.5" thickBot="1" x14ac:dyDescent="0.25">
      <c r="F94" s="192" t="str">
        <f>IF(B80="D",Employee!D249," ")</f>
        <v xml:space="preserve"> </v>
      </c>
      <c r="M94" s="204" t="str">
        <f t="shared" si="62"/>
        <v xml:space="preserve"> </v>
      </c>
      <c r="N94" s="205" t="str">
        <f t="shared" si="63"/>
        <v xml:space="preserve"> </v>
      </c>
      <c r="O94" s="205" t="str">
        <f t="shared" si="64"/>
        <v xml:space="preserve"> </v>
      </c>
      <c r="P94" s="205" t="str">
        <f t="shared" si="65"/>
        <v xml:space="preserve"> </v>
      </c>
      <c r="Q94" s="205" t="str">
        <f t="shared" si="66"/>
        <v xml:space="preserve"> </v>
      </c>
      <c r="R94" s="206" t="str">
        <f t="shared" si="67"/>
        <v xml:space="preserve"> </v>
      </c>
      <c r="S94" s="198"/>
      <c r="T94" s="207" t="str">
        <f t="shared" si="68"/>
        <v xml:space="preserve"> </v>
      </c>
    </row>
    <row r="95" spans="1:34" x14ac:dyDescent="0.2">
      <c r="F95" s="194" t="s">
        <v>82</v>
      </c>
      <c r="M95" s="208">
        <f t="shared" ref="M95:R95" si="69">SUM(M85:M94)</f>
        <v>0</v>
      </c>
      <c r="N95" s="208">
        <f t="shared" si="69"/>
        <v>0</v>
      </c>
      <c r="O95" s="208">
        <f t="shared" si="69"/>
        <v>0</v>
      </c>
      <c r="P95" s="208">
        <f t="shared" si="69"/>
        <v>0</v>
      </c>
      <c r="Q95" s="208">
        <f t="shared" si="69"/>
        <v>0</v>
      </c>
      <c r="R95" s="208">
        <f t="shared" si="69"/>
        <v>0</v>
      </c>
      <c r="S95" s="198"/>
      <c r="T95" s="208">
        <f>SUM(T85:T94)</f>
        <v>0</v>
      </c>
    </row>
  </sheetData>
  <mergeCells count="79">
    <mergeCell ref="U1:U6"/>
    <mergeCell ref="B7:T7"/>
    <mergeCell ref="B8:E8"/>
    <mergeCell ref="O8:Q8"/>
    <mergeCell ref="X3:X6"/>
    <mergeCell ref="V1:AC2"/>
    <mergeCell ref="Y3:Y6"/>
    <mergeCell ref="Z3:Z6"/>
    <mergeCell ref="V3:V6"/>
    <mergeCell ref="AA3:AA6"/>
    <mergeCell ref="AC3:AC6"/>
    <mergeCell ref="W3:W6"/>
    <mergeCell ref="I1:L1"/>
    <mergeCell ref="G2:H2"/>
    <mergeCell ref="I2:L2"/>
    <mergeCell ref="B1:F2"/>
    <mergeCell ref="AD1:AG2"/>
    <mergeCell ref="AG3:AG6"/>
    <mergeCell ref="AD3:AD6"/>
    <mergeCell ref="AE3:AE6"/>
    <mergeCell ref="AF3:AF6"/>
    <mergeCell ref="B54:D54"/>
    <mergeCell ref="H54:J54"/>
    <mergeCell ref="O54:R54"/>
    <mergeCell ref="O53:Q53"/>
    <mergeCell ref="R53:T53"/>
    <mergeCell ref="B39:D39"/>
    <mergeCell ref="H39:J39"/>
    <mergeCell ref="O39:R39"/>
    <mergeCell ref="B82:T82"/>
    <mergeCell ref="F66:G66"/>
    <mergeCell ref="B67:T67"/>
    <mergeCell ref="B68:E68"/>
    <mergeCell ref="B69:D69"/>
    <mergeCell ref="H69:J69"/>
    <mergeCell ref="R68:T68"/>
    <mergeCell ref="O69:R69"/>
    <mergeCell ref="O68:Q68"/>
    <mergeCell ref="F81:G81"/>
    <mergeCell ref="F51:G51"/>
    <mergeCell ref="B52:T52"/>
    <mergeCell ref="B53:E53"/>
    <mergeCell ref="F36:G36"/>
    <mergeCell ref="B37:T37"/>
    <mergeCell ref="B38:E38"/>
    <mergeCell ref="O9:R9"/>
    <mergeCell ref="O38:Q38"/>
    <mergeCell ref="R38:T38"/>
    <mergeCell ref="F21:G21"/>
    <mergeCell ref="B22:T22"/>
    <mergeCell ref="B23:E23"/>
    <mergeCell ref="B24:D24"/>
    <mergeCell ref="H24:J24"/>
    <mergeCell ref="B9:D9"/>
    <mergeCell ref="O24:R24"/>
    <mergeCell ref="O23:Q23"/>
    <mergeCell ref="R23:T23"/>
    <mergeCell ref="G1:H1"/>
    <mergeCell ref="F3:F6"/>
    <mergeCell ref="H3:H6"/>
    <mergeCell ref="A1:A6"/>
    <mergeCell ref="B3:B6"/>
    <mergeCell ref="C3:C6"/>
    <mergeCell ref="D3:D6"/>
    <mergeCell ref="E3:E6"/>
    <mergeCell ref="M84:R84"/>
    <mergeCell ref="Q3:Q6"/>
    <mergeCell ref="P3:P6"/>
    <mergeCell ref="I3:I6"/>
    <mergeCell ref="J3:J6"/>
    <mergeCell ref="R3:R6"/>
    <mergeCell ref="H9:J9"/>
    <mergeCell ref="N3:N6"/>
    <mergeCell ref="O3:O6"/>
    <mergeCell ref="M3:M6"/>
    <mergeCell ref="R8:T8"/>
    <mergeCell ref="T3:T6"/>
    <mergeCell ref="L3:L6"/>
    <mergeCell ref="K3:K6"/>
  </mergeCells>
  <phoneticPr fontId="4" type="noConversion"/>
  <dataValidations count="1">
    <dataValidation type="list" allowBlank="1" showInputMessage="1" showErrorMessage="1" sqref="G71:G80 G11:G20 G26:G35 G41:G50 G56:G65" xr:uid="{00000000-0002-0000-0B00-000000000000}">
      <formula1>$G$3:$G$6</formula1>
    </dataValidation>
  </dataValidations>
  <hyperlinks>
    <hyperlink ref="B1" r:id="rId1" xr:uid="{00000000-0004-0000-0B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33" max="16383" man="1"/>
    <brk id="60" max="16383" man="1"/>
    <brk id="82" max="16383" man="1"/>
  </rowBreaks>
  <colBreaks count="1" manualBreakCount="1">
    <brk id="11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25"/>
  <sheetViews>
    <sheetView workbookViewId="0">
      <pane ySplit="6" topLeftCell="A7" activePane="bottomLeft" state="frozen"/>
      <selection pane="bottomLeft" activeCell="A19" sqref="A19"/>
    </sheetView>
  </sheetViews>
  <sheetFormatPr defaultRowHeight="12.75" x14ac:dyDescent="0.2"/>
  <cols>
    <col min="1" max="1" width="1.28515625" style="1" customWidth="1"/>
    <col min="2" max="2" width="4.28515625" style="74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8" width="7" style="45" customWidth="1"/>
    <col min="9" max="10" width="7.7109375" style="45" customWidth="1"/>
    <col min="11" max="11" width="8.7109375" style="48" customWidth="1"/>
    <col min="12" max="12" width="7.7109375" style="48" customWidth="1"/>
    <col min="13" max="13" width="9" style="45" customWidth="1"/>
    <col min="14" max="14" width="8" style="1" customWidth="1"/>
    <col min="15" max="15" width="8" style="45" customWidth="1"/>
    <col min="16" max="16" width="7.140625" style="45" customWidth="1"/>
    <col min="17" max="17" width="8" style="45" customWidth="1"/>
    <col min="18" max="18" width="9" style="45" customWidth="1"/>
    <col min="19" max="19" width="0.85546875" style="1" customWidth="1"/>
    <col min="20" max="20" width="9.140625" style="45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7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65"/>
      <c r="B1" s="435" t="s">
        <v>74</v>
      </c>
      <c r="C1" s="436"/>
      <c r="D1" s="436"/>
      <c r="E1" s="436"/>
      <c r="F1" s="437"/>
      <c r="G1" s="429">
        <f>SUM(AD115:AG115)+SUM(AE117:AG117)</f>
        <v>0</v>
      </c>
      <c r="H1" s="430"/>
      <c r="I1" s="426" t="s">
        <v>4</v>
      </c>
      <c r="J1" s="427"/>
      <c r="K1" s="427"/>
      <c r="L1" s="428"/>
      <c r="M1" s="89">
        <f t="shared" ref="M1:R1" si="0">M21+M36+M51+M66+M81+M96+M111</f>
        <v>0</v>
      </c>
      <c r="N1" s="89">
        <f t="shared" si="0"/>
        <v>0</v>
      </c>
      <c r="O1" s="89">
        <f t="shared" si="0"/>
        <v>0</v>
      </c>
      <c r="P1" s="89">
        <f t="shared" si="0"/>
        <v>0</v>
      </c>
      <c r="Q1" s="89">
        <f t="shared" si="0"/>
        <v>0</v>
      </c>
      <c r="R1" s="89">
        <f t="shared" si="0"/>
        <v>0</v>
      </c>
      <c r="S1" s="113"/>
      <c r="T1" s="89">
        <f>T21+T36+T51+T66+T81+T96+T111</f>
        <v>0</v>
      </c>
      <c r="U1" s="411"/>
      <c r="V1" s="458" t="s">
        <v>25</v>
      </c>
      <c r="W1" s="459"/>
      <c r="X1" s="459"/>
      <c r="Y1" s="459"/>
      <c r="Z1" s="459"/>
      <c r="AA1" s="459"/>
      <c r="AB1" s="459"/>
      <c r="AC1" s="460"/>
      <c r="AD1" s="464" t="s">
        <v>70</v>
      </c>
      <c r="AE1" s="464"/>
      <c r="AF1" s="464"/>
      <c r="AG1" s="464"/>
      <c r="AH1" s="24"/>
    </row>
    <row r="2" spans="1:34" s="4" customFormat="1" ht="15" customHeight="1" thickBot="1" x14ac:dyDescent="0.25">
      <c r="A2" s="465"/>
      <c r="B2" s="438"/>
      <c r="C2" s="439"/>
      <c r="D2" s="439"/>
      <c r="E2" s="439"/>
      <c r="F2" s="440"/>
      <c r="G2" s="429"/>
      <c r="H2" s="430"/>
      <c r="I2" s="444" t="s">
        <v>78</v>
      </c>
      <c r="J2" s="445"/>
      <c r="K2" s="445"/>
      <c r="L2" s="446"/>
      <c r="M2" s="89">
        <f t="shared" ref="M2:R2" si="1">M125</f>
        <v>0</v>
      </c>
      <c r="N2" s="89">
        <f t="shared" si="1"/>
        <v>0</v>
      </c>
      <c r="O2" s="89">
        <f t="shared" si="1"/>
        <v>0</v>
      </c>
      <c r="P2" s="89">
        <f t="shared" si="1"/>
        <v>0</v>
      </c>
      <c r="Q2" s="89">
        <f t="shared" si="1"/>
        <v>0</v>
      </c>
      <c r="R2" s="89">
        <f t="shared" si="1"/>
        <v>0</v>
      </c>
      <c r="S2" s="113"/>
      <c r="T2" s="89">
        <f>T125</f>
        <v>0</v>
      </c>
      <c r="U2" s="411"/>
      <c r="V2" s="461"/>
      <c r="W2" s="462"/>
      <c r="X2" s="462"/>
      <c r="Y2" s="462"/>
      <c r="Z2" s="462"/>
      <c r="AA2" s="462"/>
      <c r="AB2" s="462"/>
      <c r="AC2" s="463"/>
      <c r="AD2" s="462"/>
      <c r="AE2" s="462"/>
      <c r="AF2" s="462"/>
      <c r="AG2" s="462"/>
      <c r="AH2" s="24"/>
    </row>
    <row r="3" spans="1:34" s="7" customFormat="1" ht="15" customHeight="1" thickTop="1" x14ac:dyDescent="0.2">
      <c r="A3" s="420"/>
      <c r="B3" s="431" t="s">
        <v>79</v>
      </c>
      <c r="C3" s="431" t="s">
        <v>51</v>
      </c>
      <c r="D3" s="431" t="s">
        <v>6</v>
      </c>
      <c r="E3" s="441" t="s">
        <v>44</v>
      </c>
      <c r="F3" s="434" t="s">
        <v>0</v>
      </c>
      <c r="G3" s="109" t="s">
        <v>45</v>
      </c>
      <c r="H3" s="408" t="s">
        <v>55</v>
      </c>
      <c r="I3" s="408" t="s">
        <v>49</v>
      </c>
      <c r="J3" s="408" t="s">
        <v>50</v>
      </c>
      <c r="K3" s="421" t="s">
        <v>54</v>
      </c>
      <c r="L3" s="421" t="s">
        <v>32</v>
      </c>
      <c r="M3" s="416" t="s">
        <v>52</v>
      </c>
      <c r="N3" s="408" t="s">
        <v>1</v>
      </c>
      <c r="O3" s="418" t="s">
        <v>26</v>
      </c>
      <c r="P3" s="408" t="s">
        <v>56</v>
      </c>
      <c r="Q3" s="418" t="s">
        <v>2</v>
      </c>
      <c r="R3" s="416" t="s">
        <v>53</v>
      </c>
      <c r="S3" s="42"/>
      <c r="T3" s="418" t="s">
        <v>27</v>
      </c>
      <c r="U3" s="412"/>
      <c r="V3" s="400" t="s">
        <v>5</v>
      </c>
      <c r="W3" s="400" t="s">
        <v>1</v>
      </c>
      <c r="X3" s="400" t="s">
        <v>26</v>
      </c>
      <c r="Y3" s="413" t="s">
        <v>22</v>
      </c>
      <c r="Z3" s="400" t="s">
        <v>2</v>
      </c>
      <c r="AA3" s="400" t="s">
        <v>3</v>
      </c>
      <c r="AB3" s="42"/>
      <c r="AC3" s="400" t="s">
        <v>27</v>
      </c>
      <c r="AD3" s="455" t="s">
        <v>66</v>
      </c>
      <c r="AE3" s="455" t="s">
        <v>67</v>
      </c>
      <c r="AF3" s="455" t="s">
        <v>68</v>
      </c>
      <c r="AG3" s="455" t="s">
        <v>69</v>
      </c>
      <c r="AH3" s="172"/>
    </row>
    <row r="4" spans="1:34" s="7" customFormat="1" ht="15" customHeight="1" x14ac:dyDescent="0.2">
      <c r="A4" s="420"/>
      <c r="B4" s="432"/>
      <c r="C4" s="432"/>
      <c r="D4" s="432"/>
      <c r="E4" s="442"/>
      <c r="F4" s="401"/>
      <c r="G4" s="110" t="s">
        <v>46</v>
      </c>
      <c r="H4" s="409"/>
      <c r="I4" s="424"/>
      <c r="J4" s="424"/>
      <c r="K4" s="422"/>
      <c r="L4" s="422"/>
      <c r="M4" s="417"/>
      <c r="N4" s="409"/>
      <c r="O4" s="401"/>
      <c r="P4" s="409"/>
      <c r="Q4" s="401"/>
      <c r="R4" s="417"/>
      <c r="S4" s="42"/>
      <c r="T4" s="401"/>
      <c r="U4" s="412"/>
      <c r="V4" s="401"/>
      <c r="W4" s="401"/>
      <c r="X4" s="401"/>
      <c r="Y4" s="414"/>
      <c r="Z4" s="401"/>
      <c r="AA4" s="401"/>
      <c r="AB4" s="42"/>
      <c r="AC4" s="401"/>
      <c r="AD4" s="456"/>
      <c r="AE4" s="456"/>
      <c r="AF4" s="456"/>
      <c r="AG4" s="456"/>
      <c r="AH4" s="172"/>
    </row>
    <row r="5" spans="1:34" s="7" customFormat="1" ht="15" customHeight="1" x14ac:dyDescent="0.2">
      <c r="A5" s="420"/>
      <c r="B5" s="432"/>
      <c r="C5" s="432"/>
      <c r="D5" s="432"/>
      <c r="E5" s="442"/>
      <c r="F5" s="401"/>
      <c r="G5" s="110" t="s">
        <v>47</v>
      </c>
      <c r="H5" s="409"/>
      <c r="I5" s="424"/>
      <c r="J5" s="424"/>
      <c r="K5" s="422"/>
      <c r="L5" s="422"/>
      <c r="M5" s="417"/>
      <c r="N5" s="409"/>
      <c r="O5" s="401"/>
      <c r="P5" s="409"/>
      <c r="Q5" s="401"/>
      <c r="R5" s="417"/>
      <c r="S5" s="42"/>
      <c r="T5" s="401"/>
      <c r="U5" s="412"/>
      <c r="V5" s="401"/>
      <c r="W5" s="401"/>
      <c r="X5" s="401"/>
      <c r="Y5" s="414"/>
      <c r="Z5" s="401"/>
      <c r="AA5" s="401"/>
      <c r="AB5" s="42"/>
      <c r="AC5" s="401"/>
      <c r="AD5" s="456"/>
      <c r="AE5" s="456"/>
      <c r="AF5" s="456"/>
      <c r="AG5" s="456"/>
      <c r="AH5" s="172"/>
    </row>
    <row r="6" spans="1:34" s="8" customFormat="1" ht="15" customHeight="1" x14ac:dyDescent="0.2">
      <c r="A6" s="420"/>
      <c r="B6" s="433"/>
      <c r="C6" s="433"/>
      <c r="D6" s="433"/>
      <c r="E6" s="443"/>
      <c r="F6" s="401"/>
      <c r="G6" s="111" t="s">
        <v>48</v>
      </c>
      <c r="H6" s="410"/>
      <c r="I6" s="425"/>
      <c r="J6" s="425"/>
      <c r="K6" s="423"/>
      <c r="L6" s="423"/>
      <c r="M6" s="417"/>
      <c r="N6" s="410"/>
      <c r="O6" s="401"/>
      <c r="P6" s="410"/>
      <c r="Q6" s="401"/>
      <c r="R6" s="417"/>
      <c r="S6" s="41"/>
      <c r="T6" s="401"/>
      <c r="U6" s="412"/>
      <c r="V6" s="401"/>
      <c r="W6" s="401"/>
      <c r="X6" s="401"/>
      <c r="Y6" s="415"/>
      <c r="Z6" s="401"/>
      <c r="AA6" s="401"/>
      <c r="AB6" s="41"/>
      <c r="AC6" s="401"/>
      <c r="AD6" s="457"/>
      <c r="AE6" s="457"/>
      <c r="AF6" s="457"/>
      <c r="AG6" s="457"/>
      <c r="AH6" s="139"/>
    </row>
    <row r="7" spans="1:34" s="8" customFormat="1" ht="24" customHeight="1" thickBot="1" x14ac:dyDescent="0.25">
      <c r="A7" s="139"/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177"/>
      <c r="V7" s="67"/>
      <c r="W7" s="67"/>
      <c r="X7" s="67"/>
      <c r="Y7" s="178"/>
      <c r="Z7" s="67"/>
      <c r="AA7" s="67"/>
      <c r="AB7" s="68"/>
      <c r="AC7" s="67"/>
      <c r="AD7" s="76"/>
      <c r="AE7" s="76"/>
      <c r="AF7" s="76"/>
      <c r="AG7" s="76"/>
      <c r="AH7" s="139"/>
    </row>
    <row r="8" spans="1:34" ht="18" customHeight="1" thickTop="1" thickBot="1" x14ac:dyDescent="0.25">
      <c r="A8" s="31"/>
      <c r="B8" s="402" t="s">
        <v>23</v>
      </c>
      <c r="C8" s="403"/>
      <c r="D8" s="403"/>
      <c r="E8" s="404"/>
      <c r="F8" s="32"/>
      <c r="G8" s="87"/>
      <c r="H8" s="88"/>
      <c r="I8" s="88"/>
      <c r="J8" s="88"/>
      <c r="K8" s="46"/>
      <c r="L8" s="46"/>
      <c r="M8" s="43"/>
      <c r="N8" s="32"/>
      <c r="O8" s="394" t="s">
        <v>28</v>
      </c>
      <c r="P8" s="395"/>
      <c r="Q8" s="396"/>
      <c r="R8" s="451"/>
      <c r="S8" s="452"/>
      <c r="T8" s="452"/>
      <c r="U8" s="33"/>
      <c r="AH8" s="35"/>
    </row>
    <row r="9" spans="1:34" ht="18" customHeight="1" thickTop="1" thickBot="1" x14ac:dyDescent="0.25">
      <c r="A9" s="34"/>
      <c r="B9" s="405" t="s">
        <v>9</v>
      </c>
      <c r="C9" s="403"/>
      <c r="D9" s="404"/>
      <c r="E9" s="168">
        <v>48</v>
      </c>
      <c r="F9" s="35"/>
      <c r="G9" s="35"/>
      <c r="H9" s="405" t="s">
        <v>28</v>
      </c>
      <c r="I9" s="403"/>
      <c r="J9" s="404"/>
      <c r="K9" s="210">
        <f>'Feb21'!M54+1</f>
        <v>44256</v>
      </c>
      <c r="L9" s="211" t="s">
        <v>84</v>
      </c>
      <c r="M9" s="212">
        <f>K9+6</f>
        <v>44262</v>
      </c>
      <c r="N9" s="20"/>
      <c r="O9" s="448" t="s">
        <v>71</v>
      </c>
      <c r="P9" s="449"/>
      <c r="Q9" s="449"/>
      <c r="R9" s="450"/>
      <c r="S9" s="35"/>
      <c r="T9" s="176"/>
      <c r="U9" s="37"/>
      <c r="AH9" s="35"/>
    </row>
    <row r="10" spans="1:34" ht="18" customHeight="1" thickTop="1" x14ac:dyDescent="0.2">
      <c r="A10" s="34"/>
      <c r="B10" s="179"/>
      <c r="C10" s="180"/>
      <c r="D10" s="181"/>
      <c r="E10" s="180"/>
      <c r="F10" s="180"/>
      <c r="G10" s="180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21" t="str">
        <f>IF(E11=" "," ",IF(Employee!F$24&gt;E$9," ",IF(Employee!F$26&lt;E$9," ",Employee!D$30)))</f>
        <v xml:space="preserve"> </v>
      </c>
      <c r="C11" s="318"/>
      <c r="D11" s="318" t="s">
        <v>141</v>
      </c>
      <c r="E11" s="122" t="str">
        <f>IF(Employee!D$28="m"," ",IF(Employee!F$24&gt;E$9," ",IF(Employee!F$26&lt;E$9," ",Employee!D$29)))</f>
        <v xml:space="preserve"> </v>
      </c>
      <c r="F11" s="127" t="str">
        <f>IF(E11=" "," ",IF(Employee!F$24&gt;E$9," ",IF(Employee!F$26&lt;E$9," ",Employee!D$15)))</f>
        <v xml:space="preserve"> </v>
      </c>
      <c r="G11" s="142"/>
      <c r="H11" s="98">
        <f>IF(T$9="Y",'Feb21'!H56,0)</f>
        <v>0</v>
      </c>
      <c r="I11" s="90">
        <f>IF(T$9="Y",'Feb21'!I56,0)</f>
        <v>0</v>
      </c>
      <c r="J11" s="90">
        <f>IF(T$9="Y",'Feb21'!J56,0)</f>
        <v>0</v>
      </c>
      <c r="K11" s="90">
        <f>IF(T$9="Y",'Feb21'!K56,I11*J11)</f>
        <v>0</v>
      </c>
      <c r="L11" s="114">
        <f>IF(T$9="Y",'Feb21'!L56,0)</f>
        <v>0</v>
      </c>
      <c r="M11" s="114" t="str">
        <f>IF(E11=" "," ",IF(T$9="Y",'Feb21'!M56,IF((H11+K11+L11)&gt;0,H11+K11+L11," ")))</f>
        <v xml:space="preserve"> </v>
      </c>
      <c r="N11" s="98">
        <v>0</v>
      </c>
      <c r="O11" s="90">
        <v>0</v>
      </c>
      <c r="P11" s="90">
        <v>0</v>
      </c>
      <c r="Q11" s="114">
        <v>0</v>
      </c>
      <c r="R11" s="107" t="str">
        <f t="shared" ref="R11:R20" si="2">IF(M11=" "," ",IF(M11=0," ",M11-SUM(N11:Q11)))</f>
        <v xml:space="preserve"> </v>
      </c>
      <c r="S11" s="95"/>
      <c r="T11" s="92" t="str">
        <f>IF(M11=" "," ",IF(M11=0," ",Admin!I473))</f>
        <v xml:space="preserve"> </v>
      </c>
      <c r="U11" s="39"/>
      <c r="V11" s="49">
        <f>IF(Employee!H$34=E$9,Employee!D$34+SUM(M11)+'Feb21'!V56,SUM(M11)+'Feb21'!V56)</f>
        <v>0</v>
      </c>
      <c r="W11" s="49">
        <f>IF(Employee!H$34=E$9,Employee!D$35+SUM(N11)+'Feb21'!W56,SUM(N11)+'Feb21'!W56)</f>
        <v>0</v>
      </c>
      <c r="X11" s="49">
        <f>IF(O11=" ",'Feb21'!X56,O11+'Feb21'!X56)</f>
        <v>0</v>
      </c>
      <c r="Y11" s="49">
        <f>IF(P11=" ",'Feb21'!Y56,P11+'Feb21'!Y56)</f>
        <v>0</v>
      </c>
      <c r="Z11" s="49">
        <f>IF(Q11=" ",'Feb21'!Z56,Q11+'Feb21'!Z56)</f>
        <v>0</v>
      </c>
      <c r="AA11" s="49">
        <f>IF(R11=" ",'Feb21'!AA56,R11+'Feb21'!AA56)</f>
        <v>0</v>
      </c>
      <c r="AC11" s="49">
        <f>IF(T11=" ",'Feb21'!AC56,T11+'Feb21'!AC56)</f>
        <v>0</v>
      </c>
      <c r="AD11" s="77">
        <f>IF(G11="SSP",H11,0)</f>
        <v>0</v>
      </c>
      <c r="AE11" s="77">
        <f>IF(G11="SMP",H11,0)</f>
        <v>0</v>
      </c>
      <c r="AF11" s="77">
        <f>IF(G11="SPP",H11,0)</f>
        <v>0</v>
      </c>
      <c r="AG11" s="77">
        <f>IF(G11="SAP",H11,0)</f>
        <v>0</v>
      </c>
      <c r="AH11" s="35"/>
    </row>
    <row r="12" spans="1:34" ht="18" customHeight="1" x14ac:dyDescent="0.2">
      <c r="A12" s="34"/>
      <c r="B12" s="123" t="str">
        <f>IF(E12=" "," ",IF(Employee!F$50&gt;E$9," ",IF(Employee!F$52&lt;E$9," ",Employee!D$56)))</f>
        <v xml:space="preserve"> </v>
      </c>
      <c r="C12" s="318"/>
      <c r="D12" s="318" t="s">
        <v>141</v>
      </c>
      <c r="E12" s="124" t="str">
        <f>IF(Employee!D$54="m"," ",IF(Employee!F$50&gt;E$9," ",IF(Employee!F$52&lt;E$9," ",Employee!D$55)))</f>
        <v xml:space="preserve"> </v>
      </c>
      <c r="F12" s="128" t="str">
        <f>IF(E12=" "," ",IF(Employee!F$50&gt;E$9," ",IF(Employee!F$52&lt;E$9," ",Employee!D$41)))</f>
        <v xml:space="preserve"> </v>
      </c>
      <c r="G12" s="142"/>
      <c r="H12" s="99">
        <f>IF(T$9="Y",'Feb21'!H57,0)</f>
        <v>0</v>
      </c>
      <c r="I12" s="93">
        <f>IF(T$9="Y",'Feb21'!I57,0)</f>
        <v>0</v>
      </c>
      <c r="J12" s="93">
        <f>IF(T$9="Y",'Feb21'!J57,0)</f>
        <v>0</v>
      </c>
      <c r="K12" s="93">
        <f>IF(T$9="Y",'Feb21'!K57,I12*J12)</f>
        <v>0</v>
      </c>
      <c r="L12" s="115">
        <f>IF(T$9="Y",'Feb21'!L57,0)</f>
        <v>0</v>
      </c>
      <c r="M12" s="115" t="str">
        <f>IF(E12=" "," ",IF(T$9="Y",'Feb21'!M57,IF((H12+K12+L12)&gt;0,H12+K12+L12," ")))</f>
        <v xml:space="preserve"> </v>
      </c>
      <c r="N12" s="99">
        <v>0</v>
      </c>
      <c r="O12" s="93">
        <v>0</v>
      </c>
      <c r="P12" s="93">
        <v>0</v>
      </c>
      <c r="Q12" s="115">
        <v>0</v>
      </c>
      <c r="R12" s="108" t="str">
        <f t="shared" si="2"/>
        <v xml:space="preserve"> </v>
      </c>
      <c r="S12" s="95"/>
      <c r="T12" s="96" t="str">
        <f>IF(M12=" "," ",IF(M12=0," ",Admin!I474))</f>
        <v xml:space="preserve"> </v>
      </c>
      <c r="U12" s="39"/>
      <c r="V12" s="49">
        <f>IF(Employee!H$60=E$9,Employee!D$60+SUM(M12)+'Feb21'!V57,SUM(M12)+'Feb21'!V57)</f>
        <v>0</v>
      </c>
      <c r="W12" s="49">
        <f>IF(Employee!H$60=E$9,Employee!D$61+SUM(N12)+'Feb21'!W57,SUM(N12)+'Feb21'!W57)</f>
        <v>0</v>
      </c>
      <c r="X12" s="49">
        <f>IF(O12=" ",'Feb21'!X57,O12+'Feb21'!X57)</f>
        <v>0</v>
      </c>
      <c r="Y12" s="49">
        <f>IF(P12=" ",'Feb21'!Y57,P12+'Feb21'!Y57)</f>
        <v>0</v>
      </c>
      <c r="Z12" s="49">
        <f>IF(Q12=" ",'Feb21'!Z57,Q12+'Feb21'!Z57)</f>
        <v>0</v>
      </c>
      <c r="AA12" s="49">
        <f>IF(R12=" ",'Feb21'!AA57,R12+'Feb21'!AA57)</f>
        <v>0</v>
      </c>
      <c r="AC12" s="49">
        <f>IF(T12=" ",'Feb21'!AC57,T12+'Feb21'!AC57)</f>
        <v>0</v>
      </c>
      <c r="AD12" s="77">
        <f t="shared" ref="AD12:AD20" si="3">IF(G12="SSP",H12,0)</f>
        <v>0</v>
      </c>
      <c r="AE12" s="77">
        <f t="shared" ref="AE12:AE20" si="4">IF(G12="SMP",H12,0)</f>
        <v>0</v>
      </c>
      <c r="AF12" s="77">
        <f t="shared" ref="AF12:AF20" si="5">IF(G12="SPP",H12,0)</f>
        <v>0</v>
      </c>
      <c r="AG12" s="77">
        <f t="shared" ref="AG12:AG20" si="6">IF(G12="SAP",H12,0)</f>
        <v>0</v>
      </c>
      <c r="AH12" s="35"/>
    </row>
    <row r="13" spans="1:34" ht="18" customHeight="1" x14ac:dyDescent="0.2">
      <c r="A13" s="34"/>
      <c r="B13" s="123" t="str">
        <f>IF(E13=" "," ",IF(Employee!F$76&gt;E$9," ",IF(Employee!F$78&lt;E$9," ",Employee!D$82)))</f>
        <v xml:space="preserve"> </v>
      </c>
      <c r="C13" s="318"/>
      <c r="D13" s="318" t="s">
        <v>141</v>
      </c>
      <c r="E13" s="124" t="str">
        <f>IF(Employee!D$80="m"," ",IF(Employee!F$76&gt;E$9," ",IF(Employee!F$78&lt;E$9," ",Employee!D$81)))</f>
        <v xml:space="preserve"> </v>
      </c>
      <c r="F13" s="128" t="str">
        <f>IF(E13=" "," ",IF(Employee!F$76&gt;E$9," ",IF(Employee!F$78&lt;E$9," ",Employee!D$67)))</f>
        <v xml:space="preserve"> </v>
      </c>
      <c r="G13" s="142"/>
      <c r="H13" s="99">
        <f>IF(T$9="Y",'Feb21'!H58,0)</f>
        <v>0</v>
      </c>
      <c r="I13" s="93">
        <f>IF(T$9="Y",'Feb21'!I58,0)</f>
        <v>0</v>
      </c>
      <c r="J13" s="93">
        <f>IF(T$9="Y",'Feb21'!J58,0)</f>
        <v>0</v>
      </c>
      <c r="K13" s="93">
        <f>IF(T$9="Y",'Feb21'!K58,I13*J13)</f>
        <v>0</v>
      </c>
      <c r="L13" s="115">
        <f>IF(T$9="Y",'Feb21'!L58,0)</f>
        <v>0</v>
      </c>
      <c r="M13" s="115" t="str">
        <f>IF(E13=" "," ",IF(T$9="Y",'Feb21'!M58,IF((H13+K13+L13)&gt;0,H13+K13+L13," ")))</f>
        <v xml:space="preserve"> </v>
      </c>
      <c r="N13" s="99">
        <v>0</v>
      </c>
      <c r="O13" s="93">
        <v>0</v>
      </c>
      <c r="P13" s="93">
        <v>0</v>
      </c>
      <c r="Q13" s="115">
        <v>0</v>
      </c>
      <c r="R13" s="108" t="str">
        <f t="shared" si="2"/>
        <v xml:space="preserve"> </v>
      </c>
      <c r="S13" s="95"/>
      <c r="T13" s="96" t="str">
        <f>IF(M13=" "," ",IF(M13=0," ",Admin!I475))</f>
        <v xml:space="preserve"> </v>
      </c>
      <c r="U13" s="39"/>
      <c r="V13" s="49">
        <f>IF(Employee!H$86=E$9,Employee!D$86+SUM(M13)+'Feb21'!V58,SUM(M13)+'Feb21'!V58)</f>
        <v>0</v>
      </c>
      <c r="W13" s="49">
        <f>IF(Employee!H$86=E$9,Employee!D$87+SUM(N13)+'Feb21'!W58,SUM(N13)+'Feb21'!W58)</f>
        <v>0</v>
      </c>
      <c r="X13" s="49">
        <f>IF(O13=" ",'Feb21'!X58,O13+'Feb21'!X58)</f>
        <v>0</v>
      </c>
      <c r="Y13" s="49">
        <f>IF(P13=" ",'Feb21'!Y58,P13+'Feb21'!Y58)</f>
        <v>0</v>
      </c>
      <c r="Z13" s="49">
        <f>IF(Q13=" ",'Feb21'!Z58,Q13+'Feb21'!Z58)</f>
        <v>0</v>
      </c>
      <c r="AA13" s="49">
        <f>IF(R13=" ",'Feb21'!AA58,R13+'Feb21'!AA58)</f>
        <v>0</v>
      </c>
      <c r="AC13" s="49">
        <f>IF(T13=" ",'Feb21'!AC58,T13+'Feb21'!AC58)</f>
        <v>0</v>
      </c>
      <c r="AD13" s="77">
        <f t="shared" si="3"/>
        <v>0</v>
      </c>
      <c r="AE13" s="77">
        <f t="shared" si="4"/>
        <v>0</v>
      </c>
      <c r="AF13" s="77">
        <f t="shared" si="5"/>
        <v>0</v>
      </c>
      <c r="AG13" s="77">
        <f t="shared" si="6"/>
        <v>0</v>
      </c>
      <c r="AH13" s="35"/>
    </row>
    <row r="14" spans="1:34" ht="18" customHeight="1" x14ac:dyDescent="0.2">
      <c r="A14" s="34"/>
      <c r="B14" s="123" t="str">
        <f>IF(E14=" "," ",IF(Employee!F$102&gt;E$9," ",IF(Employee!F$104&lt;E$9," ",Employee!D$108)))</f>
        <v xml:space="preserve"> </v>
      </c>
      <c r="C14" s="318"/>
      <c r="D14" s="318" t="s">
        <v>141</v>
      </c>
      <c r="E14" s="124" t="str">
        <f>IF(Employee!D$106="m"," ",IF(Employee!F$102&gt;E$9," ",IF(Employee!F$104&lt;E$9," ",Employee!D$107)))</f>
        <v xml:space="preserve"> </v>
      </c>
      <c r="F14" s="128" t="str">
        <f>IF(E14=" "," ",IF(Employee!F$102&gt;E$9," ",IF(Employee!F$104&lt;E$9," ",Employee!D$93)))</f>
        <v xml:space="preserve"> </v>
      </c>
      <c r="G14" s="142"/>
      <c r="H14" s="99">
        <f>IF(T$9="Y",'Feb21'!H59,0)</f>
        <v>0</v>
      </c>
      <c r="I14" s="93">
        <f>IF(T$9="Y",'Feb21'!I59,0)</f>
        <v>0</v>
      </c>
      <c r="J14" s="93">
        <f>IF(T$9="Y",'Feb21'!J59,0)</f>
        <v>0</v>
      </c>
      <c r="K14" s="93">
        <f>IF(T$9="Y",'Feb21'!K59,I14*J14)</f>
        <v>0</v>
      </c>
      <c r="L14" s="115">
        <f>IF(T$9="Y",'Feb21'!L59,0)</f>
        <v>0</v>
      </c>
      <c r="M14" s="115" t="str">
        <f>IF(E14=" "," ",IF(T$9="Y",'Feb21'!M59,IF((H14+K14+L14)&gt;0,H14+K14+L14," ")))</f>
        <v xml:space="preserve"> </v>
      </c>
      <c r="N14" s="99">
        <v>0</v>
      </c>
      <c r="O14" s="93">
        <v>0</v>
      </c>
      <c r="P14" s="93">
        <v>0</v>
      </c>
      <c r="Q14" s="115">
        <v>0</v>
      </c>
      <c r="R14" s="108" t="str">
        <f t="shared" si="2"/>
        <v xml:space="preserve"> </v>
      </c>
      <c r="S14" s="95"/>
      <c r="T14" s="96" t="str">
        <f>IF(M14=" "," ",IF(M14=0," ",Admin!I476))</f>
        <v xml:space="preserve"> </v>
      </c>
      <c r="U14" s="39"/>
      <c r="V14" s="49">
        <f>IF(Employee!H$112=E$9,Employee!D$112+SUM(M14)+'Feb21'!V59,SUM(M14)+'Feb21'!V59)</f>
        <v>0</v>
      </c>
      <c r="W14" s="49">
        <f>IF(Employee!H$112=E$9,Employee!D$113+SUM(N14)+'Feb21'!W59,SUM(N14)+'Feb21'!W59)</f>
        <v>0</v>
      </c>
      <c r="X14" s="49">
        <f>IF(O14=" ",'Feb21'!X59,O14+'Feb21'!X59)</f>
        <v>0</v>
      </c>
      <c r="Y14" s="49">
        <f>IF(P14=" ",'Feb21'!Y59,P14+'Feb21'!Y59)</f>
        <v>0</v>
      </c>
      <c r="Z14" s="49">
        <f>IF(Q14=" ",'Feb21'!Z59,Q14+'Feb21'!Z59)</f>
        <v>0</v>
      </c>
      <c r="AA14" s="49">
        <f>IF(R14=" ",'Feb21'!AA59,R14+'Feb21'!AA59)</f>
        <v>0</v>
      </c>
      <c r="AC14" s="49">
        <f>IF(T14=" ",'Feb21'!AC59,T14+'Feb21'!AC59)</f>
        <v>0</v>
      </c>
      <c r="AD14" s="77">
        <f t="shared" si="3"/>
        <v>0</v>
      </c>
      <c r="AE14" s="77">
        <f t="shared" si="4"/>
        <v>0</v>
      </c>
      <c r="AF14" s="77">
        <f t="shared" si="5"/>
        <v>0</v>
      </c>
      <c r="AG14" s="77">
        <f t="shared" si="6"/>
        <v>0</v>
      </c>
      <c r="AH14" s="35"/>
    </row>
    <row r="15" spans="1:34" ht="18" customHeight="1" x14ac:dyDescent="0.2">
      <c r="A15" s="34"/>
      <c r="B15" s="123" t="str">
        <f>IF(E15=" "," ",IF(Employee!F$128&gt;E$9," ",IF(Employee!F$130&lt;E$9," ",Employee!D$134)))</f>
        <v xml:space="preserve"> </v>
      </c>
      <c r="C15" s="318"/>
      <c r="D15" s="318" t="s">
        <v>141</v>
      </c>
      <c r="E15" s="124" t="str">
        <f>IF(Employee!D$132="m"," ",IF(Employee!F$128&gt;E$9," ",IF(Employee!F$130&lt;E$9," ",Employee!D$133)))</f>
        <v xml:space="preserve"> </v>
      </c>
      <c r="F15" s="128" t="str">
        <f>IF(E15=" "," ",IF(Employee!F$128&gt;E$9," ",IF(Employee!F$130&lt;E$9," ",Employee!D$119)))</f>
        <v xml:space="preserve"> </v>
      </c>
      <c r="G15" s="142"/>
      <c r="H15" s="99">
        <f>IF(T$9="Y",'Feb21'!H60,0)</f>
        <v>0</v>
      </c>
      <c r="I15" s="93">
        <f>IF(T$9="Y",'Feb21'!I60,0)</f>
        <v>0</v>
      </c>
      <c r="J15" s="93">
        <f>IF(T$9="Y",'Feb21'!J60,0)</f>
        <v>0</v>
      </c>
      <c r="K15" s="93">
        <f>IF(T$9="Y",'Feb21'!K60,I15*J15)</f>
        <v>0</v>
      </c>
      <c r="L15" s="115">
        <f>IF(T$9="Y",'Feb21'!L60,0)</f>
        <v>0</v>
      </c>
      <c r="M15" s="115" t="str">
        <f>IF(E15=" "," ",IF(T$9="Y",'Feb21'!M60,IF((H15+K15+L15)&gt;0,H15+K15+L15," ")))</f>
        <v xml:space="preserve"> </v>
      </c>
      <c r="N15" s="99">
        <v>0</v>
      </c>
      <c r="O15" s="93">
        <v>0</v>
      </c>
      <c r="P15" s="93">
        <v>0</v>
      </c>
      <c r="Q15" s="115">
        <v>0</v>
      </c>
      <c r="R15" s="108" t="str">
        <f t="shared" si="2"/>
        <v xml:space="preserve"> </v>
      </c>
      <c r="S15" s="95"/>
      <c r="T15" s="96" t="str">
        <f>IF(M15=" "," ",IF(M15=0," ",Admin!I477))</f>
        <v xml:space="preserve"> </v>
      </c>
      <c r="U15" s="39"/>
      <c r="V15" s="49">
        <f>IF(Employee!H$138=E$9,Employee!D$138+SUM(M15)+'Feb21'!V60,SUM(M15)+'Feb21'!V60)</f>
        <v>0</v>
      </c>
      <c r="W15" s="49">
        <f>IF(Employee!H$138=E$9,Employee!D$139+SUM(N15)+'Feb21'!W60,SUM(N15)+'Feb21'!W60)</f>
        <v>0</v>
      </c>
      <c r="X15" s="49">
        <f>IF(O15=" ",'Feb21'!X60,O15+'Feb21'!X60)</f>
        <v>0</v>
      </c>
      <c r="Y15" s="49">
        <f>IF(P15=" ",'Feb21'!Y60,P15+'Feb21'!Y60)</f>
        <v>0</v>
      </c>
      <c r="Z15" s="49">
        <f>IF(Q15=" ",'Feb21'!Z60,Q15+'Feb21'!Z60)</f>
        <v>0</v>
      </c>
      <c r="AA15" s="49">
        <f>IF(R15=" ",'Feb21'!AA60,R15+'Feb21'!AA60)</f>
        <v>0</v>
      </c>
      <c r="AC15" s="49">
        <f>IF(T15=" ",'Feb21'!AC60,T15+'Feb21'!AC60)</f>
        <v>0</v>
      </c>
      <c r="AD15" s="77">
        <f t="shared" si="3"/>
        <v>0</v>
      </c>
      <c r="AE15" s="77">
        <f t="shared" si="4"/>
        <v>0</v>
      </c>
      <c r="AF15" s="77">
        <f t="shared" si="5"/>
        <v>0</v>
      </c>
      <c r="AG15" s="77">
        <f t="shared" si="6"/>
        <v>0</v>
      </c>
      <c r="AH15" s="35"/>
    </row>
    <row r="16" spans="1:34" ht="18" customHeight="1" x14ac:dyDescent="0.2">
      <c r="A16" s="34"/>
      <c r="B16" s="123" t="str">
        <f>IF(E16=" "," ",IF(Employee!F$154&gt;E$9," ",IF(Employee!F$156&lt;E$9," ",Employee!D$160)))</f>
        <v xml:space="preserve"> </v>
      </c>
      <c r="C16" s="318"/>
      <c r="D16" s="318" t="s">
        <v>141</v>
      </c>
      <c r="E16" s="124" t="str">
        <f>IF(Employee!D$158="m"," ",IF(Employee!F$154&gt;E$9," ",IF(Employee!F$156&lt;E$9," ",Employee!D$159)))</f>
        <v xml:space="preserve"> </v>
      </c>
      <c r="F16" s="128" t="str">
        <f>IF(E16=" "," ",IF(Employee!F$154&gt;E$9," ",IF(Employee!F$156&lt;E$9," ",Employee!D$145)))</f>
        <v xml:space="preserve"> </v>
      </c>
      <c r="G16" s="142"/>
      <c r="H16" s="99">
        <f>IF(T$9="Y",'Feb21'!H61,0)</f>
        <v>0</v>
      </c>
      <c r="I16" s="93">
        <f>IF(T$9="Y",'Feb21'!I61,0)</f>
        <v>0</v>
      </c>
      <c r="J16" s="93">
        <f>IF(T$9="Y",'Feb21'!J61,0)</f>
        <v>0</v>
      </c>
      <c r="K16" s="93">
        <f>IF(T$9="Y",'Feb21'!K61,I16*J16)</f>
        <v>0</v>
      </c>
      <c r="L16" s="115">
        <f>IF(T$9="Y",'Feb21'!L61,0)</f>
        <v>0</v>
      </c>
      <c r="M16" s="115" t="str">
        <f>IF(E16=" "," ",IF(T$9="Y",'Feb21'!M61,IF((H16+K16+L16)&gt;0,H16+K16+L16," ")))</f>
        <v xml:space="preserve"> </v>
      </c>
      <c r="N16" s="99">
        <v>0</v>
      </c>
      <c r="O16" s="93">
        <v>0</v>
      </c>
      <c r="P16" s="93">
        <v>0</v>
      </c>
      <c r="Q16" s="115">
        <v>0</v>
      </c>
      <c r="R16" s="108" t="str">
        <f t="shared" si="2"/>
        <v xml:space="preserve"> </v>
      </c>
      <c r="S16" s="95"/>
      <c r="T16" s="96" t="str">
        <f>IF(M16=" "," ",IF(M16=0," ",Admin!I478))</f>
        <v xml:space="preserve"> </v>
      </c>
      <c r="U16" s="39"/>
      <c r="V16" s="49">
        <f>IF(Employee!H$164=E$9,Employee!D$164+SUM(M16)+'Feb21'!V61,SUM(M16)+'Feb21'!V61)</f>
        <v>0</v>
      </c>
      <c r="W16" s="49">
        <f>IF(Employee!H$164=E$9,Employee!D$165+SUM(N16)+'Feb21'!W61,SUM(N16)+'Feb21'!W61)</f>
        <v>0</v>
      </c>
      <c r="X16" s="49">
        <f>IF(O16=" ",'Feb21'!X61,O16+'Feb21'!X61)</f>
        <v>0</v>
      </c>
      <c r="Y16" s="49">
        <f>IF(P16=" ",'Feb21'!Y61,P16+'Feb21'!Y61)</f>
        <v>0</v>
      </c>
      <c r="Z16" s="49">
        <f>IF(Q16=" ",'Feb21'!Z61,Q16+'Feb21'!Z61)</f>
        <v>0</v>
      </c>
      <c r="AA16" s="49">
        <f>IF(R16=" ",'Feb21'!AA61,R16+'Feb21'!AA61)</f>
        <v>0</v>
      </c>
      <c r="AC16" s="49">
        <f>IF(T16=" ",'Feb21'!AC61,T16+'Feb21'!AC61)</f>
        <v>0</v>
      </c>
      <c r="AD16" s="77">
        <f t="shared" si="3"/>
        <v>0</v>
      </c>
      <c r="AE16" s="77">
        <f t="shared" si="4"/>
        <v>0</v>
      </c>
      <c r="AF16" s="77">
        <f t="shared" si="5"/>
        <v>0</v>
      </c>
      <c r="AG16" s="77">
        <f t="shared" si="6"/>
        <v>0</v>
      </c>
      <c r="AH16" s="35"/>
    </row>
    <row r="17" spans="1:34" ht="18" customHeight="1" x14ac:dyDescent="0.2">
      <c r="A17" s="34"/>
      <c r="B17" s="123" t="str">
        <f>IF(E17=" "," ",IF(Employee!F$180&gt;E$9," ",IF(Employee!F$182&lt;E$9," ",Employee!D$186)))</f>
        <v xml:space="preserve"> </v>
      </c>
      <c r="C17" s="318"/>
      <c r="D17" s="318" t="s">
        <v>141</v>
      </c>
      <c r="E17" s="124" t="str">
        <f>IF(Employee!D$184="m"," ",IF(Employee!F$180&gt;E$9," ",IF(Employee!F$182&lt;E$9," ",Employee!D$185)))</f>
        <v xml:space="preserve"> </v>
      </c>
      <c r="F17" s="128" t="str">
        <f>IF(E17=" "," ",IF(Employee!F$180&gt;E$9," ",IF(Employee!F$182&lt;E$9," ",Employee!D$171)))</f>
        <v xml:space="preserve"> </v>
      </c>
      <c r="G17" s="142"/>
      <c r="H17" s="99">
        <f>IF(T$9="Y",'Feb21'!H62,0)</f>
        <v>0</v>
      </c>
      <c r="I17" s="93">
        <f>IF(T$9="Y",'Feb21'!I62,0)</f>
        <v>0</v>
      </c>
      <c r="J17" s="93">
        <f>IF(T$9="Y",'Feb21'!J62,0)</f>
        <v>0</v>
      </c>
      <c r="K17" s="93">
        <f>IF(T$9="Y",'Feb21'!K62,I17*J17)</f>
        <v>0</v>
      </c>
      <c r="L17" s="115">
        <f>IF(T$9="Y",'Feb21'!L62,0)</f>
        <v>0</v>
      </c>
      <c r="M17" s="115" t="str">
        <f>IF(E17=" "," ",IF(T$9="Y",'Feb21'!M62,IF((H17+K17+L17)&gt;0,H17+K17+L17," ")))</f>
        <v xml:space="preserve"> </v>
      </c>
      <c r="N17" s="99">
        <v>0</v>
      </c>
      <c r="O17" s="93">
        <v>0</v>
      </c>
      <c r="P17" s="93">
        <v>0</v>
      </c>
      <c r="Q17" s="115">
        <v>0</v>
      </c>
      <c r="R17" s="108" t="str">
        <f t="shared" si="2"/>
        <v xml:space="preserve"> </v>
      </c>
      <c r="S17" s="95"/>
      <c r="T17" s="96" t="str">
        <f>IF(M17=" "," ",IF(M17=0," ",Admin!I479))</f>
        <v xml:space="preserve"> </v>
      </c>
      <c r="U17" s="39"/>
      <c r="V17" s="49">
        <f>IF(Employee!H$190=E$9,Employee!D$190+SUM(M17)+'Feb21'!V62,SUM(M17)+'Feb21'!V62)</f>
        <v>0</v>
      </c>
      <c r="W17" s="49">
        <f>IF(Employee!H$190=E$9,Employee!D$191+SUM(N17)+'Feb21'!W62,SUM(N17)+'Feb21'!W62)</f>
        <v>0</v>
      </c>
      <c r="X17" s="49">
        <f>IF(O17=" ",'Feb21'!X62,O17+'Feb21'!X62)</f>
        <v>0</v>
      </c>
      <c r="Y17" s="49">
        <f>IF(P17=" ",'Feb21'!Y62,P17+'Feb21'!Y62)</f>
        <v>0</v>
      </c>
      <c r="Z17" s="49">
        <f>IF(Q17=" ",'Feb21'!Z62,Q17+'Feb21'!Z62)</f>
        <v>0</v>
      </c>
      <c r="AA17" s="49">
        <f>IF(R17=" ",'Feb21'!AA62,R17+'Feb21'!AA62)</f>
        <v>0</v>
      </c>
      <c r="AC17" s="49">
        <f>IF(T17=" ",'Feb21'!AC62,T17+'Feb21'!AC62)</f>
        <v>0</v>
      </c>
      <c r="AD17" s="77">
        <f t="shared" si="3"/>
        <v>0</v>
      </c>
      <c r="AE17" s="77">
        <f t="shared" si="4"/>
        <v>0</v>
      </c>
      <c r="AF17" s="77">
        <f t="shared" si="5"/>
        <v>0</v>
      </c>
      <c r="AG17" s="77">
        <f t="shared" si="6"/>
        <v>0</v>
      </c>
      <c r="AH17" s="35"/>
    </row>
    <row r="18" spans="1:34" ht="18" customHeight="1" x14ac:dyDescent="0.2">
      <c r="A18" s="34"/>
      <c r="B18" s="123" t="str">
        <f>IF(E18=" "," ",IF(Employee!F$206&gt;E$9," ",IF(Employee!F$208&lt;E$9," ",Employee!D$212)))</f>
        <v xml:space="preserve"> </v>
      </c>
      <c r="C18" s="318"/>
      <c r="D18" s="318" t="s">
        <v>141</v>
      </c>
      <c r="E18" s="124" t="str">
        <f>IF(Employee!D$210="m"," ",IF(Employee!F$206&gt;E$9," ",IF(Employee!F$208&lt;E$9," ",Employee!D$211)))</f>
        <v xml:space="preserve"> </v>
      </c>
      <c r="F18" s="128" t="str">
        <f>IF(E18=" "," ",IF(Employee!F$206&gt;E$9," ",IF(Employee!F$208&lt;E$9," ",Employee!D$197)))</f>
        <v xml:space="preserve"> </v>
      </c>
      <c r="G18" s="142"/>
      <c r="H18" s="99">
        <f>IF(T$9="Y",'Feb21'!H63,0)</f>
        <v>0</v>
      </c>
      <c r="I18" s="93">
        <f>IF(T$9="Y",'Feb21'!I63,0)</f>
        <v>0</v>
      </c>
      <c r="J18" s="93">
        <f>IF(T$9="Y",'Feb21'!J63,0)</f>
        <v>0</v>
      </c>
      <c r="K18" s="93">
        <f>IF(T$9="Y",'Feb21'!K63,I18*J18)</f>
        <v>0</v>
      </c>
      <c r="L18" s="115">
        <f>IF(T$9="Y",'Feb21'!L63,0)</f>
        <v>0</v>
      </c>
      <c r="M18" s="115" t="str">
        <f>IF(E18=" "," ",IF(T$9="Y",'Feb21'!M63,IF((H18+K18+L18)&gt;0,H18+K18+L18," ")))</f>
        <v xml:space="preserve"> </v>
      </c>
      <c r="N18" s="99">
        <v>0</v>
      </c>
      <c r="O18" s="93">
        <v>0</v>
      </c>
      <c r="P18" s="93">
        <v>0</v>
      </c>
      <c r="Q18" s="115">
        <v>0</v>
      </c>
      <c r="R18" s="108" t="str">
        <f t="shared" si="2"/>
        <v xml:space="preserve"> </v>
      </c>
      <c r="S18" s="95"/>
      <c r="T18" s="96" t="str">
        <f>IF(M18=" "," ",IF(M18=0," ",Admin!I480))</f>
        <v xml:space="preserve"> </v>
      </c>
      <c r="U18" s="39"/>
      <c r="V18" s="49">
        <f>IF(Employee!H$216=E$9,Employee!D$216+SUM(M18)+'Feb21'!V63,SUM(M18)+'Feb21'!V63)</f>
        <v>0</v>
      </c>
      <c r="W18" s="49">
        <f>IF(Employee!H$216=E$9,Employee!D$217+SUM(N18)+'Feb21'!W63,SUM(N18)+'Feb21'!W63)</f>
        <v>0</v>
      </c>
      <c r="X18" s="49">
        <f>IF(O18=" ",'Feb21'!X63,O18+'Feb21'!X63)</f>
        <v>0</v>
      </c>
      <c r="Y18" s="49">
        <f>IF(P18=" ",'Feb21'!Y63,P18+'Feb21'!Y63)</f>
        <v>0</v>
      </c>
      <c r="Z18" s="49">
        <f>IF(Q18=" ",'Feb21'!Z63,Q18+'Feb21'!Z63)</f>
        <v>0</v>
      </c>
      <c r="AA18" s="49">
        <f>IF(R18=" ",'Feb21'!AA63,R18+'Feb21'!AA63)</f>
        <v>0</v>
      </c>
      <c r="AC18" s="49">
        <f>IF(T18=" ",'Feb21'!AC63,T18+'Feb21'!AC63)</f>
        <v>0</v>
      </c>
      <c r="AD18" s="77">
        <f t="shared" si="3"/>
        <v>0</v>
      </c>
      <c r="AE18" s="77">
        <f t="shared" si="4"/>
        <v>0</v>
      </c>
      <c r="AF18" s="77">
        <f t="shared" si="5"/>
        <v>0</v>
      </c>
      <c r="AG18" s="77">
        <f t="shared" si="6"/>
        <v>0</v>
      </c>
      <c r="AH18" s="35"/>
    </row>
    <row r="19" spans="1:34" ht="18" customHeight="1" x14ac:dyDescent="0.2">
      <c r="A19" s="34"/>
      <c r="B19" s="123" t="str">
        <f>IF(E19=" "," ",IF(Employee!F$232&gt;E$9," ",IF(Employee!F$234&lt;E$9," ",Employee!D$238)))</f>
        <v xml:space="preserve"> </v>
      </c>
      <c r="C19" s="318"/>
      <c r="D19" s="318" t="s">
        <v>141</v>
      </c>
      <c r="E19" s="124" t="str">
        <f>IF(Employee!D$236="m"," ",IF(Employee!F$232&gt;E$9," ",IF(Employee!F$234&lt;E$9," ",Employee!D$237)))</f>
        <v xml:space="preserve"> </v>
      </c>
      <c r="F19" s="128" t="str">
        <f>IF(E19=" "," ",IF(Employee!F$232&gt;E$9," ",IF(Employee!F$234&lt;E$9," ",Employee!D$223)))</f>
        <v xml:space="preserve"> </v>
      </c>
      <c r="G19" s="142"/>
      <c r="H19" s="99">
        <f>IF(T$9="Y",'Feb21'!H64,0)</f>
        <v>0</v>
      </c>
      <c r="I19" s="93">
        <f>IF(T$9="Y",'Feb21'!I64,0)</f>
        <v>0</v>
      </c>
      <c r="J19" s="93">
        <f>IF(T$9="Y",'Feb21'!J64,0)</f>
        <v>0</v>
      </c>
      <c r="K19" s="93">
        <f>IF(T$9="Y",'Feb21'!K64,I19*J19)</f>
        <v>0</v>
      </c>
      <c r="L19" s="115">
        <f>IF(T$9="Y",'Feb21'!L64,0)</f>
        <v>0</v>
      </c>
      <c r="M19" s="115" t="str">
        <f>IF(E19=" "," ",IF(T$9="Y",'Feb21'!M64,IF((H19+K19+L19)&gt;0,H19+K19+L19," ")))</f>
        <v xml:space="preserve"> </v>
      </c>
      <c r="N19" s="99">
        <v>0</v>
      </c>
      <c r="O19" s="93">
        <v>0</v>
      </c>
      <c r="P19" s="93">
        <v>0</v>
      </c>
      <c r="Q19" s="115">
        <v>0</v>
      </c>
      <c r="R19" s="108" t="str">
        <f t="shared" si="2"/>
        <v xml:space="preserve"> </v>
      </c>
      <c r="S19" s="95"/>
      <c r="T19" s="96" t="str">
        <f>IF(M19=" "," ",IF(M19=0," ",Admin!I481))</f>
        <v xml:space="preserve"> </v>
      </c>
      <c r="U19" s="39"/>
      <c r="V19" s="49">
        <f>IF(Employee!H$242=E$9,Employee!D$242+SUM(M19)+'Feb21'!V64,SUM(M19)+'Feb21'!V64)</f>
        <v>0</v>
      </c>
      <c r="W19" s="49">
        <f>IF(Employee!H$242=E$9,Employee!D$243+SUM(N19)+'Feb21'!W64,SUM(N19)+'Feb21'!W64)</f>
        <v>0</v>
      </c>
      <c r="X19" s="49">
        <f>IF(O19=" ",'Feb21'!X64,O19+'Feb21'!X64)</f>
        <v>0</v>
      </c>
      <c r="Y19" s="49">
        <f>IF(P19=" ",'Feb21'!Y64,P19+'Feb21'!Y64)</f>
        <v>0</v>
      </c>
      <c r="Z19" s="49">
        <f>IF(Q19=" ",'Feb21'!Z64,Q19+'Feb21'!Z64)</f>
        <v>0</v>
      </c>
      <c r="AA19" s="49">
        <f>IF(R19=" ",'Feb21'!AA64,R19+'Feb21'!AA64)</f>
        <v>0</v>
      </c>
      <c r="AC19" s="49">
        <f>IF(T19=" ",'Feb21'!AC64,T19+'Feb21'!AC64)</f>
        <v>0</v>
      </c>
      <c r="AD19" s="77">
        <f t="shared" si="3"/>
        <v>0</v>
      </c>
      <c r="AE19" s="77">
        <f t="shared" si="4"/>
        <v>0</v>
      </c>
      <c r="AF19" s="77">
        <f t="shared" si="5"/>
        <v>0</v>
      </c>
      <c r="AG19" s="77">
        <f t="shared" si="6"/>
        <v>0</v>
      </c>
      <c r="AH19" s="35"/>
    </row>
    <row r="20" spans="1:34" ht="18" customHeight="1" thickBot="1" x14ac:dyDescent="0.25">
      <c r="A20" s="34"/>
      <c r="B20" s="125" t="str">
        <f>IF(E20=" "," ",IF(Employee!F$258&gt;E$9," ",IF(Employee!F$260&lt;E$9," ",Employee!D$264)))</f>
        <v xml:space="preserve"> </v>
      </c>
      <c r="C20" s="318"/>
      <c r="D20" s="318" t="s">
        <v>141</v>
      </c>
      <c r="E20" s="126" t="str">
        <f>IF(Employee!D$262="m"," ",IF(Employee!F$258&gt;E$9," ",IF(Employee!F$260&lt;E$9," ",Employee!D$263)))</f>
        <v xml:space="preserve"> </v>
      </c>
      <c r="F20" s="128" t="str">
        <f>IF(E20=" "," ",IF(Employee!F$258&gt;E$9," ",IF(Employee!F$260&lt;E$9," ",Employee!D$249)))</f>
        <v xml:space="preserve"> </v>
      </c>
      <c r="G20" s="143"/>
      <c r="H20" s="117">
        <f>IF(T$9="Y",'Feb21'!H65,0)</f>
        <v>0</v>
      </c>
      <c r="I20" s="118">
        <f>IF(T$9="Y",'Feb21'!I65,0)</f>
        <v>0</v>
      </c>
      <c r="J20" s="118">
        <f>IF(T$9="Y",'Feb21'!J65,0)</f>
        <v>0</v>
      </c>
      <c r="K20" s="118">
        <f>IF(T$9="Y",'Feb21'!K65,I20*J20)</f>
        <v>0</v>
      </c>
      <c r="L20" s="116">
        <f>IF(T$9="Y",'Feb21'!L65,0)</f>
        <v>0</v>
      </c>
      <c r="M20" s="116" t="str">
        <f>IF(E20=" "," ",IF(T$9="Y",'Feb21'!M65,IF((H20+K20+L20)&gt;0,H20+K20+L20," ")))</f>
        <v xml:space="preserve"> </v>
      </c>
      <c r="N20" s="117">
        <v>0</v>
      </c>
      <c r="O20" s="118">
        <v>0</v>
      </c>
      <c r="P20" s="118">
        <v>0</v>
      </c>
      <c r="Q20" s="116">
        <v>0</v>
      </c>
      <c r="R20" s="97" t="str">
        <f t="shared" si="2"/>
        <v xml:space="preserve"> </v>
      </c>
      <c r="S20" s="95"/>
      <c r="T20" s="96" t="str">
        <f>IF(M20=" "," ",IF(M20=0," ",Admin!I482))</f>
        <v xml:space="preserve"> </v>
      </c>
      <c r="U20" s="39"/>
      <c r="V20" s="49">
        <f>IF(Employee!H$268=E$9,Employee!D$268+SUM(M20)+'Feb21'!V65,SUM(M20)+'Feb21'!V65)</f>
        <v>0</v>
      </c>
      <c r="W20" s="49">
        <f>IF(Employee!H$268=E$9,Employee!D$269+SUM(N20)+'Feb21'!W65,SUM(N20)+'Feb21'!W65)</f>
        <v>0</v>
      </c>
      <c r="X20" s="49">
        <f>IF(O20=" ",'Feb21'!X65,O20+'Feb21'!X65)</f>
        <v>0</v>
      </c>
      <c r="Y20" s="49">
        <f>IF(P20=" ",'Feb21'!Y65,P20+'Feb21'!Y65)</f>
        <v>0</v>
      </c>
      <c r="Z20" s="49">
        <f>IF(Q20=" ",'Feb21'!Z65,Q20+'Feb21'!Z65)</f>
        <v>0</v>
      </c>
      <c r="AA20" s="49">
        <f>IF(R20=" ",'Feb21'!AA65,R20+'Feb21'!AA65)</f>
        <v>0</v>
      </c>
      <c r="AC20" s="49">
        <f>IF(T20=" ",'Feb21'!AC65,T20+'Feb21'!AC65)</f>
        <v>0</v>
      </c>
      <c r="AD20" s="77">
        <f t="shared" si="3"/>
        <v>0</v>
      </c>
      <c r="AE20" s="77">
        <f t="shared" si="4"/>
        <v>0</v>
      </c>
      <c r="AF20" s="77">
        <f t="shared" si="5"/>
        <v>0</v>
      </c>
      <c r="AG20" s="77">
        <f t="shared" si="6"/>
        <v>0</v>
      </c>
      <c r="AH20" s="35"/>
    </row>
    <row r="21" spans="1:34" ht="18" customHeight="1" thickTop="1" thickBot="1" x14ac:dyDescent="0.25">
      <c r="A21" s="38"/>
      <c r="B21" s="134"/>
      <c r="C21" s="132"/>
      <c r="D21" s="132"/>
      <c r="E21" s="133"/>
      <c r="F21" s="447" t="s">
        <v>7</v>
      </c>
      <c r="G21" s="403"/>
      <c r="H21" s="105"/>
      <c r="I21" s="106"/>
      <c r="J21" s="106"/>
      <c r="K21" s="147"/>
      <c r="L21" s="147"/>
      <c r="M21" s="138">
        <f t="shared" ref="M21:R21" si="7">SUM(M11:M20)</f>
        <v>0</v>
      </c>
      <c r="N21" s="138">
        <f t="shared" si="7"/>
        <v>0</v>
      </c>
      <c r="O21" s="138">
        <f t="shared" si="7"/>
        <v>0</v>
      </c>
      <c r="P21" s="138">
        <f t="shared" si="7"/>
        <v>0</v>
      </c>
      <c r="Q21" s="138">
        <f t="shared" si="7"/>
        <v>0</v>
      </c>
      <c r="R21" s="138">
        <f t="shared" si="7"/>
        <v>0</v>
      </c>
      <c r="S21" s="95"/>
      <c r="T21" s="138">
        <f>SUM(T11:T20)</f>
        <v>0</v>
      </c>
      <c r="U21" s="40"/>
      <c r="V21" s="49"/>
      <c r="AH21" s="35"/>
    </row>
    <row r="22" spans="1:34" s="8" customFormat="1" ht="24" customHeight="1" thickBot="1" x14ac:dyDescent="0.25">
      <c r="A22" s="112"/>
      <c r="B22" s="393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177"/>
      <c r="V22" s="67"/>
      <c r="W22" s="67"/>
      <c r="X22" s="67"/>
      <c r="Y22" s="178"/>
      <c r="Z22" s="67"/>
      <c r="AA22" s="67"/>
      <c r="AB22" s="68"/>
      <c r="AC22" s="67"/>
      <c r="AD22" s="76"/>
      <c r="AE22" s="76"/>
      <c r="AF22" s="76"/>
      <c r="AG22" s="76"/>
      <c r="AH22" s="139"/>
    </row>
    <row r="23" spans="1:34" ht="18" customHeight="1" thickTop="1" thickBot="1" x14ac:dyDescent="0.25">
      <c r="A23" s="31"/>
      <c r="B23" s="402" t="s">
        <v>23</v>
      </c>
      <c r="C23" s="403"/>
      <c r="D23" s="403"/>
      <c r="E23" s="404"/>
      <c r="F23" s="32"/>
      <c r="G23" s="32"/>
      <c r="H23" s="43"/>
      <c r="I23" s="43"/>
      <c r="J23" s="43"/>
      <c r="K23" s="46"/>
      <c r="L23" s="46"/>
      <c r="M23" s="43"/>
      <c r="N23" s="32"/>
      <c r="O23" s="394" t="s">
        <v>28</v>
      </c>
      <c r="P23" s="395"/>
      <c r="Q23" s="396"/>
      <c r="R23" s="451"/>
      <c r="S23" s="452"/>
      <c r="T23" s="452"/>
      <c r="U23" s="33"/>
      <c r="AH23" s="35"/>
    </row>
    <row r="24" spans="1:34" ht="18" customHeight="1" thickTop="1" thickBot="1" x14ac:dyDescent="0.25">
      <c r="A24" s="34"/>
      <c r="B24" s="405" t="s">
        <v>9</v>
      </c>
      <c r="C24" s="403"/>
      <c r="D24" s="404"/>
      <c r="E24" s="168">
        <v>49</v>
      </c>
      <c r="F24" s="35"/>
      <c r="G24" s="35"/>
      <c r="H24" s="405" t="s">
        <v>28</v>
      </c>
      <c r="I24" s="403"/>
      <c r="J24" s="404"/>
      <c r="K24" s="210">
        <f>M9+1</f>
        <v>44263</v>
      </c>
      <c r="L24" s="211" t="s">
        <v>84</v>
      </c>
      <c r="M24" s="212">
        <f>K24+6</f>
        <v>44269</v>
      </c>
      <c r="N24" s="20"/>
      <c r="O24" s="448" t="s">
        <v>71</v>
      </c>
      <c r="P24" s="449"/>
      <c r="Q24" s="449"/>
      <c r="R24" s="450"/>
      <c r="S24" s="35"/>
      <c r="T24" s="176"/>
      <c r="U24" s="37"/>
      <c r="AH24" s="35"/>
    </row>
    <row r="25" spans="1:34" ht="18" customHeight="1" thickTop="1" x14ac:dyDescent="0.2">
      <c r="A25" s="34"/>
      <c r="B25" s="75"/>
      <c r="C25" s="182"/>
      <c r="D25" s="129"/>
      <c r="E25" s="182"/>
      <c r="F25" s="183"/>
      <c r="G25" s="182"/>
      <c r="H25" s="44"/>
      <c r="I25" s="44"/>
      <c r="J25" s="44"/>
      <c r="K25" s="47"/>
      <c r="L25" s="47"/>
      <c r="M25" s="44"/>
      <c r="N25" s="35"/>
      <c r="O25" s="44"/>
      <c r="P25" s="44"/>
      <c r="Q25" s="44"/>
      <c r="R25" s="44"/>
      <c r="S25" s="35"/>
      <c r="T25" s="44"/>
      <c r="U25" s="37"/>
      <c r="AH25" s="35"/>
    </row>
    <row r="26" spans="1:34" ht="18" customHeight="1" x14ac:dyDescent="0.2">
      <c r="A26" s="34"/>
      <c r="B26" s="121" t="str">
        <f>IF(E26=" "," ",IF(Employee!F$24&gt;E$24," ",IF(Employee!F$26&lt;E$24," ",Employee!D$30)))</f>
        <v xml:space="preserve"> </v>
      </c>
      <c r="C26" s="318"/>
      <c r="D26" s="318" t="s">
        <v>141</v>
      </c>
      <c r="E26" s="122" t="str">
        <f>IF(Employee!D$28="m"," ",IF(Employee!F$24&gt;E$24," ",IF(Employee!F$26&lt;E$24," ",Employee!D$29)))</f>
        <v xml:space="preserve"> </v>
      </c>
      <c r="F26" s="101" t="str">
        <f>IF(E26=" "," ",IF(Employee!F$24&gt;E$24," ",IF(Employee!F$26&lt;E$24," ",Employee!D$15)))</f>
        <v xml:space="preserve"> </v>
      </c>
      <c r="G26" s="140"/>
      <c r="H26" s="98">
        <f>IF(T$24="Y",H11,0)</f>
        <v>0</v>
      </c>
      <c r="I26" s="90">
        <f>IF(T$24="Y",I11,0)</f>
        <v>0</v>
      </c>
      <c r="J26" s="90">
        <f>IF(T$24="Y",J11,0)</f>
        <v>0</v>
      </c>
      <c r="K26" s="90">
        <f>IF(T$24="Y",K11,I26*J26)</f>
        <v>0</v>
      </c>
      <c r="L26" s="90">
        <f>IF(T$24="Y",L11,0)</f>
        <v>0</v>
      </c>
      <c r="M26" s="102" t="str">
        <f t="shared" ref="M26:M35" si="8">IF(E26=" "," ",IF(T$24="Y",M11,IF((H26+K26+L26)&gt;0,H26+K26+L26," ")))</f>
        <v xml:space="preserve"> </v>
      </c>
      <c r="N26" s="98">
        <v>0</v>
      </c>
      <c r="O26" s="90">
        <v>0</v>
      </c>
      <c r="P26" s="90">
        <v>0</v>
      </c>
      <c r="Q26" s="114">
        <v>0</v>
      </c>
      <c r="R26" s="107" t="str">
        <f t="shared" ref="R26:R35" si="9">IF(M26=" "," ",IF(M26=0," ",M26-SUM(N26:Q26)))</f>
        <v xml:space="preserve"> </v>
      </c>
      <c r="S26" s="95"/>
      <c r="T26" s="92" t="str">
        <f>IF(M26=" "," ",IF(M26=0," ",Admin!I483))</f>
        <v xml:space="preserve"> </v>
      </c>
      <c r="U26" s="39"/>
      <c r="V26" s="49">
        <f>IF(Employee!H$34=E$24,Employee!D$34+SUM(M26)+V11,SUM(M26)+V11)</f>
        <v>0</v>
      </c>
      <c r="W26" s="49">
        <f>IF(Employee!H$34=E$24,Employee!D$35+SUM(N26)+W11,SUM(N26)+W11)</f>
        <v>0</v>
      </c>
      <c r="X26" s="49">
        <f t="shared" ref="X26:X35" si="10">IF(O26=" ",X11,O26+X11)</f>
        <v>0</v>
      </c>
      <c r="Y26" s="49">
        <f t="shared" ref="Y26:Z35" si="11">IF(P26=0,Y11,P26+Y11)</f>
        <v>0</v>
      </c>
      <c r="Z26" s="49">
        <f t="shared" si="11"/>
        <v>0</v>
      </c>
      <c r="AA26" s="49">
        <f t="shared" ref="AA26:AA35" si="12">IF(R26=" ",AA11,AA11+R26)</f>
        <v>0</v>
      </c>
      <c r="AC26" s="49">
        <f t="shared" ref="AC26:AC35" si="13">IF(T26=" ",AC11,T26+AC11)</f>
        <v>0</v>
      </c>
      <c r="AD26" s="77">
        <f>IF(G26="SSP",H26,0)</f>
        <v>0</v>
      </c>
      <c r="AE26" s="77">
        <f>IF(G26="SMP",H26,0)</f>
        <v>0</v>
      </c>
      <c r="AF26" s="77">
        <f>IF(G26="SPP",H26,0)</f>
        <v>0</v>
      </c>
      <c r="AG26" s="77">
        <f>IF(G26="SAP",H26,0)</f>
        <v>0</v>
      </c>
      <c r="AH26" s="35"/>
    </row>
    <row r="27" spans="1:34" ht="18" customHeight="1" x14ac:dyDescent="0.2">
      <c r="A27" s="34"/>
      <c r="B27" s="123" t="str">
        <f>IF(E27=" "," ",IF(Employee!F$50&gt;E$24," ",IF(Employee!F$52&lt;E$24," ",Employee!D$56)))</f>
        <v xml:space="preserve"> </v>
      </c>
      <c r="C27" s="318"/>
      <c r="D27" s="318" t="s">
        <v>141</v>
      </c>
      <c r="E27" s="124" t="str">
        <f>IF(Employee!D$54="m"," ",IF(Employee!F$50&gt;E$24," ",IF(Employee!F$52&lt;E$24," ",Employee!D$55)))</f>
        <v xml:space="preserve"> </v>
      </c>
      <c r="F27" s="30" t="str">
        <f>IF(E27=" "," ",IF(Employee!F$50&gt;E$24," ",IF(Employee!F$52&lt;E$24," ",Employee!D$41)))</f>
        <v xml:space="preserve"> </v>
      </c>
      <c r="G27" s="140"/>
      <c r="H27" s="99">
        <f t="shared" ref="H27:H35" si="14">IF(T$24="Y",H12,0)</f>
        <v>0</v>
      </c>
      <c r="I27" s="93">
        <f t="shared" ref="I27:I35" si="15">IF(T$24="Y",I12,0)</f>
        <v>0</v>
      </c>
      <c r="J27" s="93">
        <f t="shared" ref="J27:J35" si="16">IF(T$24="Y",J12,0)</f>
        <v>0</v>
      </c>
      <c r="K27" s="93">
        <f t="shared" ref="K27:K35" si="17">IF(T$24="Y",K12,I27*J27)</f>
        <v>0</v>
      </c>
      <c r="L27" s="93">
        <f t="shared" ref="L27:L35" si="18">IF(T$24="Y",L12,0)</f>
        <v>0</v>
      </c>
      <c r="M27" s="103" t="str">
        <f t="shared" si="8"/>
        <v xml:space="preserve"> </v>
      </c>
      <c r="N27" s="99">
        <v>0</v>
      </c>
      <c r="O27" s="93">
        <v>0</v>
      </c>
      <c r="P27" s="93">
        <v>0</v>
      </c>
      <c r="Q27" s="115">
        <v>0</v>
      </c>
      <c r="R27" s="108" t="str">
        <f t="shared" si="9"/>
        <v xml:space="preserve"> </v>
      </c>
      <c r="S27" s="95"/>
      <c r="T27" s="96" t="str">
        <f>IF(M27=" "," ",IF(M27=0," ",Admin!I484))</f>
        <v xml:space="preserve"> </v>
      </c>
      <c r="U27" s="39"/>
      <c r="V27" s="49">
        <f>IF(Employee!H$60=E$24,Employee!D$60+SUM(M27)+V12,SUM(M27)+V12)</f>
        <v>0</v>
      </c>
      <c r="W27" s="49">
        <f>IF(Employee!H$60=E$24,Employee!D$61+SUM(N27)+W12,SUM(N27)+W12)</f>
        <v>0</v>
      </c>
      <c r="X27" s="49">
        <f t="shared" si="10"/>
        <v>0</v>
      </c>
      <c r="Y27" s="49">
        <f t="shared" si="11"/>
        <v>0</v>
      </c>
      <c r="Z27" s="49">
        <f t="shared" si="11"/>
        <v>0</v>
      </c>
      <c r="AA27" s="49">
        <f t="shared" si="12"/>
        <v>0</v>
      </c>
      <c r="AC27" s="49">
        <f t="shared" si="13"/>
        <v>0</v>
      </c>
      <c r="AD27" s="77">
        <f t="shared" ref="AD27:AD35" si="19">IF(G27="SSP",H27,0)</f>
        <v>0</v>
      </c>
      <c r="AE27" s="77">
        <f t="shared" ref="AE27:AE35" si="20">IF(G27="SMP",H27,0)</f>
        <v>0</v>
      </c>
      <c r="AF27" s="77">
        <f t="shared" ref="AF27:AF35" si="21">IF(G27="SPP",H27,0)</f>
        <v>0</v>
      </c>
      <c r="AG27" s="77">
        <f t="shared" ref="AG27:AG35" si="22">IF(G27="SAP",H27,0)</f>
        <v>0</v>
      </c>
      <c r="AH27" s="35"/>
    </row>
    <row r="28" spans="1:34" ht="18" customHeight="1" x14ac:dyDescent="0.2">
      <c r="A28" s="34"/>
      <c r="B28" s="123" t="str">
        <f>IF(E28=" "," ",IF(Employee!F$76&gt;E$24," ",IF(Employee!F$78&lt;E$24," ",Employee!D$82)))</f>
        <v xml:space="preserve"> </v>
      </c>
      <c r="C28" s="318"/>
      <c r="D28" s="318" t="s">
        <v>141</v>
      </c>
      <c r="E28" s="124" t="str">
        <f>IF(Employee!D$80="m"," ",IF(Employee!F$76&gt;E$24," ",IF(Employee!F$78&lt;E$24," ",Employee!D$81)))</f>
        <v xml:space="preserve"> </v>
      </c>
      <c r="F28" s="30" t="str">
        <f>IF(E28=" "," ",IF(Employee!F$76&gt;E$24," ",IF(Employee!F$78&lt;E$24," ",Employee!D$67)))</f>
        <v xml:space="preserve"> </v>
      </c>
      <c r="G28" s="140"/>
      <c r="H28" s="99">
        <f t="shared" si="14"/>
        <v>0</v>
      </c>
      <c r="I28" s="93">
        <f t="shared" si="15"/>
        <v>0</v>
      </c>
      <c r="J28" s="93">
        <f t="shared" si="16"/>
        <v>0</v>
      </c>
      <c r="K28" s="93">
        <f t="shared" si="17"/>
        <v>0</v>
      </c>
      <c r="L28" s="93">
        <f t="shared" si="18"/>
        <v>0</v>
      </c>
      <c r="M28" s="103" t="str">
        <f t="shared" si="8"/>
        <v xml:space="preserve"> </v>
      </c>
      <c r="N28" s="99">
        <v>0</v>
      </c>
      <c r="O28" s="93">
        <v>0</v>
      </c>
      <c r="P28" s="93">
        <v>0</v>
      </c>
      <c r="Q28" s="115">
        <v>0</v>
      </c>
      <c r="R28" s="108" t="str">
        <f t="shared" si="9"/>
        <v xml:space="preserve"> </v>
      </c>
      <c r="S28" s="95"/>
      <c r="T28" s="96" t="str">
        <f>IF(M28=" "," ",IF(M28=0," ",Admin!I485))</f>
        <v xml:space="preserve"> </v>
      </c>
      <c r="U28" s="39"/>
      <c r="V28" s="49">
        <f>IF(Employee!H$86=E$24,Employee!D$86+SUM(M28)+V13,SUM(M28)+V13)</f>
        <v>0</v>
      </c>
      <c r="W28" s="49">
        <f>IF(Employee!H$86=E$24,Employee!D$87+SUM(N28)+W13,SUM(N28)+W13)</f>
        <v>0</v>
      </c>
      <c r="X28" s="49">
        <f t="shared" si="10"/>
        <v>0</v>
      </c>
      <c r="Y28" s="49">
        <f t="shared" si="11"/>
        <v>0</v>
      </c>
      <c r="Z28" s="49">
        <f t="shared" si="11"/>
        <v>0</v>
      </c>
      <c r="AA28" s="49">
        <f t="shared" si="12"/>
        <v>0</v>
      </c>
      <c r="AC28" s="49">
        <f t="shared" si="13"/>
        <v>0</v>
      </c>
      <c r="AD28" s="77">
        <f t="shared" si="19"/>
        <v>0</v>
      </c>
      <c r="AE28" s="77">
        <f t="shared" si="20"/>
        <v>0</v>
      </c>
      <c r="AF28" s="77">
        <f t="shared" si="21"/>
        <v>0</v>
      </c>
      <c r="AG28" s="77">
        <f t="shared" si="22"/>
        <v>0</v>
      </c>
      <c r="AH28" s="35"/>
    </row>
    <row r="29" spans="1:34" ht="18" customHeight="1" x14ac:dyDescent="0.2">
      <c r="A29" s="34"/>
      <c r="B29" s="123" t="str">
        <f>IF(E29=" "," ",IF(Employee!F$102&gt;E$24," ",IF(Employee!F$104&lt;E$24," ",Employee!D$108)))</f>
        <v xml:space="preserve"> </v>
      </c>
      <c r="C29" s="318"/>
      <c r="D29" s="318" t="s">
        <v>141</v>
      </c>
      <c r="E29" s="124" t="str">
        <f>IF(Employee!D$106="m"," ",IF(Employee!F$102&gt;E$24," ",IF(Employee!F$104&lt;E$24," ",Employee!D$107)))</f>
        <v xml:space="preserve"> </v>
      </c>
      <c r="F29" s="30" t="str">
        <f>IF(E29=" "," ",IF(Employee!F$102&gt;E$24," ",IF(Employee!F$104&lt;E$24," ",Employee!D$93)))</f>
        <v xml:space="preserve"> </v>
      </c>
      <c r="G29" s="140"/>
      <c r="H29" s="99">
        <f t="shared" si="14"/>
        <v>0</v>
      </c>
      <c r="I29" s="93">
        <f t="shared" si="15"/>
        <v>0</v>
      </c>
      <c r="J29" s="93">
        <f t="shared" si="16"/>
        <v>0</v>
      </c>
      <c r="K29" s="93">
        <f t="shared" si="17"/>
        <v>0</v>
      </c>
      <c r="L29" s="93">
        <f t="shared" si="18"/>
        <v>0</v>
      </c>
      <c r="M29" s="103" t="str">
        <f t="shared" si="8"/>
        <v xml:space="preserve"> </v>
      </c>
      <c r="N29" s="99">
        <v>0</v>
      </c>
      <c r="O29" s="93">
        <v>0</v>
      </c>
      <c r="P29" s="93">
        <v>0</v>
      </c>
      <c r="Q29" s="115">
        <v>0</v>
      </c>
      <c r="R29" s="108" t="str">
        <f t="shared" si="9"/>
        <v xml:space="preserve"> </v>
      </c>
      <c r="S29" s="95"/>
      <c r="T29" s="96" t="str">
        <f>IF(M29=" "," ",IF(M29=0," ",Admin!I486))</f>
        <v xml:space="preserve"> </v>
      </c>
      <c r="U29" s="39"/>
      <c r="V29" s="49">
        <f>IF(Employee!H$112=E$24,Employee!D$112+SUM(M29)+V14,SUM(M29)+V14)</f>
        <v>0</v>
      </c>
      <c r="W29" s="49">
        <f>IF(Employee!H$112=E$24,Employee!D$113+SUM(N29)+W14,SUM(N29)+W14)</f>
        <v>0</v>
      </c>
      <c r="X29" s="49">
        <f t="shared" si="10"/>
        <v>0</v>
      </c>
      <c r="Y29" s="49">
        <f t="shared" si="11"/>
        <v>0</v>
      </c>
      <c r="Z29" s="49">
        <f t="shared" si="11"/>
        <v>0</v>
      </c>
      <c r="AA29" s="49">
        <f t="shared" si="12"/>
        <v>0</v>
      </c>
      <c r="AC29" s="49">
        <f t="shared" si="13"/>
        <v>0</v>
      </c>
      <c r="AD29" s="77">
        <f t="shared" si="19"/>
        <v>0</v>
      </c>
      <c r="AE29" s="77">
        <f t="shared" si="20"/>
        <v>0</v>
      </c>
      <c r="AF29" s="77">
        <f t="shared" si="21"/>
        <v>0</v>
      </c>
      <c r="AG29" s="77">
        <f t="shared" si="22"/>
        <v>0</v>
      </c>
      <c r="AH29" s="35"/>
    </row>
    <row r="30" spans="1:34" ht="18" customHeight="1" x14ac:dyDescent="0.2">
      <c r="A30" s="34"/>
      <c r="B30" s="123" t="str">
        <f>IF(E30=" "," ",IF(Employee!F$128&gt;E$24," ",IF(Employee!F$130&lt;E$24," ",Employee!D$134)))</f>
        <v xml:space="preserve"> </v>
      </c>
      <c r="C30" s="318"/>
      <c r="D30" s="318" t="s">
        <v>141</v>
      </c>
      <c r="E30" s="124" t="str">
        <f>IF(Employee!D$132="m"," ",IF(Employee!F$128&gt;E$24," ",IF(Employee!F$130&lt;E$24," ",Employee!D$133)))</f>
        <v xml:space="preserve"> </v>
      </c>
      <c r="F30" s="30" t="str">
        <f>IF(E30=" "," ",IF(Employee!F$128&gt;E$24," ",IF(Employee!F$130&lt;E$24," ",Employee!D$119)))</f>
        <v xml:space="preserve"> </v>
      </c>
      <c r="G30" s="140"/>
      <c r="H30" s="99">
        <f t="shared" si="14"/>
        <v>0</v>
      </c>
      <c r="I30" s="93">
        <f t="shared" si="15"/>
        <v>0</v>
      </c>
      <c r="J30" s="93">
        <f t="shared" si="16"/>
        <v>0</v>
      </c>
      <c r="K30" s="93">
        <f t="shared" si="17"/>
        <v>0</v>
      </c>
      <c r="L30" s="93">
        <f t="shared" si="18"/>
        <v>0</v>
      </c>
      <c r="M30" s="103" t="str">
        <f t="shared" si="8"/>
        <v xml:space="preserve"> </v>
      </c>
      <c r="N30" s="99">
        <v>0</v>
      </c>
      <c r="O30" s="93">
        <v>0</v>
      </c>
      <c r="P30" s="93">
        <v>0</v>
      </c>
      <c r="Q30" s="115">
        <v>0</v>
      </c>
      <c r="R30" s="108" t="str">
        <f t="shared" si="9"/>
        <v xml:space="preserve"> </v>
      </c>
      <c r="S30" s="95"/>
      <c r="T30" s="96" t="str">
        <f>IF(M30=" "," ",IF(M30=0," ",Admin!I487))</f>
        <v xml:space="preserve"> </v>
      </c>
      <c r="U30" s="39"/>
      <c r="V30" s="49">
        <f>IF(Employee!H$138=E$24,Employee!D$138+SUM(M30)+V15,SUM(M30)+V15)</f>
        <v>0</v>
      </c>
      <c r="W30" s="49">
        <f>IF(Employee!H$138=E$24,Employee!D$139+SUM(N30)+W15,SUM(N30)+W15)</f>
        <v>0</v>
      </c>
      <c r="X30" s="49">
        <f t="shared" si="10"/>
        <v>0</v>
      </c>
      <c r="Y30" s="49">
        <f t="shared" si="11"/>
        <v>0</v>
      </c>
      <c r="Z30" s="49">
        <f t="shared" si="11"/>
        <v>0</v>
      </c>
      <c r="AA30" s="49">
        <f t="shared" si="12"/>
        <v>0</v>
      </c>
      <c r="AC30" s="49">
        <f t="shared" si="13"/>
        <v>0</v>
      </c>
      <c r="AD30" s="77">
        <f t="shared" si="19"/>
        <v>0</v>
      </c>
      <c r="AE30" s="77">
        <f t="shared" si="20"/>
        <v>0</v>
      </c>
      <c r="AF30" s="77">
        <f t="shared" si="21"/>
        <v>0</v>
      </c>
      <c r="AG30" s="77">
        <f t="shared" si="22"/>
        <v>0</v>
      </c>
      <c r="AH30" s="35"/>
    </row>
    <row r="31" spans="1:34" ht="18" customHeight="1" x14ac:dyDescent="0.2">
      <c r="A31" s="34"/>
      <c r="B31" s="123" t="str">
        <f>IF(E31=" "," ",IF(Employee!F$154&gt;E$24," ",IF(Employee!F$156&lt;E$24," ",Employee!D$160)))</f>
        <v xml:space="preserve"> </v>
      </c>
      <c r="C31" s="318"/>
      <c r="D31" s="318" t="s">
        <v>141</v>
      </c>
      <c r="E31" s="124" t="str">
        <f>IF(Employee!D$158="m"," ",IF(Employee!F$154&gt;E$24," ",IF(Employee!F$156&lt;E$24," ",Employee!D$159)))</f>
        <v xml:space="preserve"> </v>
      </c>
      <c r="F31" s="30" t="str">
        <f>IF(E31=" "," ",IF(Employee!F$154&gt;E$24," ",IF(Employee!F$156&lt;E$24," ",Employee!D$145)))</f>
        <v xml:space="preserve"> </v>
      </c>
      <c r="G31" s="140"/>
      <c r="H31" s="99">
        <f t="shared" si="14"/>
        <v>0</v>
      </c>
      <c r="I31" s="93">
        <f t="shared" si="15"/>
        <v>0</v>
      </c>
      <c r="J31" s="93">
        <f t="shared" si="16"/>
        <v>0</v>
      </c>
      <c r="K31" s="93">
        <f t="shared" si="17"/>
        <v>0</v>
      </c>
      <c r="L31" s="93">
        <f t="shared" si="18"/>
        <v>0</v>
      </c>
      <c r="M31" s="103" t="str">
        <f t="shared" si="8"/>
        <v xml:space="preserve"> </v>
      </c>
      <c r="N31" s="99">
        <v>0</v>
      </c>
      <c r="O31" s="93">
        <v>0</v>
      </c>
      <c r="P31" s="93">
        <v>0</v>
      </c>
      <c r="Q31" s="115">
        <v>0</v>
      </c>
      <c r="R31" s="108" t="str">
        <f t="shared" si="9"/>
        <v xml:space="preserve"> </v>
      </c>
      <c r="S31" s="95"/>
      <c r="T31" s="96" t="str">
        <f>IF(M31=" "," ",IF(M31=0," ",Admin!I488))</f>
        <v xml:space="preserve"> </v>
      </c>
      <c r="U31" s="39"/>
      <c r="V31" s="49">
        <f>IF(Employee!H$164=E$24,Employee!D$164+SUM(M31)+V16,SUM(M31)+V16)</f>
        <v>0</v>
      </c>
      <c r="W31" s="49">
        <f>IF(Employee!H$164=E$24,Employee!D$165+SUM(N31)+W16,SUM(N31)+W16)</f>
        <v>0</v>
      </c>
      <c r="X31" s="49">
        <f t="shared" si="10"/>
        <v>0</v>
      </c>
      <c r="Y31" s="49">
        <f t="shared" si="11"/>
        <v>0</v>
      </c>
      <c r="Z31" s="49">
        <f t="shared" si="11"/>
        <v>0</v>
      </c>
      <c r="AA31" s="49">
        <f t="shared" si="12"/>
        <v>0</v>
      </c>
      <c r="AC31" s="49">
        <f t="shared" si="13"/>
        <v>0</v>
      </c>
      <c r="AD31" s="77">
        <f t="shared" si="19"/>
        <v>0</v>
      </c>
      <c r="AE31" s="77">
        <f t="shared" si="20"/>
        <v>0</v>
      </c>
      <c r="AF31" s="77">
        <f t="shared" si="21"/>
        <v>0</v>
      </c>
      <c r="AG31" s="77">
        <f t="shared" si="22"/>
        <v>0</v>
      </c>
      <c r="AH31" s="35"/>
    </row>
    <row r="32" spans="1:34" ht="18" customHeight="1" x14ac:dyDescent="0.2">
      <c r="A32" s="34"/>
      <c r="B32" s="123" t="str">
        <f>IF(E32=" "," ",IF(Employee!F$180&gt;E$24," ",IF(Employee!F$182&lt;E$24," ",Employee!D$186)))</f>
        <v xml:space="preserve"> </v>
      </c>
      <c r="C32" s="318"/>
      <c r="D32" s="318" t="s">
        <v>141</v>
      </c>
      <c r="E32" s="124" t="str">
        <f>IF(Employee!D$184="m"," ",IF(Employee!F$180&gt;E$24," ",IF(Employee!F$182&lt;E$24," ",Employee!D$185)))</f>
        <v xml:space="preserve"> </v>
      </c>
      <c r="F32" s="30" t="str">
        <f>IF(E32=" "," ",IF(Employee!F$180&gt;E$24," ",IF(Employee!F$182&lt;E$24," ",Employee!D$171)))</f>
        <v xml:space="preserve"> </v>
      </c>
      <c r="G32" s="140"/>
      <c r="H32" s="99">
        <f t="shared" si="14"/>
        <v>0</v>
      </c>
      <c r="I32" s="93">
        <f t="shared" si="15"/>
        <v>0</v>
      </c>
      <c r="J32" s="93">
        <f t="shared" si="16"/>
        <v>0</v>
      </c>
      <c r="K32" s="93">
        <f t="shared" si="17"/>
        <v>0</v>
      </c>
      <c r="L32" s="93">
        <f t="shared" si="18"/>
        <v>0</v>
      </c>
      <c r="M32" s="103" t="str">
        <f t="shared" si="8"/>
        <v xml:space="preserve"> </v>
      </c>
      <c r="N32" s="99">
        <v>0</v>
      </c>
      <c r="O32" s="93">
        <v>0</v>
      </c>
      <c r="P32" s="93">
        <v>0</v>
      </c>
      <c r="Q32" s="115">
        <v>0</v>
      </c>
      <c r="R32" s="108" t="str">
        <f t="shared" si="9"/>
        <v xml:space="preserve"> </v>
      </c>
      <c r="S32" s="95"/>
      <c r="T32" s="96" t="str">
        <f>IF(M32=" "," ",IF(M32=0," ",Admin!I489))</f>
        <v xml:space="preserve"> </v>
      </c>
      <c r="U32" s="39"/>
      <c r="V32" s="49">
        <f>IF(Employee!H$190=E$24,Employee!D$190+SUM(M32)+V17,SUM(M32)+V17)</f>
        <v>0</v>
      </c>
      <c r="W32" s="49">
        <f>IF(Employee!H$190=E$24,Employee!D$191+SUM(N32)+W17,SUM(N32)+W17)</f>
        <v>0</v>
      </c>
      <c r="X32" s="49">
        <f t="shared" si="10"/>
        <v>0</v>
      </c>
      <c r="Y32" s="49">
        <f t="shared" si="11"/>
        <v>0</v>
      </c>
      <c r="Z32" s="49">
        <f t="shared" si="11"/>
        <v>0</v>
      </c>
      <c r="AA32" s="49">
        <f t="shared" si="12"/>
        <v>0</v>
      </c>
      <c r="AC32" s="49">
        <f t="shared" si="13"/>
        <v>0</v>
      </c>
      <c r="AD32" s="77">
        <f t="shared" si="19"/>
        <v>0</v>
      </c>
      <c r="AE32" s="77">
        <f t="shared" si="20"/>
        <v>0</v>
      </c>
      <c r="AF32" s="77">
        <f t="shared" si="21"/>
        <v>0</v>
      </c>
      <c r="AG32" s="77">
        <f t="shared" si="22"/>
        <v>0</v>
      </c>
      <c r="AH32" s="35"/>
    </row>
    <row r="33" spans="1:34" ht="18" customHeight="1" x14ac:dyDescent="0.2">
      <c r="A33" s="34"/>
      <c r="B33" s="123" t="str">
        <f>IF(E33=" "," ",IF(Employee!F$206&gt;E$24," ",IF(Employee!F$208&lt;E$24," ",Employee!D$212)))</f>
        <v xml:space="preserve"> </v>
      </c>
      <c r="C33" s="318"/>
      <c r="D33" s="318" t="s">
        <v>141</v>
      </c>
      <c r="E33" s="124" t="str">
        <f>IF(Employee!D$210="m"," ",IF(Employee!F$206&gt;E$24," ",IF(Employee!F$208&lt;E$24," ",Employee!D$211)))</f>
        <v xml:space="preserve"> </v>
      </c>
      <c r="F33" s="30" t="str">
        <f>IF(E33=" "," ",IF(Employee!F$206&gt;E$24," ",IF(Employee!F$208&lt;E$24," ",Employee!D$197)))</f>
        <v xml:space="preserve"> </v>
      </c>
      <c r="G33" s="140"/>
      <c r="H33" s="99">
        <f t="shared" si="14"/>
        <v>0</v>
      </c>
      <c r="I33" s="93">
        <f t="shared" si="15"/>
        <v>0</v>
      </c>
      <c r="J33" s="93">
        <f t="shared" si="16"/>
        <v>0</v>
      </c>
      <c r="K33" s="93">
        <f t="shared" si="17"/>
        <v>0</v>
      </c>
      <c r="L33" s="93">
        <f t="shared" si="18"/>
        <v>0</v>
      </c>
      <c r="M33" s="103" t="str">
        <f t="shared" si="8"/>
        <v xml:space="preserve"> </v>
      </c>
      <c r="N33" s="99">
        <v>0</v>
      </c>
      <c r="O33" s="93">
        <v>0</v>
      </c>
      <c r="P33" s="93">
        <v>0</v>
      </c>
      <c r="Q33" s="115">
        <v>0</v>
      </c>
      <c r="R33" s="108" t="str">
        <f t="shared" si="9"/>
        <v xml:space="preserve"> </v>
      </c>
      <c r="S33" s="95"/>
      <c r="T33" s="96" t="str">
        <f>IF(M33=" "," ",IF(M33=0," ",Admin!I490))</f>
        <v xml:space="preserve"> </v>
      </c>
      <c r="U33" s="39"/>
      <c r="V33" s="49">
        <f>IF(Employee!H$216=E$24,Employee!D$216+SUM(M33)+V18,SUM(M33)+V18)</f>
        <v>0</v>
      </c>
      <c r="W33" s="49">
        <f>IF(Employee!H$216=E$24,Employee!D$217+SUM(N33)+W18,SUM(N33)+W18)</f>
        <v>0</v>
      </c>
      <c r="X33" s="49">
        <f t="shared" si="10"/>
        <v>0</v>
      </c>
      <c r="Y33" s="49">
        <f t="shared" si="11"/>
        <v>0</v>
      </c>
      <c r="Z33" s="49">
        <f t="shared" si="11"/>
        <v>0</v>
      </c>
      <c r="AA33" s="49">
        <f t="shared" si="12"/>
        <v>0</v>
      </c>
      <c r="AC33" s="49">
        <f t="shared" si="13"/>
        <v>0</v>
      </c>
      <c r="AD33" s="77">
        <f t="shared" si="19"/>
        <v>0</v>
      </c>
      <c r="AE33" s="77">
        <f t="shared" si="20"/>
        <v>0</v>
      </c>
      <c r="AF33" s="77">
        <f t="shared" si="21"/>
        <v>0</v>
      </c>
      <c r="AG33" s="77">
        <f t="shared" si="22"/>
        <v>0</v>
      </c>
      <c r="AH33" s="35"/>
    </row>
    <row r="34" spans="1:34" ht="18" customHeight="1" x14ac:dyDescent="0.2">
      <c r="A34" s="34"/>
      <c r="B34" s="123" t="str">
        <f>IF(E34=" "," ",IF(Employee!F$232&gt;E$24," ",IF(Employee!F$234&lt;E$24," ",Employee!D$238)))</f>
        <v xml:space="preserve"> </v>
      </c>
      <c r="C34" s="318"/>
      <c r="D34" s="318" t="s">
        <v>141</v>
      </c>
      <c r="E34" s="124" t="str">
        <f>IF(Employee!D$236="m"," ",IF(Employee!F$232&gt;E$24," ",IF(Employee!F$234&lt;E$24," ",Employee!D$237)))</f>
        <v xml:space="preserve"> </v>
      </c>
      <c r="F34" s="30" t="str">
        <f>IF(E34=" "," ",IF(Employee!F$232&gt;E$24," ",IF(Employee!F$234&lt;E$24," ",Employee!D$223)))</f>
        <v xml:space="preserve"> </v>
      </c>
      <c r="G34" s="140"/>
      <c r="H34" s="99">
        <f t="shared" si="14"/>
        <v>0</v>
      </c>
      <c r="I34" s="93">
        <f t="shared" si="15"/>
        <v>0</v>
      </c>
      <c r="J34" s="93">
        <f t="shared" si="16"/>
        <v>0</v>
      </c>
      <c r="K34" s="93">
        <f t="shared" si="17"/>
        <v>0</v>
      </c>
      <c r="L34" s="93">
        <f t="shared" si="18"/>
        <v>0</v>
      </c>
      <c r="M34" s="103" t="str">
        <f t="shared" si="8"/>
        <v xml:space="preserve"> </v>
      </c>
      <c r="N34" s="99">
        <v>0</v>
      </c>
      <c r="O34" s="93">
        <v>0</v>
      </c>
      <c r="P34" s="93">
        <v>0</v>
      </c>
      <c r="Q34" s="115">
        <v>0</v>
      </c>
      <c r="R34" s="108" t="str">
        <f t="shared" si="9"/>
        <v xml:space="preserve"> </v>
      </c>
      <c r="S34" s="95"/>
      <c r="T34" s="96" t="str">
        <f>IF(M34=" "," ",IF(M34=0," ",Admin!I491))</f>
        <v xml:space="preserve"> </v>
      </c>
      <c r="U34" s="39"/>
      <c r="V34" s="49">
        <f>IF(Employee!H$242=E$24,Employee!D$242+SUM(M34)+V19,SUM(M34)+V19)</f>
        <v>0</v>
      </c>
      <c r="W34" s="49">
        <f>IF(Employee!H$242=E$24,Employee!D$243+SUM(N34)+W19,SUM(N34)+W19)</f>
        <v>0</v>
      </c>
      <c r="X34" s="49">
        <f t="shared" si="10"/>
        <v>0</v>
      </c>
      <c r="Y34" s="49">
        <f t="shared" si="11"/>
        <v>0</v>
      </c>
      <c r="Z34" s="49">
        <f t="shared" si="11"/>
        <v>0</v>
      </c>
      <c r="AA34" s="49">
        <f t="shared" si="12"/>
        <v>0</v>
      </c>
      <c r="AC34" s="49">
        <f t="shared" si="13"/>
        <v>0</v>
      </c>
      <c r="AD34" s="77">
        <f t="shared" si="19"/>
        <v>0</v>
      </c>
      <c r="AE34" s="77">
        <f t="shared" si="20"/>
        <v>0</v>
      </c>
      <c r="AF34" s="77">
        <f t="shared" si="21"/>
        <v>0</v>
      </c>
      <c r="AG34" s="77">
        <f t="shared" si="22"/>
        <v>0</v>
      </c>
      <c r="AH34" s="35"/>
    </row>
    <row r="35" spans="1:34" ht="18" customHeight="1" thickBot="1" x14ac:dyDescent="0.25">
      <c r="A35" s="34"/>
      <c r="B35" s="125" t="str">
        <f>IF(E35=" "," ",IF(Employee!F$258&gt;E$24," ",IF(Employee!F$260&lt;E$24," ",Employee!D$264)))</f>
        <v xml:space="preserve"> </v>
      </c>
      <c r="C35" s="318"/>
      <c r="D35" s="318" t="s">
        <v>141</v>
      </c>
      <c r="E35" s="126" t="str">
        <f>IF(Employee!D$262="m"," ",IF(Employee!F$258&gt;E$24," ",IF(Employee!F$260&lt;E$24," ",Employee!D$263)))</f>
        <v xml:space="preserve"> </v>
      </c>
      <c r="F35" s="30" t="str">
        <f>IF(E35=" "," ",IF(Employee!F$258&gt;E$24," ",IF(Employee!F$260&lt;E$24," ",Employee!D$249)))</f>
        <v xml:space="preserve"> </v>
      </c>
      <c r="G35" s="141"/>
      <c r="H35" s="117">
        <f t="shared" si="14"/>
        <v>0</v>
      </c>
      <c r="I35" s="118">
        <f t="shared" si="15"/>
        <v>0</v>
      </c>
      <c r="J35" s="118">
        <f t="shared" si="16"/>
        <v>0</v>
      </c>
      <c r="K35" s="118">
        <f t="shared" si="17"/>
        <v>0</v>
      </c>
      <c r="L35" s="118">
        <f t="shared" si="18"/>
        <v>0</v>
      </c>
      <c r="M35" s="104" t="str">
        <f t="shared" si="8"/>
        <v xml:space="preserve"> </v>
      </c>
      <c r="N35" s="117">
        <v>0</v>
      </c>
      <c r="O35" s="118">
        <v>0</v>
      </c>
      <c r="P35" s="118">
        <v>0</v>
      </c>
      <c r="Q35" s="116">
        <v>0</v>
      </c>
      <c r="R35" s="97" t="str">
        <f t="shared" si="9"/>
        <v xml:space="preserve"> </v>
      </c>
      <c r="S35" s="95"/>
      <c r="T35" s="96" t="str">
        <f>IF(M35=" "," ",IF(M35=0," ",Admin!I492))</f>
        <v xml:space="preserve"> </v>
      </c>
      <c r="U35" s="39"/>
      <c r="V35" s="49">
        <f>IF(Employee!H$268=E$24,Employee!D$268+SUM(M35)+V20,SUM(M35)+V20)</f>
        <v>0</v>
      </c>
      <c r="W35" s="49">
        <f>IF(Employee!H$268=E$24,Employee!D$269+SUM(N35)+W20,SUM(N35)+W20)</f>
        <v>0</v>
      </c>
      <c r="X35" s="49">
        <f t="shared" si="10"/>
        <v>0</v>
      </c>
      <c r="Y35" s="49">
        <f t="shared" si="11"/>
        <v>0</v>
      </c>
      <c r="Z35" s="49">
        <f t="shared" si="11"/>
        <v>0</v>
      </c>
      <c r="AA35" s="49">
        <f t="shared" si="12"/>
        <v>0</v>
      </c>
      <c r="AC35" s="49">
        <f t="shared" si="13"/>
        <v>0</v>
      </c>
      <c r="AD35" s="77">
        <f t="shared" si="19"/>
        <v>0</v>
      </c>
      <c r="AE35" s="77">
        <f t="shared" si="20"/>
        <v>0</v>
      </c>
      <c r="AF35" s="77">
        <f t="shared" si="21"/>
        <v>0</v>
      </c>
      <c r="AG35" s="77">
        <f t="shared" si="22"/>
        <v>0</v>
      </c>
      <c r="AH35" s="35"/>
    </row>
    <row r="36" spans="1:34" ht="18" customHeight="1" thickTop="1" thickBot="1" x14ac:dyDescent="0.25">
      <c r="A36" s="38"/>
      <c r="B36" s="134"/>
      <c r="C36" s="132"/>
      <c r="D36" s="132"/>
      <c r="E36" s="133"/>
      <c r="F36" s="447" t="s">
        <v>7</v>
      </c>
      <c r="G36" s="404"/>
      <c r="H36" s="135"/>
      <c r="I36" s="136"/>
      <c r="J36" s="136"/>
      <c r="K36" s="137"/>
      <c r="L36" s="137"/>
      <c r="M36" s="138">
        <f t="shared" ref="M36:R36" si="23">SUM(M26:M35)</f>
        <v>0</v>
      </c>
      <c r="N36" s="138">
        <f t="shared" si="23"/>
        <v>0</v>
      </c>
      <c r="O36" s="138">
        <f t="shared" si="23"/>
        <v>0</v>
      </c>
      <c r="P36" s="138">
        <f t="shared" si="23"/>
        <v>0</v>
      </c>
      <c r="Q36" s="138">
        <f t="shared" si="23"/>
        <v>0</v>
      </c>
      <c r="R36" s="138">
        <f t="shared" si="23"/>
        <v>0</v>
      </c>
      <c r="S36" s="95"/>
      <c r="T36" s="138">
        <f>SUM(T26:T35)</f>
        <v>0</v>
      </c>
      <c r="U36" s="40"/>
      <c r="V36" s="49"/>
      <c r="AH36" s="35"/>
    </row>
    <row r="37" spans="1:34" s="8" customFormat="1" ht="24" customHeight="1" thickBot="1" x14ac:dyDescent="0.25">
      <c r="A37" s="112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177"/>
      <c r="V37" s="67"/>
      <c r="W37" s="67"/>
      <c r="X37" s="67"/>
      <c r="Y37" s="178"/>
      <c r="Z37" s="67"/>
      <c r="AA37" s="67"/>
      <c r="AB37" s="68"/>
      <c r="AC37" s="67"/>
      <c r="AD37" s="76"/>
      <c r="AE37" s="76"/>
      <c r="AF37" s="76"/>
      <c r="AG37" s="76"/>
      <c r="AH37" s="139"/>
    </row>
    <row r="38" spans="1:34" ht="18" customHeight="1" thickTop="1" thickBot="1" x14ac:dyDescent="0.25">
      <c r="A38" s="31"/>
      <c r="B38" s="402" t="s">
        <v>23</v>
      </c>
      <c r="C38" s="403"/>
      <c r="D38" s="403"/>
      <c r="E38" s="404"/>
      <c r="F38" s="32"/>
      <c r="G38" s="32"/>
      <c r="H38" s="43"/>
      <c r="I38" s="43"/>
      <c r="J38" s="43"/>
      <c r="K38" s="46"/>
      <c r="L38" s="46"/>
      <c r="M38" s="43"/>
      <c r="N38" s="32"/>
      <c r="O38" s="394" t="s">
        <v>28</v>
      </c>
      <c r="P38" s="395"/>
      <c r="Q38" s="396"/>
      <c r="R38" s="451"/>
      <c r="S38" s="452"/>
      <c r="T38" s="452"/>
      <c r="U38" s="33"/>
      <c r="AH38" s="35"/>
    </row>
    <row r="39" spans="1:34" ht="18" customHeight="1" thickTop="1" thickBot="1" x14ac:dyDescent="0.25">
      <c r="A39" s="34"/>
      <c r="B39" s="405" t="s">
        <v>9</v>
      </c>
      <c r="C39" s="403"/>
      <c r="D39" s="404"/>
      <c r="E39" s="168">
        <v>50</v>
      </c>
      <c r="F39" s="35"/>
      <c r="G39" s="35"/>
      <c r="H39" s="405" t="s">
        <v>28</v>
      </c>
      <c r="I39" s="403"/>
      <c r="J39" s="404"/>
      <c r="K39" s="210">
        <f>M24+1</f>
        <v>44270</v>
      </c>
      <c r="L39" s="211" t="s">
        <v>84</v>
      </c>
      <c r="M39" s="212">
        <f>K39+6</f>
        <v>44276</v>
      </c>
      <c r="N39" s="20"/>
      <c r="O39" s="448" t="s">
        <v>71</v>
      </c>
      <c r="P39" s="449"/>
      <c r="Q39" s="449"/>
      <c r="R39" s="450"/>
      <c r="S39" s="35"/>
      <c r="T39" s="176"/>
      <c r="U39" s="37"/>
      <c r="AH39" s="35"/>
    </row>
    <row r="40" spans="1:34" ht="18" customHeight="1" thickTop="1" x14ac:dyDescent="0.2">
      <c r="A40" s="34"/>
      <c r="B40" s="73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21" t="str">
        <f>IF(E41=" "," ",IF(Employee!F$24&gt;E$39," ",IF(Employee!F$26&lt;E$39," ",Employee!D$30)))</f>
        <v xml:space="preserve"> </v>
      </c>
      <c r="C41" s="318"/>
      <c r="D41" s="318" t="s">
        <v>141</v>
      </c>
      <c r="E41" s="122" t="str">
        <f>IF(Employee!D$28="m"," ",IF(Employee!F$24&gt;E$39," ",IF(Employee!F$26&lt;E$39," ",Employee!D$29)))</f>
        <v xml:space="preserve"> </v>
      </c>
      <c r="F41" s="101" t="str">
        <f>IF(E41=" "," ",IF(Employee!F$24&gt;E$39," ",IF(Employee!F$26&lt;E$39," ",Employee!D$15)))</f>
        <v xml:space="preserve"> </v>
      </c>
      <c r="G41" s="142"/>
      <c r="H41" s="98">
        <f>IF(T$39="Y",H26,0)</f>
        <v>0</v>
      </c>
      <c r="I41" s="90">
        <f>IF(T$39="Y",I26,0)</f>
        <v>0</v>
      </c>
      <c r="J41" s="90">
        <f>IF(T$39="Y",J26,0)</f>
        <v>0</v>
      </c>
      <c r="K41" s="90">
        <f>IF(T$39="Y",K26,I41*J41)</f>
        <v>0</v>
      </c>
      <c r="L41" s="114">
        <f>IF(T$39="Y",L26,0)</f>
        <v>0</v>
      </c>
      <c r="M41" s="114" t="str">
        <f t="shared" ref="M41:M50" si="24">IF(E41=" "," ",IF(T$39="Y",M26,IF((H41+K41+L41)&gt;0,H41+K41+L41," ")))</f>
        <v xml:space="preserve"> </v>
      </c>
      <c r="N41" s="98">
        <v>0</v>
      </c>
      <c r="O41" s="90">
        <v>0</v>
      </c>
      <c r="P41" s="90">
        <v>0</v>
      </c>
      <c r="Q41" s="114">
        <v>0</v>
      </c>
      <c r="R41" s="107" t="str">
        <f t="shared" ref="R41:R50" si="25">IF(M41=" "," ",IF(M41=0," ",M41-SUM(N41:Q41)))</f>
        <v xml:space="preserve"> </v>
      </c>
      <c r="S41" s="95"/>
      <c r="T41" s="92" t="str">
        <f>IF(M41=" "," ",IF(M41=0," ",Admin!I493))</f>
        <v xml:space="preserve"> </v>
      </c>
      <c r="U41" s="39"/>
      <c r="V41" s="49">
        <f>IF(Employee!H$34=E$39,Employee!D$34+SUM(M41)+V26,SUM(M41)+V26)</f>
        <v>0</v>
      </c>
      <c r="W41" s="49">
        <f>IF(Employee!H$34=E$39,Employee!D$35+SUM(N41)+W26,SUM(N41)+W26)</f>
        <v>0</v>
      </c>
      <c r="X41" s="49">
        <f t="shared" ref="X41:X50" si="26">IF(O41=" ",X26,O41+X26)</f>
        <v>0</v>
      </c>
      <c r="Y41" s="49">
        <f t="shared" ref="Y41:Z50" si="27">IF(P41=0,Y26,P41+Y26)</f>
        <v>0</v>
      </c>
      <c r="Z41" s="49">
        <f t="shared" si="27"/>
        <v>0</v>
      </c>
      <c r="AA41" s="49">
        <f t="shared" ref="AA41:AA50" si="28">IF(R41=" ",AA26,AA26+R41)</f>
        <v>0</v>
      </c>
      <c r="AC41" s="49">
        <f t="shared" ref="AC41:AC50" si="29">IF(T41=" ",AC26,T41+AC26)</f>
        <v>0</v>
      </c>
      <c r="AD41" s="77">
        <f>IF(G41="SSP",H41,0)</f>
        <v>0</v>
      </c>
      <c r="AE41" s="77">
        <f>IF(G41="SMP",H41,0)</f>
        <v>0</v>
      </c>
      <c r="AF41" s="77">
        <f>IF(G41="SPP",H41,0)</f>
        <v>0</v>
      </c>
      <c r="AG41" s="77">
        <f>IF(G41="SAP",H41,0)</f>
        <v>0</v>
      </c>
      <c r="AH41" s="35"/>
    </row>
    <row r="42" spans="1:34" ht="18" customHeight="1" x14ac:dyDescent="0.2">
      <c r="A42" s="34"/>
      <c r="B42" s="123" t="str">
        <f>IF(E42=" "," ",IF(Employee!F$50&gt;E$39," ",IF(Employee!F$52&lt;E$39," ",Employee!D$56)))</f>
        <v xml:space="preserve"> </v>
      </c>
      <c r="C42" s="318"/>
      <c r="D42" s="318" t="s">
        <v>141</v>
      </c>
      <c r="E42" s="124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42"/>
      <c r="H42" s="99">
        <f t="shared" ref="H42:H50" si="30">IF(T$39="Y",H27,0)</f>
        <v>0</v>
      </c>
      <c r="I42" s="93">
        <f t="shared" ref="I42:I50" si="31">IF(T$39="Y",I27,0)</f>
        <v>0</v>
      </c>
      <c r="J42" s="93">
        <f t="shared" ref="J42:J50" si="32">IF(T$39="Y",J27,0)</f>
        <v>0</v>
      </c>
      <c r="K42" s="93">
        <f t="shared" ref="K42:K50" si="33">IF(T$39="Y",K27,I42*J42)</f>
        <v>0</v>
      </c>
      <c r="L42" s="115">
        <f t="shared" ref="L42:L50" si="34">IF(T$39="Y",L27,0)</f>
        <v>0</v>
      </c>
      <c r="M42" s="115" t="str">
        <f t="shared" si="24"/>
        <v xml:space="preserve"> </v>
      </c>
      <c r="N42" s="99">
        <v>0</v>
      </c>
      <c r="O42" s="93">
        <v>0</v>
      </c>
      <c r="P42" s="93">
        <v>0</v>
      </c>
      <c r="Q42" s="115">
        <v>0</v>
      </c>
      <c r="R42" s="108" t="str">
        <f t="shared" si="25"/>
        <v xml:space="preserve"> </v>
      </c>
      <c r="S42" s="95"/>
      <c r="T42" s="96" t="str">
        <f>IF(M42=" "," ",IF(M42=0," ",Admin!I494))</f>
        <v xml:space="preserve"> </v>
      </c>
      <c r="U42" s="39"/>
      <c r="V42" s="49">
        <f>IF(Employee!H$60=E$39,Employee!D$60+SUM(M42)+V27,SUM(M42)+V27)</f>
        <v>0</v>
      </c>
      <c r="W42" s="49">
        <f>IF(Employee!H$60=E$39,Employee!D$61+SUM(N42)+W27,SUM(N42)+W27)</f>
        <v>0</v>
      </c>
      <c r="X42" s="49">
        <f t="shared" si="26"/>
        <v>0</v>
      </c>
      <c r="Y42" s="49">
        <f t="shared" si="27"/>
        <v>0</v>
      </c>
      <c r="Z42" s="49">
        <f t="shared" si="27"/>
        <v>0</v>
      </c>
      <c r="AA42" s="49">
        <f t="shared" si="28"/>
        <v>0</v>
      </c>
      <c r="AC42" s="49">
        <f t="shared" si="29"/>
        <v>0</v>
      </c>
      <c r="AD42" s="77">
        <f t="shared" ref="AD42:AD50" si="35">IF(G42="SSP",H42,0)</f>
        <v>0</v>
      </c>
      <c r="AE42" s="77">
        <f t="shared" ref="AE42:AE50" si="36">IF(G42="SMP",H42,0)</f>
        <v>0</v>
      </c>
      <c r="AF42" s="77">
        <f t="shared" ref="AF42:AF50" si="37">IF(G42="SPP",H42,0)</f>
        <v>0</v>
      </c>
      <c r="AG42" s="77">
        <f t="shared" ref="AG42:AG50" si="38">IF(G42="SAP",H42,0)</f>
        <v>0</v>
      </c>
      <c r="AH42" s="35"/>
    </row>
    <row r="43" spans="1:34" ht="18" customHeight="1" x14ac:dyDescent="0.2">
      <c r="A43" s="34"/>
      <c r="B43" s="123" t="str">
        <f>IF(E43=" "," ",IF(Employee!F$76&gt;E$39," ",IF(Employee!F$78&lt;E$39," ",Employee!D$82)))</f>
        <v xml:space="preserve"> </v>
      </c>
      <c r="C43" s="318"/>
      <c r="D43" s="318" t="s">
        <v>141</v>
      </c>
      <c r="E43" s="124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42"/>
      <c r="H43" s="99">
        <f t="shared" si="30"/>
        <v>0</v>
      </c>
      <c r="I43" s="93">
        <f t="shared" si="31"/>
        <v>0</v>
      </c>
      <c r="J43" s="93">
        <f t="shared" si="32"/>
        <v>0</v>
      </c>
      <c r="K43" s="93">
        <f t="shared" si="33"/>
        <v>0</v>
      </c>
      <c r="L43" s="115">
        <f t="shared" si="34"/>
        <v>0</v>
      </c>
      <c r="M43" s="115" t="str">
        <f t="shared" si="24"/>
        <v xml:space="preserve"> </v>
      </c>
      <c r="N43" s="99">
        <v>0</v>
      </c>
      <c r="O43" s="93">
        <v>0</v>
      </c>
      <c r="P43" s="93">
        <v>0</v>
      </c>
      <c r="Q43" s="115">
        <v>0</v>
      </c>
      <c r="R43" s="108" t="str">
        <f t="shared" si="25"/>
        <v xml:space="preserve"> </v>
      </c>
      <c r="S43" s="95"/>
      <c r="T43" s="96" t="str">
        <f>IF(M43=" "," ",IF(M43=0," ",Admin!I495))</f>
        <v xml:space="preserve"> </v>
      </c>
      <c r="U43" s="39"/>
      <c r="V43" s="49">
        <f>IF(Employee!H$86=E$39,Employee!D$86+SUM(M43)+V28,SUM(M43)+V28)</f>
        <v>0</v>
      </c>
      <c r="W43" s="49">
        <f>IF(Employee!H$86=E$39,Employee!D$87+SUM(N43)+W28,SUM(N43)+W28)</f>
        <v>0</v>
      </c>
      <c r="X43" s="49">
        <f t="shared" si="26"/>
        <v>0</v>
      </c>
      <c r="Y43" s="49">
        <f t="shared" si="27"/>
        <v>0</v>
      </c>
      <c r="Z43" s="49">
        <f t="shared" si="27"/>
        <v>0</v>
      </c>
      <c r="AA43" s="49">
        <f t="shared" si="28"/>
        <v>0</v>
      </c>
      <c r="AC43" s="49">
        <f t="shared" si="29"/>
        <v>0</v>
      </c>
      <c r="AD43" s="77">
        <f t="shared" si="35"/>
        <v>0</v>
      </c>
      <c r="AE43" s="77">
        <f t="shared" si="36"/>
        <v>0</v>
      </c>
      <c r="AF43" s="77">
        <f t="shared" si="37"/>
        <v>0</v>
      </c>
      <c r="AG43" s="77">
        <f t="shared" si="38"/>
        <v>0</v>
      </c>
      <c r="AH43" s="35"/>
    </row>
    <row r="44" spans="1:34" ht="18" customHeight="1" x14ac:dyDescent="0.2">
      <c r="A44" s="34"/>
      <c r="B44" s="123" t="str">
        <f>IF(E44=" "," ",IF(Employee!F$102&gt;E$39," ",IF(Employee!F$104&lt;E$39," ",Employee!D$108)))</f>
        <v xml:space="preserve"> </v>
      </c>
      <c r="C44" s="318"/>
      <c r="D44" s="318" t="s">
        <v>141</v>
      </c>
      <c r="E44" s="124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42"/>
      <c r="H44" s="99">
        <f t="shared" si="30"/>
        <v>0</v>
      </c>
      <c r="I44" s="93">
        <f t="shared" si="31"/>
        <v>0</v>
      </c>
      <c r="J44" s="93">
        <f t="shared" si="32"/>
        <v>0</v>
      </c>
      <c r="K44" s="93">
        <f t="shared" si="33"/>
        <v>0</v>
      </c>
      <c r="L44" s="115">
        <f t="shared" si="34"/>
        <v>0</v>
      </c>
      <c r="M44" s="115" t="str">
        <f t="shared" si="24"/>
        <v xml:space="preserve"> </v>
      </c>
      <c r="N44" s="99">
        <v>0</v>
      </c>
      <c r="O44" s="93">
        <v>0</v>
      </c>
      <c r="P44" s="93">
        <v>0</v>
      </c>
      <c r="Q44" s="115">
        <v>0</v>
      </c>
      <c r="R44" s="108" t="str">
        <f t="shared" si="25"/>
        <v xml:space="preserve"> </v>
      </c>
      <c r="S44" s="95"/>
      <c r="T44" s="96" t="str">
        <f>IF(M44=" "," ",IF(M44=0," ",Admin!I496))</f>
        <v xml:space="preserve"> </v>
      </c>
      <c r="U44" s="39"/>
      <c r="V44" s="49">
        <f>IF(Employee!H$112=E$39,Employee!D$112+SUM(M44)+V29,SUM(M44)+V29)</f>
        <v>0</v>
      </c>
      <c r="W44" s="49">
        <f>IF(Employee!H$112=E$39,Employee!D$113+SUM(N44)+W29,SUM(N44)+W29)</f>
        <v>0</v>
      </c>
      <c r="X44" s="49">
        <f t="shared" si="26"/>
        <v>0</v>
      </c>
      <c r="Y44" s="49">
        <f t="shared" si="27"/>
        <v>0</v>
      </c>
      <c r="Z44" s="49">
        <f t="shared" si="27"/>
        <v>0</v>
      </c>
      <c r="AA44" s="49">
        <f t="shared" si="28"/>
        <v>0</v>
      </c>
      <c r="AC44" s="49">
        <f t="shared" si="29"/>
        <v>0</v>
      </c>
      <c r="AD44" s="77">
        <f t="shared" si="35"/>
        <v>0</v>
      </c>
      <c r="AE44" s="77">
        <f t="shared" si="36"/>
        <v>0</v>
      </c>
      <c r="AF44" s="77">
        <f t="shared" si="37"/>
        <v>0</v>
      </c>
      <c r="AG44" s="77">
        <f t="shared" si="38"/>
        <v>0</v>
      </c>
      <c r="AH44" s="35"/>
    </row>
    <row r="45" spans="1:34" ht="18" customHeight="1" x14ac:dyDescent="0.2">
      <c r="A45" s="34"/>
      <c r="B45" s="123" t="str">
        <f>IF(E45=" "," ",IF(Employee!F$128&gt;E$39," ",IF(Employee!F$130&lt;E$39," ",Employee!D$134)))</f>
        <v xml:space="preserve"> </v>
      </c>
      <c r="C45" s="318"/>
      <c r="D45" s="318" t="s">
        <v>141</v>
      </c>
      <c r="E45" s="124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42"/>
      <c r="H45" s="99">
        <f t="shared" si="30"/>
        <v>0</v>
      </c>
      <c r="I45" s="93">
        <f t="shared" si="31"/>
        <v>0</v>
      </c>
      <c r="J45" s="93">
        <f t="shared" si="32"/>
        <v>0</v>
      </c>
      <c r="K45" s="93">
        <f t="shared" si="33"/>
        <v>0</v>
      </c>
      <c r="L45" s="115">
        <f t="shared" si="34"/>
        <v>0</v>
      </c>
      <c r="M45" s="115" t="str">
        <f t="shared" si="24"/>
        <v xml:space="preserve"> </v>
      </c>
      <c r="N45" s="99">
        <v>0</v>
      </c>
      <c r="O45" s="93">
        <v>0</v>
      </c>
      <c r="P45" s="93">
        <v>0</v>
      </c>
      <c r="Q45" s="115">
        <v>0</v>
      </c>
      <c r="R45" s="108" t="str">
        <f t="shared" si="25"/>
        <v xml:space="preserve"> </v>
      </c>
      <c r="S45" s="95"/>
      <c r="T45" s="96" t="str">
        <f>IF(M45=" "," ",IF(M45=0," ",Admin!I497))</f>
        <v xml:space="preserve"> </v>
      </c>
      <c r="U45" s="39"/>
      <c r="V45" s="49">
        <f>IF(Employee!H$138=E$39,Employee!D$138+SUM(M45)+V30,SUM(M45)+V30)</f>
        <v>0</v>
      </c>
      <c r="W45" s="49">
        <f>IF(Employee!H$138=E$39,Employee!D$139+SUM(N45)+W30,SUM(N45)+W30)</f>
        <v>0</v>
      </c>
      <c r="X45" s="49">
        <f t="shared" si="26"/>
        <v>0</v>
      </c>
      <c r="Y45" s="49">
        <f t="shared" si="27"/>
        <v>0</v>
      </c>
      <c r="Z45" s="49">
        <f t="shared" si="27"/>
        <v>0</v>
      </c>
      <c r="AA45" s="49">
        <f t="shared" si="28"/>
        <v>0</v>
      </c>
      <c r="AC45" s="49">
        <f t="shared" si="29"/>
        <v>0</v>
      </c>
      <c r="AD45" s="77">
        <f t="shared" si="35"/>
        <v>0</v>
      </c>
      <c r="AE45" s="77">
        <f t="shared" si="36"/>
        <v>0</v>
      </c>
      <c r="AF45" s="77">
        <f t="shared" si="37"/>
        <v>0</v>
      </c>
      <c r="AG45" s="77">
        <f t="shared" si="38"/>
        <v>0</v>
      </c>
      <c r="AH45" s="35"/>
    </row>
    <row r="46" spans="1:34" ht="18" customHeight="1" x14ac:dyDescent="0.2">
      <c r="A46" s="34"/>
      <c r="B46" s="123" t="str">
        <f>IF(E46=" "," ",IF(Employee!F$154&gt;E$39," ",IF(Employee!F$156&lt;E$39," ",Employee!D$160)))</f>
        <v xml:space="preserve"> </v>
      </c>
      <c r="C46" s="318"/>
      <c r="D46" s="318" t="s">
        <v>141</v>
      </c>
      <c r="E46" s="124" t="str">
        <f>IF(Employee!D$158="m"," ",IF(Employee!F$154&gt;E$39," ",IF(Employee!F$156&lt;E$39," ",Employee!D$159)))</f>
        <v xml:space="preserve"> </v>
      </c>
      <c r="F46" s="30" t="str">
        <f>IF(E46=" "," ",IF(Employee!F$154&gt;E$39," ",IF(Employee!F$156&lt;E$39," ",Employee!D$145)))</f>
        <v xml:space="preserve"> </v>
      </c>
      <c r="G46" s="142"/>
      <c r="H46" s="99">
        <f t="shared" si="30"/>
        <v>0</v>
      </c>
      <c r="I46" s="93">
        <f t="shared" si="31"/>
        <v>0</v>
      </c>
      <c r="J46" s="93">
        <f t="shared" si="32"/>
        <v>0</v>
      </c>
      <c r="K46" s="93">
        <f t="shared" si="33"/>
        <v>0</v>
      </c>
      <c r="L46" s="115">
        <f t="shared" si="34"/>
        <v>0</v>
      </c>
      <c r="M46" s="115" t="str">
        <f t="shared" si="24"/>
        <v xml:space="preserve"> </v>
      </c>
      <c r="N46" s="99">
        <v>0</v>
      </c>
      <c r="O46" s="93">
        <v>0</v>
      </c>
      <c r="P46" s="93">
        <v>0</v>
      </c>
      <c r="Q46" s="115">
        <v>0</v>
      </c>
      <c r="R46" s="108" t="str">
        <f t="shared" si="25"/>
        <v xml:space="preserve"> </v>
      </c>
      <c r="S46" s="95"/>
      <c r="T46" s="96" t="str">
        <f>IF(M46=" "," ",IF(M46=0," ",Admin!I498))</f>
        <v xml:space="preserve"> </v>
      </c>
      <c r="U46" s="39"/>
      <c r="V46" s="49">
        <f>IF(Employee!H$164=E$39,Employee!D$164+SUM(M46)+V31,SUM(M46)+V31)</f>
        <v>0</v>
      </c>
      <c r="W46" s="49">
        <f>IF(Employee!H$164=E$39,Employee!D$165+SUM(N46)+W31,SUM(N46)+W31)</f>
        <v>0</v>
      </c>
      <c r="X46" s="49">
        <f t="shared" si="26"/>
        <v>0</v>
      </c>
      <c r="Y46" s="49">
        <f t="shared" si="27"/>
        <v>0</v>
      </c>
      <c r="Z46" s="49">
        <f t="shared" si="27"/>
        <v>0</v>
      </c>
      <c r="AA46" s="49">
        <f t="shared" si="28"/>
        <v>0</v>
      </c>
      <c r="AC46" s="49">
        <f t="shared" si="29"/>
        <v>0</v>
      </c>
      <c r="AD46" s="77">
        <f t="shared" si="35"/>
        <v>0</v>
      </c>
      <c r="AE46" s="77">
        <f t="shared" si="36"/>
        <v>0</v>
      </c>
      <c r="AF46" s="77">
        <f t="shared" si="37"/>
        <v>0</v>
      </c>
      <c r="AG46" s="77">
        <f t="shared" si="38"/>
        <v>0</v>
      </c>
      <c r="AH46" s="35"/>
    </row>
    <row r="47" spans="1:34" ht="18" customHeight="1" x14ac:dyDescent="0.2">
      <c r="A47" s="34"/>
      <c r="B47" s="123" t="str">
        <f>IF(E47=" "," ",IF(Employee!F$180&gt;E$39," ",IF(Employee!F$182&lt;E$39," ",Employee!D$186)))</f>
        <v xml:space="preserve"> </v>
      </c>
      <c r="C47" s="318"/>
      <c r="D47" s="318" t="s">
        <v>141</v>
      </c>
      <c r="E47" s="124" t="str">
        <f>IF(Employee!D$184="m"," ",IF(Employee!F$180&gt;E$39," ",IF(Employee!F$182&lt;E$39," ",Employee!D$185)))</f>
        <v xml:space="preserve"> </v>
      </c>
      <c r="F47" s="30" t="str">
        <f>IF(E47=" "," ",IF(Employee!F$180&gt;E$39," ",IF(Employee!F$182&lt;E$39," ",Employee!D$171)))</f>
        <v xml:space="preserve"> </v>
      </c>
      <c r="G47" s="142"/>
      <c r="H47" s="99">
        <f t="shared" si="30"/>
        <v>0</v>
      </c>
      <c r="I47" s="93">
        <f t="shared" si="31"/>
        <v>0</v>
      </c>
      <c r="J47" s="93">
        <f t="shared" si="32"/>
        <v>0</v>
      </c>
      <c r="K47" s="93">
        <f t="shared" si="33"/>
        <v>0</v>
      </c>
      <c r="L47" s="115">
        <f t="shared" si="34"/>
        <v>0</v>
      </c>
      <c r="M47" s="115" t="str">
        <f t="shared" si="24"/>
        <v xml:space="preserve"> </v>
      </c>
      <c r="N47" s="99">
        <v>0</v>
      </c>
      <c r="O47" s="93">
        <v>0</v>
      </c>
      <c r="P47" s="93">
        <v>0</v>
      </c>
      <c r="Q47" s="115">
        <v>0</v>
      </c>
      <c r="R47" s="108" t="str">
        <f t="shared" si="25"/>
        <v xml:space="preserve"> </v>
      </c>
      <c r="S47" s="95"/>
      <c r="T47" s="96" t="str">
        <f>IF(M47=" "," ",IF(M47=0," ",Admin!I499))</f>
        <v xml:space="preserve"> </v>
      </c>
      <c r="U47" s="39"/>
      <c r="V47" s="49">
        <f>IF(Employee!H$190=E$39,Employee!D$190+SUM(M47)+V32,SUM(M47)+V32)</f>
        <v>0</v>
      </c>
      <c r="W47" s="49">
        <f>IF(Employee!H$190=E$39,Employee!D$191+SUM(N47)+W32,SUM(N47)+W32)</f>
        <v>0</v>
      </c>
      <c r="X47" s="49">
        <f t="shared" si="26"/>
        <v>0</v>
      </c>
      <c r="Y47" s="49">
        <f t="shared" si="27"/>
        <v>0</v>
      </c>
      <c r="Z47" s="49">
        <f t="shared" si="27"/>
        <v>0</v>
      </c>
      <c r="AA47" s="49">
        <f t="shared" si="28"/>
        <v>0</v>
      </c>
      <c r="AC47" s="49">
        <f t="shared" si="29"/>
        <v>0</v>
      </c>
      <c r="AD47" s="77">
        <f t="shared" si="35"/>
        <v>0</v>
      </c>
      <c r="AE47" s="77">
        <f t="shared" si="36"/>
        <v>0</v>
      </c>
      <c r="AF47" s="77">
        <f t="shared" si="37"/>
        <v>0</v>
      </c>
      <c r="AG47" s="77">
        <f t="shared" si="38"/>
        <v>0</v>
      </c>
      <c r="AH47" s="35"/>
    </row>
    <row r="48" spans="1:34" ht="18" customHeight="1" x14ac:dyDescent="0.2">
      <c r="A48" s="34"/>
      <c r="B48" s="123" t="str">
        <f>IF(E48=" "," ",IF(Employee!F$206&gt;E$39," ",IF(Employee!F$208&lt;E$39," ",Employee!D$212)))</f>
        <v xml:space="preserve"> </v>
      </c>
      <c r="C48" s="318"/>
      <c r="D48" s="318" t="s">
        <v>141</v>
      </c>
      <c r="E48" s="124" t="str">
        <f>IF(Employee!D$210="m"," ",IF(Employee!F$206&gt;E$39," ",IF(Employee!F$208&lt;E$39," ",Employee!D$211)))</f>
        <v xml:space="preserve"> </v>
      </c>
      <c r="F48" s="30" t="str">
        <f>IF(E48=" "," ",IF(Employee!F$206&gt;E$39," ",IF(Employee!F$208&lt;E$39," ",Employee!D$197)))</f>
        <v xml:space="preserve"> </v>
      </c>
      <c r="G48" s="142"/>
      <c r="H48" s="99">
        <f t="shared" si="30"/>
        <v>0</v>
      </c>
      <c r="I48" s="93">
        <f t="shared" si="31"/>
        <v>0</v>
      </c>
      <c r="J48" s="93">
        <f t="shared" si="32"/>
        <v>0</v>
      </c>
      <c r="K48" s="93">
        <f t="shared" si="33"/>
        <v>0</v>
      </c>
      <c r="L48" s="115">
        <f t="shared" si="34"/>
        <v>0</v>
      </c>
      <c r="M48" s="115" t="str">
        <f t="shared" si="24"/>
        <v xml:space="preserve"> </v>
      </c>
      <c r="N48" s="99">
        <v>0</v>
      </c>
      <c r="O48" s="93">
        <v>0</v>
      </c>
      <c r="P48" s="93">
        <v>0</v>
      </c>
      <c r="Q48" s="115">
        <v>0</v>
      </c>
      <c r="R48" s="108" t="str">
        <f t="shared" si="25"/>
        <v xml:space="preserve"> </v>
      </c>
      <c r="S48" s="95"/>
      <c r="T48" s="96" t="str">
        <f>IF(M48=" "," ",IF(M48=0," ",Admin!I500))</f>
        <v xml:space="preserve"> </v>
      </c>
      <c r="U48" s="39"/>
      <c r="V48" s="49">
        <f>IF(Employee!H$216=E$39,Employee!D$216+SUM(M48)+V33,SUM(M48)+V33)</f>
        <v>0</v>
      </c>
      <c r="W48" s="49">
        <f>IF(Employee!H$216=E$39,Employee!D$217+SUM(N48)+W33,SUM(N48)+W33)</f>
        <v>0</v>
      </c>
      <c r="X48" s="49">
        <f t="shared" si="26"/>
        <v>0</v>
      </c>
      <c r="Y48" s="49">
        <f t="shared" si="27"/>
        <v>0</v>
      </c>
      <c r="Z48" s="49">
        <f t="shared" si="27"/>
        <v>0</v>
      </c>
      <c r="AA48" s="49">
        <f t="shared" si="28"/>
        <v>0</v>
      </c>
      <c r="AC48" s="49">
        <f t="shared" si="29"/>
        <v>0</v>
      </c>
      <c r="AD48" s="77">
        <f t="shared" si="35"/>
        <v>0</v>
      </c>
      <c r="AE48" s="77">
        <f t="shared" si="36"/>
        <v>0</v>
      </c>
      <c r="AF48" s="77">
        <f t="shared" si="37"/>
        <v>0</v>
      </c>
      <c r="AG48" s="77">
        <f t="shared" si="38"/>
        <v>0</v>
      </c>
      <c r="AH48" s="35"/>
    </row>
    <row r="49" spans="1:34" ht="18" customHeight="1" x14ac:dyDescent="0.2">
      <c r="A49" s="34"/>
      <c r="B49" s="123" t="str">
        <f>IF(E49=" "," ",IF(Employee!F$232&gt;E$39," ",IF(Employee!F$234&lt;E$39," ",Employee!D$238)))</f>
        <v xml:space="preserve"> </v>
      </c>
      <c r="C49" s="318"/>
      <c r="D49" s="318" t="s">
        <v>141</v>
      </c>
      <c r="E49" s="124" t="str">
        <f>IF(Employee!D$236="m"," ",IF(Employee!F$232&gt;E$39," ",IF(Employee!F$234&lt;E$39," ",Employee!D$237)))</f>
        <v xml:space="preserve"> </v>
      </c>
      <c r="F49" s="30" t="str">
        <f>IF(E49=" "," ",IF(Employee!F$232&gt;E$39," ",IF(Employee!F$234&lt;E$39," ",Employee!D$223)))</f>
        <v xml:space="preserve"> </v>
      </c>
      <c r="G49" s="142"/>
      <c r="H49" s="99">
        <f t="shared" si="30"/>
        <v>0</v>
      </c>
      <c r="I49" s="93">
        <f t="shared" si="31"/>
        <v>0</v>
      </c>
      <c r="J49" s="93">
        <f t="shared" si="32"/>
        <v>0</v>
      </c>
      <c r="K49" s="93">
        <f t="shared" si="33"/>
        <v>0</v>
      </c>
      <c r="L49" s="115">
        <f t="shared" si="34"/>
        <v>0</v>
      </c>
      <c r="M49" s="115" t="str">
        <f t="shared" si="24"/>
        <v xml:space="preserve"> </v>
      </c>
      <c r="N49" s="99">
        <v>0</v>
      </c>
      <c r="O49" s="93">
        <v>0</v>
      </c>
      <c r="P49" s="93">
        <v>0</v>
      </c>
      <c r="Q49" s="115">
        <v>0</v>
      </c>
      <c r="R49" s="108" t="str">
        <f t="shared" si="25"/>
        <v xml:space="preserve"> </v>
      </c>
      <c r="S49" s="95"/>
      <c r="T49" s="96" t="str">
        <f>IF(M49=" "," ",IF(M49=0," ",Admin!I501))</f>
        <v xml:space="preserve"> </v>
      </c>
      <c r="U49" s="39"/>
      <c r="V49" s="49">
        <f>IF(Employee!H$242=E$39,Employee!D$242+SUM(M49)+V34,SUM(M49)+V34)</f>
        <v>0</v>
      </c>
      <c r="W49" s="49">
        <f>IF(Employee!H$242=E$39,Employee!D$243+SUM(N49)+W34,SUM(N49)+W34)</f>
        <v>0</v>
      </c>
      <c r="X49" s="49">
        <f t="shared" si="26"/>
        <v>0</v>
      </c>
      <c r="Y49" s="49">
        <f t="shared" si="27"/>
        <v>0</v>
      </c>
      <c r="Z49" s="49">
        <f t="shared" si="27"/>
        <v>0</v>
      </c>
      <c r="AA49" s="49">
        <f t="shared" si="28"/>
        <v>0</v>
      </c>
      <c r="AC49" s="49">
        <f t="shared" si="29"/>
        <v>0</v>
      </c>
      <c r="AD49" s="77">
        <f t="shared" si="35"/>
        <v>0</v>
      </c>
      <c r="AE49" s="77">
        <f t="shared" si="36"/>
        <v>0</v>
      </c>
      <c r="AF49" s="77">
        <f t="shared" si="37"/>
        <v>0</v>
      </c>
      <c r="AG49" s="77">
        <f t="shared" si="38"/>
        <v>0</v>
      </c>
      <c r="AH49" s="35"/>
    </row>
    <row r="50" spans="1:34" ht="18" customHeight="1" thickBot="1" x14ac:dyDescent="0.25">
      <c r="A50" s="34"/>
      <c r="B50" s="125" t="str">
        <f>IF(E50=" "," ",IF(Employee!F$258&gt;E$39," ",IF(Employee!F$260&lt;E$39," ",Employee!D$264)))</f>
        <v xml:space="preserve"> </v>
      </c>
      <c r="C50" s="318"/>
      <c r="D50" s="318" t="s">
        <v>141</v>
      </c>
      <c r="E50" s="126" t="str">
        <f>IF(Employee!D$262="m"," ",IF(Employee!F$258&gt;E$39," ",IF(Employee!F$260&lt;E$39," ",Employee!D$263)))</f>
        <v xml:space="preserve"> </v>
      </c>
      <c r="F50" s="30" t="str">
        <f>IF(E50=" "," ",IF(Employee!F$258&gt;E$39," ",IF(Employee!F$260&lt;E$39," ",Employee!D$249)))</f>
        <v xml:space="preserve"> </v>
      </c>
      <c r="G50" s="143"/>
      <c r="H50" s="117">
        <f t="shared" si="30"/>
        <v>0</v>
      </c>
      <c r="I50" s="118">
        <f t="shared" si="31"/>
        <v>0</v>
      </c>
      <c r="J50" s="118">
        <f t="shared" si="32"/>
        <v>0</v>
      </c>
      <c r="K50" s="118">
        <f t="shared" si="33"/>
        <v>0</v>
      </c>
      <c r="L50" s="116">
        <f t="shared" si="34"/>
        <v>0</v>
      </c>
      <c r="M50" s="116" t="str">
        <f t="shared" si="24"/>
        <v xml:space="preserve"> </v>
      </c>
      <c r="N50" s="117">
        <v>0</v>
      </c>
      <c r="O50" s="118">
        <v>0</v>
      </c>
      <c r="P50" s="118">
        <v>0</v>
      </c>
      <c r="Q50" s="116">
        <v>0</v>
      </c>
      <c r="R50" s="97" t="str">
        <f t="shared" si="25"/>
        <v xml:space="preserve"> </v>
      </c>
      <c r="S50" s="95"/>
      <c r="T50" s="96" t="str">
        <f>IF(M50=" "," ",IF(M50=0," ",Admin!I502))</f>
        <v xml:space="preserve"> </v>
      </c>
      <c r="U50" s="39"/>
      <c r="V50" s="49">
        <f>IF(Employee!H$268=E$39,Employee!D$268+SUM(M50)+V35,SUM(M50)+V35)</f>
        <v>0</v>
      </c>
      <c r="W50" s="49">
        <f>IF(Employee!H$268=E$39,Employee!D$269+SUM(N50)+W35,SUM(N50)+W35)</f>
        <v>0</v>
      </c>
      <c r="X50" s="49">
        <f t="shared" si="26"/>
        <v>0</v>
      </c>
      <c r="Y50" s="49">
        <f t="shared" si="27"/>
        <v>0</v>
      </c>
      <c r="Z50" s="49">
        <f t="shared" si="27"/>
        <v>0</v>
      </c>
      <c r="AA50" s="49">
        <f t="shared" si="28"/>
        <v>0</v>
      </c>
      <c r="AC50" s="49">
        <f t="shared" si="29"/>
        <v>0</v>
      </c>
      <c r="AD50" s="77">
        <f t="shared" si="35"/>
        <v>0</v>
      </c>
      <c r="AE50" s="77">
        <f t="shared" si="36"/>
        <v>0</v>
      </c>
      <c r="AF50" s="77">
        <f t="shared" si="37"/>
        <v>0</v>
      </c>
      <c r="AG50" s="77">
        <f t="shared" si="38"/>
        <v>0</v>
      </c>
      <c r="AH50" s="35"/>
    </row>
    <row r="51" spans="1:34" ht="18" customHeight="1" thickTop="1" thickBot="1" x14ac:dyDescent="0.25">
      <c r="A51" s="38"/>
      <c r="B51" s="134"/>
      <c r="C51" s="132"/>
      <c r="D51" s="132"/>
      <c r="E51" s="133"/>
      <c r="F51" s="447" t="s">
        <v>7</v>
      </c>
      <c r="G51" s="404"/>
      <c r="H51" s="135"/>
      <c r="I51" s="136"/>
      <c r="J51" s="136"/>
      <c r="K51" s="137"/>
      <c r="L51" s="137"/>
      <c r="M51" s="138">
        <f t="shared" ref="M51:R51" si="39">SUM(M41:M50)</f>
        <v>0</v>
      </c>
      <c r="N51" s="138">
        <f t="shared" si="39"/>
        <v>0</v>
      </c>
      <c r="O51" s="138">
        <f t="shared" si="39"/>
        <v>0</v>
      </c>
      <c r="P51" s="138">
        <f t="shared" si="39"/>
        <v>0</v>
      </c>
      <c r="Q51" s="138">
        <f t="shared" si="39"/>
        <v>0</v>
      </c>
      <c r="R51" s="138">
        <f t="shared" si="39"/>
        <v>0</v>
      </c>
      <c r="S51" s="95"/>
      <c r="T51" s="138">
        <f>SUM(T41:T50)</f>
        <v>0</v>
      </c>
      <c r="U51" s="40"/>
      <c r="V51" s="49"/>
      <c r="AH51" s="35"/>
    </row>
    <row r="52" spans="1:34" s="8" customFormat="1" ht="24" customHeight="1" thickBot="1" x14ac:dyDescent="0.25">
      <c r="A52" s="112"/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177"/>
      <c r="V52" s="67"/>
      <c r="W52" s="67"/>
      <c r="X52" s="67"/>
      <c r="Y52" s="178"/>
      <c r="Z52" s="67"/>
      <c r="AA52" s="67"/>
      <c r="AB52" s="68"/>
      <c r="AC52" s="67"/>
      <c r="AD52" s="76"/>
      <c r="AE52" s="76"/>
      <c r="AF52" s="76"/>
      <c r="AG52" s="76"/>
      <c r="AH52" s="139"/>
    </row>
    <row r="53" spans="1:34" ht="18" customHeight="1" thickTop="1" thickBot="1" x14ac:dyDescent="0.25">
      <c r="A53" s="31"/>
      <c r="B53" s="402" t="s">
        <v>23</v>
      </c>
      <c r="C53" s="467"/>
      <c r="D53" s="467"/>
      <c r="E53" s="468"/>
      <c r="F53" s="32"/>
      <c r="G53" s="32"/>
      <c r="H53" s="32"/>
      <c r="I53" s="32"/>
      <c r="J53" s="32"/>
      <c r="K53" s="46"/>
      <c r="L53" s="46"/>
      <c r="M53" s="43"/>
      <c r="N53" s="32"/>
      <c r="O53" s="394" t="s">
        <v>28</v>
      </c>
      <c r="P53" s="395"/>
      <c r="Q53" s="396"/>
      <c r="R53" s="451"/>
      <c r="S53" s="452"/>
      <c r="T53" s="452"/>
      <c r="U53" s="33"/>
      <c r="AH53" s="35"/>
    </row>
    <row r="54" spans="1:34" ht="18" customHeight="1" thickTop="1" thickBot="1" x14ac:dyDescent="0.25">
      <c r="A54" s="34"/>
      <c r="B54" s="405" t="s">
        <v>9</v>
      </c>
      <c r="C54" s="469"/>
      <c r="D54" s="470"/>
      <c r="E54" s="168">
        <v>51</v>
      </c>
      <c r="F54" s="35"/>
      <c r="G54" s="35"/>
      <c r="H54" s="405" t="s">
        <v>28</v>
      </c>
      <c r="I54" s="469"/>
      <c r="J54" s="470"/>
      <c r="K54" s="210">
        <f>M39+1</f>
        <v>44277</v>
      </c>
      <c r="L54" s="211" t="s">
        <v>84</v>
      </c>
      <c r="M54" s="212">
        <f>K54+6</f>
        <v>44283</v>
      </c>
      <c r="N54" s="20"/>
      <c r="O54" s="448" t="s">
        <v>71</v>
      </c>
      <c r="P54" s="471"/>
      <c r="Q54" s="471"/>
      <c r="R54" s="472"/>
      <c r="S54" s="35"/>
      <c r="T54" s="176"/>
      <c r="U54" s="37"/>
      <c r="AH54" s="35"/>
    </row>
    <row r="55" spans="1:34" ht="18" customHeight="1" thickTop="1" x14ac:dyDescent="0.2">
      <c r="A55" s="34"/>
      <c r="B55" s="73"/>
      <c r="C55" s="24"/>
      <c r="D55" s="24"/>
      <c r="E55" s="36"/>
      <c r="F55" s="35"/>
      <c r="G55" s="35"/>
      <c r="H55" s="44"/>
      <c r="I55" s="44"/>
      <c r="J55" s="44"/>
      <c r="K55" s="47"/>
      <c r="L55" s="47"/>
      <c r="M55" s="44"/>
      <c r="N55" s="35"/>
      <c r="O55" s="44"/>
      <c r="P55" s="44"/>
      <c r="Q55" s="44"/>
      <c r="R55" s="44"/>
      <c r="S55" s="35"/>
      <c r="T55" s="44"/>
      <c r="U55" s="37"/>
      <c r="AH55" s="35"/>
    </row>
    <row r="56" spans="1:34" ht="18" customHeight="1" x14ac:dyDescent="0.2">
      <c r="A56" s="34"/>
      <c r="B56" s="121" t="str">
        <f>IF(E56=" "," ",IF(Employee!F$24&gt;E$54," ",IF(Employee!F$26&lt;E$54," ",Employee!D$30)))</f>
        <v xml:space="preserve"> </v>
      </c>
      <c r="C56" s="318"/>
      <c r="D56" s="318" t="s">
        <v>141</v>
      </c>
      <c r="E56" s="130" t="str">
        <f>IF(Employee!D$28="m"," ",IF(Employee!F$24&gt;E$54," ",IF(Employee!F$26&lt;E$54," ",Employee!D$29)))</f>
        <v xml:space="preserve"> </v>
      </c>
      <c r="F56" s="127" t="str">
        <f>IF(E56=" "," ",IF(Employee!F$24&gt;E$54," ",IF(Employee!F$26&lt;E$54," ",Employee!D$15)))</f>
        <v xml:space="preserve"> </v>
      </c>
      <c r="G56" s="142"/>
      <c r="H56" s="98">
        <f>IF(T$54="Y",H41,0)</f>
        <v>0</v>
      </c>
      <c r="I56" s="90">
        <f>IF(T$54="Y",I41,0)</f>
        <v>0</v>
      </c>
      <c r="J56" s="90">
        <f>IF(T$54="Y",J41,0)</f>
        <v>0</v>
      </c>
      <c r="K56" s="90">
        <f>IF(T$54="Y",K41,I56*J56)</f>
        <v>0</v>
      </c>
      <c r="L56" s="90">
        <f>IF(T$54="Y",L41,0)</f>
        <v>0</v>
      </c>
      <c r="M56" s="102" t="str">
        <f t="shared" ref="M56:M65" si="40">IF(E56=" "," ",IF(T$54="Y",M41,IF((H56+K56+L56)&gt;0,H56+K56+L56," ")))</f>
        <v xml:space="preserve"> </v>
      </c>
      <c r="N56" s="98">
        <v>0</v>
      </c>
      <c r="O56" s="90">
        <v>0</v>
      </c>
      <c r="P56" s="90">
        <v>0</v>
      </c>
      <c r="Q56" s="114">
        <v>0</v>
      </c>
      <c r="R56" s="107" t="str">
        <f t="shared" ref="R56:R65" si="41">IF(M56=" "," ",IF(M56=0," ",M56-SUM(N56:Q56)))</f>
        <v xml:space="preserve"> </v>
      </c>
      <c r="S56" s="95"/>
      <c r="T56" s="92" t="str">
        <f>IF(M56=" "," ",IF(M56=0," ",Admin!I503))</f>
        <v xml:space="preserve"> </v>
      </c>
      <c r="U56" s="39"/>
      <c r="V56" s="49">
        <f>IF(Employee!H$34=E$54,Employee!D$34+SUM(M56)+V41,SUM(M56)+V41)</f>
        <v>0</v>
      </c>
      <c r="W56" s="49">
        <f>IF(Employee!H$34=E$54,Employee!D$35+SUM(N56)+W41,SUM(N56)+W41)</f>
        <v>0</v>
      </c>
      <c r="X56" s="49">
        <f t="shared" ref="X56:X65" si="42">IF(O56=" ",X41,O56+X41)</f>
        <v>0</v>
      </c>
      <c r="Y56" s="49">
        <f t="shared" ref="Y56:Z65" si="43">IF(P56=0,Y41,P56+Y41)</f>
        <v>0</v>
      </c>
      <c r="Z56" s="49">
        <f t="shared" si="43"/>
        <v>0</v>
      </c>
      <c r="AA56" s="49">
        <f t="shared" ref="AA56:AA65" si="44">IF(R56=" ",AA41,AA41+R56)</f>
        <v>0</v>
      </c>
      <c r="AC56" s="49">
        <f t="shared" ref="AC56:AC65" si="45">IF(T56=" ",AC41,T56+AC41)</f>
        <v>0</v>
      </c>
      <c r="AD56" s="77">
        <f>IF(G56="SSP",H56,0)</f>
        <v>0</v>
      </c>
      <c r="AE56" s="77">
        <f>IF(G56="SMP",H56,0)</f>
        <v>0</v>
      </c>
      <c r="AF56" s="77">
        <f>IF(G56="SPP",H56,0)</f>
        <v>0</v>
      </c>
      <c r="AG56" s="77">
        <f>IF(G56="SAP",H56,0)</f>
        <v>0</v>
      </c>
      <c r="AH56" s="35"/>
    </row>
    <row r="57" spans="1:34" ht="18" customHeight="1" x14ac:dyDescent="0.2">
      <c r="A57" s="34"/>
      <c r="B57" s="123" t="str">
        <f>IF(E57=" "," ",IF(Employee!F$50&gt;E$54," ",IF(Employee!F$52&lt;E$54," ",Employee!D$56)))</f>
        <v xml:space="preserve"> </v>
      </c>
      <c r="C57" s="318"/>
      <c r="D57" s="318" t="s">
        <v>141</v>
      </c>
      <c r="E57" s="120" t="str">
        <f>IF(Employee!D$54="m"," ",IF(Employee!F$50&gt;E$54," ",IF(Employee!F$52&lt;E$54," ",Employee!D$55)))</f>
        <v xml:space="preserve"> </v>
      </c>
      <c r="F57" s="128" t="str">
        <f>IF(E57=" "," ",IF(Employee!F$50&gt;E$54," ",IF(Employee!F$52&lt;E$54," ",Employee!D$41)))</f>
        <v xml:space="preserve"> </v>
      </c>
      <c r="G57" s="142"/>
      <c r="H57" s="99">
        <f t="shared" ref="H57:H65" si="46">IF(T$54="Y",H42,0)</f>
        <v>0</v>
      </c>
      <c r="I57" s="93">
        <f t="shared" ref="I57:I65" si="47">IF(T$54="Y",I42,0)</f>
        <v>0</v>
      </c>
      <c r="J57" s="93">
        <f t="shared" ref="J57:J65" si="48">IF(T$54="Y",J42,0)</f>
        <v>0</v>
      </c>
      <c r="K57" s="93">
        <f t="shared" ref="K57:K65" si="49">IF(T$54="Y",K42,I57*J57)</f>
        <v>0</v>
      </c>
      <c r="L57" s="93">
        <f t="shared" ref="L57:L65" si="50">IF(T$54="Y",L42,0)</f>
        <v>0</v>
      </c>
      <c r="M57" s="103" t="str">
        <f t="shared" si="40"/>
        <v xml:space="preserve"> </v>
      </c>
      <c r="N57" s="99">
        <v>0</v>
      </c>
      <c r="O57" s="93">
        <v>0</v>
      </c>
      <c r="P57" s="93">
        <v>0</v>
      </c>
      <c r="Q57" s="115">
        <v>0</v>
      </c>
      <c r="R57" s="108" t="str">
        <f t="shared" si="41"/>
        <v xml:space="preserve"> </v>
      </c>
      <c r="S57" s="95"/>
      <c r="T57" s="96" t="str">
        <f>IF(M57=" "," ",IF(M57=0," ",Admin!I504))</f>
        <v xml:space="preserve"> </v>
      </c>
      <c r="U57" s="39"/>
      <c r="V57" s="49">
        <f>IF(Employee!H$60=E$54,Employee!D$60+SUM(M57)+V42,SUM(M57)+V42)</f>
        <v>0</v>
      </c>
      <c r="W57" s="49">
        <f>IF(Employee!H$60=E$54,Employee!D$61+SUM(N57)+W42,SUM(N57)+W42)</f>
        <v>0</v>
      </c>
      <c r="X57" s="49">
        <f t="shared" si="42"/>
        <v>0</v>
      </c>
      <c r="Y57" s="49">
        <f t="shared" si="43"/>
        <v>0</v>
      </c>
      <c r="Z57" s="49">
        <f t="shared" si="43"/>
        <v>0</v>
      </c>
      <c r="AA57" s="49">
        <f t="shared" si="44"/>
        <v>0</v>
      </c>
      <c r="AC57" s="49">
        <f t="shared" si="45"/>
        <v>0</v>
      </c>
      <c r="AD57" s="77">
        <f t="shared" ref="AD57:AD65" si="51">IF(G57="SSP",H57,0)</f>
        <v>0</v>
      </c>
      <c r="AE57" s="77">
        <f t="shared" ref="AE57:AE65" si="52">IF(G57="SMP",H57,0)</f>
        <v>0</v>
      </c>
      <c r="AF57" s="77">
        <f t="shared" ref="AF57:AF65" si="53">IF(G57="SPP",H57,0)</f>
        <v>0</v>
      </c>
      <c r="AG57" s="77">
        <f t="shared" ref="AG57:AG65" si="54">IF(G57="SAP",H57,0)</f>
        <v>0</v>
      </c>
      <c r="AH57" s="35"/>
    </row>
    <row r="58" spans="1:34" ht="18" customHeight="1" x14ac:dyDescent="0.2">
      <c r="A58" s="34"/>
      <c r="B58" s="123" t="str">
        <f>IF(E58=" "," ",IF(Employee!F$76&gt;E$54," ",IF(Employee!F$78&lt;E$54," ",Employee!D$82)))</f>
        <v xml:space="preserve"> </v>
      </c>
      <c r="C58" s="318"/>
      <c r="D58" s="318" t="s">
        <v>141</v>
      </c>
      <c r="E58" s="120" t="str">
        <f>IF(Employee!D$80="m"," ",IF(Employee!F$76&gt;E$54," ",IF(Employee!F$78&lt;E$54," ",Employee!D$81)))</f>
        <v xml:space="preserve"> </v>
      </c>
      <c r="F58" s="128" t="str">
        <f>IF(E58=" "," ",IF(Employee!F$76&gt;E$54," ",IF(Employee!F$78&lt;E$54," ",Employee!D$67)))</f>
        <v xml:space="preserve"> </v>
      </c>
      <c r="G58" s="142"/>
      <c r="H58" s="99">
        <f t="shared" si="46"/>
        <v>0</v>
      </c>
      <c r="I58" s="93">
        <f t="shared" si="47"/>
        <v>0</v>
      </c>
      <c r="J58" s="93">
        <f t="shared" si="48"/>
        <v>0</v>
      </c>
      <c r="K58" s="93">
        <f t="shared" si="49"/>
        <v>0</v>
      </c>
      <c r="L58" s="93">
        <f t="shared" si="50"/>
        <v>0</v>
      </c>
      <c r="M58" s="103" t="str">
        <f t="shared" si="40"/>
        <v xml:space="preserve"> </v>
      </c>
      <c r="N58" s="99">
        <v>0</v>
      </c>
      <c r="O58" s="93">
        <v>0</v>
      </c>
      <c r="P58" s="93">
        <v>0</v>
      </c>
      <c r="Q58" s="115">
        <v>0</v>
      </c>
      <c r="R58" s="108" t="str">
        <f t="shared" si="41"/>
        <v xml:space="preserve"> </v>
      </c>
      <c r="S58" s="95"/>
      <c r="T58" s="96" t="str">
        <f>IF(M58=" "," ",IF(M58=0," ",Admin!I505))</f>
        <v xml:space="preserve"> </v>
      </c>
      <c r="U58" s="39"/>
      <c r="V58" s="49">
        <f>IF(Employee!H$86=E$54,Employee!D$86+SUM(M58)+V43,SUM(M58)+V43)</f>
        <v>0</v>
      </c>
      <c r="W58" s="49">
        <f>IF(Employee!H$86=E$54,Employee!D$87+SUM(N58)+W43,SUM(N58)+W43)</f>
        <v>0</v>
      </c>
      <c r="X58" s="49">
        <f t="shared" si="42"/>
        <v>0</v>
      </c>
      <c r="Y58" s="49">
        <f t="shared" si="43"/>
        <v>0</v>
      </c>
      <c r="Z58" s="49">
        <f t="shared" si="43"/>
        <v>0</v>
      </c>
      <c r="AA58" s="49">
        <f t="shared" si="44"/>
        <v>0</v>
      </c>
      <c r="AC58" s="49">
        <f t="shared" si="45"/>
        <v>0</v>
      </c>
      <c r="AD58" s="77">
        <f t="shared" si="51"/>
        <v>0</v>
      </c>
      <c r="AE58" s="77">
        <f t="shared" si="52"/>
        <v>0</v>
      </c>
      <c r="AF58" s="77">
        <f t="shared" si="53"/>
        <v>0</v>
      </c>
      <c r="AG58" s="77">
        <f t="shared" si="54"/>
        <v>0</v>
      </c>
      <c r="AH58" s="35"/>
    </row>
    <row r="59" spans="1:34" ht="18" customHeight="1" x14ac:dyDescent="0.2">
      <c r="A59" s="34"/>
      <c r="B59" s="123" t="str">
        <f>IF(E59=" "," ",IF(Employee!F$102&gt;E$54," ",IF(Employee!F$104&lt;E$54," ",Employee!D$108)))</f>
        <v xml:space="preserve"> </v>
      </c>
      <c r="C59" s="318"/>
      <c r="D59" s="318" t="s">
        <v>141</v>
      </c>
      <c r="E59" s="120" t="str">
        <f>IF(Employee!D$106="m"," ",IF(Employee!F$102&gt;E$54," ",IF(Employee!F$104&lt;E$54," ",Employee!D$107)))</f>
        <v xml:space="preserve"> </v>
      </c>
      <c r="F59" s="128" t="str">
        <f>IF(E59=" "," ",IF(Employee!F$102&gt;E$54," ",IF(Employee!F$104&lt;E$54," ",Employee!D$93)))</f>
        <v xml:space="preserve"> </v>
      </c>
      <c r="G59" s="142"/>
      <c r="H59" s="99">
        <f t="shared" si="46"/>
        <v>0</v>
      </c>
      <c r="I59" s="93">
        <f t="shared" si="47"/>
        <v>0</v>
      </c>
      <c r="J59" s="93">
        <f t="shared" si="48"/>
        <v>0</v>
      </c>
      <c r="K59" s="93">
        <f t="shared" si="49"/>
        <v>0</v>
      </c>
      <c r="L59" s="93">
        <f t="shared" si="50"/>
        <v>0</v>
      </c>
      <c r="M59" s="103" t="str">
        <f t="shared" si="40"/>
        <v xml:space="preserve"> </v>
      </c>
      <c r="N59" s="99">
        <v>0</v>
      </c>
      <c r="O59" s="93">
        <v>0</v>
      </c>
      <c r="P59" s="93">
        <v>0</v>
      </c>
      <c r="Q59" s="115">
        <v>0</v>
      </c>
      <c r="R59" s="108" t="str">
        <f t="shared" si="41"/>
        <v xml:space="preserve"> </v>
      </c>
      <c r="S59" s="95"/>
      <c r="T59" s="96" t="str">
        <f>IF(M59=" "," ",IF(M59=0," ",Admin!I506))</f>
        <v xml:space="preserve"> </v>
      </c>
      <c r="U59" s="39"/>
      <c r="V59" s="49">
        <f>IF(Employee!H$112=E$54,Employee!D$112+SUM(M59)+V44,SUM(M59)+V44)</f>
        <v>0</v>
      </c>
      <c r="W59" s="49">
        <f>IF(Employee!H$112=E$54,Employee!D$113+SUM(N59)+W44,SUM(N59)+W44)</f>
        <v>0</v>
      </c>
      <c r="X59" s="49">
        <f t="shared" si="42"/>
        <v>0</v>
      </c>
      <c r="Y59" s="49">
        <f t="shared" si="43"/>
        <v>0</v>
      </c>
      <c r="Z59" s="49">
        <f t="shared" si="43"/>
        <v>0</v>
      </c>
      <c r="AA59" s="49">
        <f t="shared" si="44"/>
        <v>0</v>
      </c>
      <c r="AC59" s="49">
        <f t="shared" si="45"/>
        <v>0</v>
      </c>
      <c r="AD59" s="77">
        <f t="shared" si="51"/>
        <v>0</v>
      </c>
      <c r="AE59" s="77">
        <f t="shared" si="52"/>
        <v>0</v>
      </c>
      <c r="AF59" s="77">
        <f t="shared" si="53"/>
        <v>0</v>
      </c>
      <c r="AG59" s="77">
        <f t="shared" si="54"/>
        <v>0</v>
      </c>
      <c r="AH59" s="35"/>
    </row>
    <row r="60" spans="1:34" ht="18" customHeight="1" x14ac:dyDescent="0.2">
      <c r="A60" s="34"/>
      <c r="B60" s="123" t="str">
        <f>IF(E60=" "," ",IF(Employee!F$128&gt;E$54," ",IF(Employee!F$130&lt;E$54," ",Employee!D$134)))</f>
        <v xml:space="preserve"> </v>
      </c>
      <c r="C60" s="318"/>
      <c r="D60" s="318" t="s">
        <v>141</v>
      </c>
      <c r="E60" s="120" t="str">
        <f>IF(Employee!D$132="m"," ",IF(Employee!F$128&gt;E$54," ",IF(Employee!F$130&lt;E$54," ",Employee!D$133)))</f>
        <v xml:space="preserve"> </v>
      </c>
      <c r="F60" s="128" t="str">
        <f>IF(E60=" "," ",IF(Employee!F$128&gt;E$54," ",IF(Employee!F$130&lt;E$54," ",Employee!D$119)))</f>
        <v xml:space="preserve"> </v>
      </c>
      <c r="G60" s="142"/>
      <c r="H60" s="99">
        <f t="shared" si="46"/>
        <v>0</v>
      </c>
      <c r="I60" s="93">
        <f t="shared" si="47"/>
        <v>0</v>
      </c>
      <c r="J60" s="93">
        <f t="shared" si="48"/>
        <v>0</v>
      </c>
      <c r="K60" s="93">
        <f t="shared" si="49"/>
        <v>0</v>
      </c>
      <c r="L60" s="93">
        <f t="shared" si="50"/>
        <v>0</v>
      </c>
      <c r="M60" s="103" t="str">
        <f t="shared" si="40"/>
        <v xml:space="preserve"> </v>
      </c>
      <c r="N60" s="99">
        <v>0</v>
      </c>
      <c r="O60" s="93">
        <v>0</v>
      </c>
      <c r="P60" s="93">
        <v>0</v>
      </c>
      <c r="Q60" s="115">
        <v>0</v>
      </c>
      <c r="R60" s="108" t="str">
        <f t="shared" si="41"/>
        <v xml:space="preserve"> </v>
      </c>
      <c r="S60" s="95"/>
      <c r="T60" s="96" t="str">
        <f>IF(M60=" "," ",IF(M60=0," ",Admin!I507))</f>
        <v xml:space="preserve"> </v>
      </c>
      <c r="U60" s="39"/>
      <c r="V60" s="49">
        <f>IF(Employee!H$138=E$54,Employee!D$138+SUM(M60)+V45,SUM(M60)+V45)</f>
        <v>0</v>
      </c>
      <c r="W60" s="49">
        <f>IF(Employee!H$138=E$54,Employee!D$139+SUM(N60)+W45,SUM(N60)+W45)</f>
        <v>0</v>
      </c>
      <c r="X60" s="49">
        <f t="shared" si="42"/>
        <v>0</v>
      </c>
      <c r="Y60" s="49">
        <f t="shared" si="43"/>
        <v>0</v>
      </c>
      <c r="Z60" s="49">
        <f t="shared" si="43"/>
        <v>0</v>
      </c>
      <c r="AA60" s="49">
        <f t="shared" si="44"/>
        <v>0</v>
      </c>
      <c r="AC60" s="49">
        <f t="shared" si="45"/>
        <v>0</v>
      </c>
      <c r="AD60" s="77">
        <f t="shared" si="51"/>
        <v>0</v>
      </c>
      <c r="AE60" s="77">
        <f t="shared" si="52"/>
        <v>0</v>
      </c>
      <c r="AF60" s="77">
        <f t="shared" si="53"/>
        <v>0</v>
      </c>
      <c r="AG60" s="77">
        <f t="shared" si="54"/>
        <v>0</v>
      </c>
      <c r="AH60" s="35"/>
    </row>
    <row r="61" spans="1:34" ht="18" customHeight="1" x14ac:dyDescent="0.2">
      <c r="A61" s="34"/>
      <c r="B61" s="123" t="str">
        <f>IF(E61=" "," ",IF(Employee!F$154&gt;E$54," ",IF(Employee!F$156&lt;E$54," ",Employee!D$160)))</f>
        <v xml:space="preserve"> </v>
      </c>
      <c r="C61" s="318"/>
      <c r="D61" s="318" t="s">
        <v>141</v>
      </c>
      <c r="E61" s="120" t="str">
        <f>IF(Employee!D$158="m"," ",IF(Employee!F$154&gt;E$54," ",IF(Employee!F$156&lt;E$54," ",Employee!D$159)))</f>
        <v xml:space="preserve"> </v>
      </c>
      <c r="F61" s="128" t="str">
        <f>IF(E61=" "," ",IF(Employee!F$154&gt;E$54," ",IF(Employee!F$156&lt;E$54," ",Employee!D$145)))</f>
        <v xml:space="preserve"> </v>
      </c>
      <c r="G61" s="142"/>
      <c r="H61" s="99">
        <f t="shared" si="46"/>
        <v>0</v>
      </c>
      <c r="I61" s="93">
        <f t="shared" si="47"/>
        <v>0</v>
      </c>
      <c r="J61" s="93">
        <f t="shared" si="48"/>
        <v>0</v>
      </c>
      <c r="K61" s="93">
        <f t="shared" si="49"/>
        <v>0</v>
      </c>
      <c r="L61" s="93">
        <f t="shared" si="50"/>
        <v>0</v>
      </c>
      <c r="M61" s="103" t="str">
        <f t="shared" si="40"/>
        <v xml:space="preserve"> </v>
      </c>
      <c r="N61" s="99">
        <v>0</v>
      </c>
      <c r="O61" s="93">
        <v>0</v>
      </c>
      <c r="P61" s="93">
        <v>0</v>
      </c>
      <c r="Q61" s="115">
        <v>0</v>
      </c>
      <c r="R61" s="108" t="str">
        <f t="shared" si="41"/>
        <v xml:space="preserve"> </v>
      </c>
      <c r="S61" s="95"/>
      <c r="T61" s="96" t="str">
        <f>IF(M61=" "," ",IF(M61=0," ",Admin!I508))</f>
        <v xml:space="preserve"> </v>
      </c>
      <c r="U61" s="39"/>
      <c r="V61" s="49">
        <f>IF(Employee!H$164=E$54,Employee!D$164+SUM(M61)+V46,SUM(M61)+V46)</f>
        <v>0</v>
      </c>
      <c r="W61" s="49">
        <f>IF(Employee!H$164=E$54,Employee!D$165+SUM(N61)+W46,SUM(N61)+W46)</f>
        <v>0</v>
      </c>
      <c r="X61" s="49">
        <f t="shared" si="42"/>
        <v>0</v>
      </c>
      <c r="Y61" s="49">
        <f t="shared" si="43"/>
        <v>0</v>
      </c>
      <c r="Z61" s="49">
        <f t="shared" si="43"/>
        <v>0</v>
      </c>
      <c r="AA61" s="49">
        <f t="shared" si="44"/>
        <v>0</v>
      </c>
      <c r="AC61" s="49">
        <f t="shared" si="45"/>
        <v>0</v>
      </c>
      <c r="AD61" s="77">
        <f t="shared" si="51"/>
        <v>0</v>
      </c>
      <c r="AE61" s="77">
        <f t="shared" si="52"/>
        <v>0</v>
      </c>
      <c r="AF61" s="77">
        <f t="shared" si="53"/>
        <v>0</v>
      </c>
      <c r="AG61" s="77">
        <f t="shared" si="54"/>
        <v>0</v>
      </c>
      <c r="AH61" s="35"/>
    </row>
    <row r="62" spans="1:34" ht="18" customHeight="1" x14ac:dyDescent="0.2">
      <c r="A62" s="34"/>
      <c r="B62" s="123" t="str">
        <f>IF(E62=" "," ",IF(Employee!F$180&gt;E$54," ",IF(Employee!F$182&lt;E$54," ",Employee!D$186)))</f>
        <v xml:space="preserve"> </v>
      </c>
      <c r="C62" s="318"/>
      <c r="D62" s="318" t="s">
        <v>141</v>
      </c>
      <c r="E62" s="120" t="str">
        <f>IF(Employee!D$184="m"," ",IF(Employee!F$180&gt;E$54," ",IF(Employee!F$182&lt;E$54," ",Employee!D$185)))</f>
        <v xml:space="preserve"> </v>
      </c>
      <c r="F62" s="128" t="str">
        <f>IF(E62=" "," ",IF(Employee!F$180&gt;E$54," ",IF(Employee!F$182&lt;E$54," ",Employee!D$171)))</f>
        <v xml:space="preserve"> </v>
      </c>
      <c r="G62" s="142"/>
      <c r="H62" s="99">
        <f t="shared" si="46"/>
        <v>0</v>
      </c>
      <c r="I62" s="93">
        <f t="shared" si="47"/>
        <v>0</v>
      </c>
      <c r="J62" s="93">
        <f t="shared" si="48"/>
        <v>0</v>
      </c>
      <c r="K62" s="93">
        <f t="shared" si="49"/>
        <v>0</v>
      </c>
      <c r="L62" s="93">
        <f t="shared" si="50"/>
        <v>0</v>
      </c>
      <c r="M62" s="103" t="str">
        <f t="shared" si="40"/>
        <v xml:space="preserve"> </v>
      </c>
      <c r="N62" s="99">
        <v>0</v>
      </c>
      <c r="O62" s="93">
        <v>0</v>
      </c>
      <c r="P62" s="93">
        <v>0</v>
      </c>
      <c r="Q62" s="115">
        <v>0</v>
      </c>
      <c r="R62" s="108" t="str">
        <f t="shared" si="41"/>
        <v xml:space="preserve"> </v>
      </c>
      <c r="S62" s="95"/>
      <c r="T62" s="96" t="str">
        <f>IF(M62=" "," ",IF(M62=0," ",Admin!I509))</f>
        <v xml:space="preserve"> </v>
      </c>
      <c r="U62" s="39"/>
      <c r="V62" s="49">
        <f>IF(Employee!H$190=E$54,Employee!D$190+SUM(M62)+V47,SUM(M62)+V47)</f>
        <v>0</v>
      </c>
      <c r="W62" s="49">
        <f>IF(Employee!H$190=E$54,Employee!D$191+SUM(N62)+W47,SUM(N62)+W47)</f>
        <v>0</v>
      </c>
      <c r="X62" s="49">
        <f t="shared" si="42"/>
        <v>0</v>
      </c>
      <c r="Y62" s="49">
        <f t="shared" si="43"/>
        <v>0</v>
      </c>
      <c r="Z62" s="49">
        <f t="shared" si="43"/>
        <v>0</v>
      </c>
      <c r="AA62" s="49">
        <f t="shared" si="44"/>
        <v>0</v>
      </c>
      <c r="AC62" s="49">
        <f t="shared" si="45"/>
        <v>0</v>
      </c>
      <c r="AD62" s="77">
        <f t="shared" si="51"/>
        <v>0</v>
      </c>
      <c r="AE62" s="77">
        <f t="shared" si="52"/>
        <v>0</v>
      </c>
      <c r="AF62" s="77">
        <f t="shared" si="53"/>
        <v>0</v>
      </c>
      <c r="AG62" s="77">
        <f t="shared" si="54"/>
        <v>0</v>
      </c>
      <c r="AH62" s="35"/>
    </row>
    <row r="63" spans="1:34" ht="18" customHeight="1" x14ac:dyDescent="0.2">
      <c r="A63" s="34"/>
      <c r="B63" s="123" t="str">
        <f>IF(E63=" "," ",IF(Employee!F$206&gt;E$54," ",IF(Employee!F$208&lt;E$54," ",Employee!D$212)))</f>
        <v xml:space="preserve"> </v>
      </c>
      <c r="C63" s="318"/>
      <c r="D63" s="318" t="s">
        <v>141</v>
      </c>
      <c r="E63" s="120" t="str">
        <f>IF(Employee!D$210="m"," ",IF(Employee!F$206&gt;E$54," ",IF(Employee!F$208&lt;E$54," ",Employee!D$211)))</f>
        <v xml:space="preserve"> </v>
      </c>
      <c r="F63" s="128" t="str">
        <f>IF(E63=" "," ",IF(Employee!F$206&gt;E$54," ",IF(Employee!F$208&lt;E$54," ",Employee!D$197)))</f>
        <v xml:space="preserve"> </v>
      </c>
      <c r="G63" s="142"/>
      <c r="H63" s="99">
        <f t="shared" si="46"/>
        <v>0</v>
      </c>
      <c r="I63" s="93">
        <f t="shared" si="47"/>
        <v>0</v>
      </c>
      <c r="J63" s="93">
        <f t="shared" si="48"/>
        <v>0</v>
      </c>
      <c r="K63" s="93">
        <f t="shared" si="49"/>
        <v>0</v>
      </c>
      <c r="L63" s="93">
        <f t="shared" si="50"/>
        <v>0</v>
      </c>
      <c r="M63" s="103" t="str">
        <f t="shared" si="40"/>
        <v xml:space="preserve"> </v>
      </c>
      <c r="N63" s="99">
        <v>0</v>
      </c>
      <c r="O63" s="93">
        <v>0</v>
      </c>
      <c r="P63" s="93">
        <v>0</v>
      </c>
      <c r="Q63" s="115">
        <v>0</v>
      </c>
      <c r="R63" s="108" t="str">
        <f t="shared" si="41"/>
        <v xml:space="preserve"> </v>
      </c>
      <c r="S63" s="95"/>
      <c r="T63" s="96" t="str">
        <f>IF(M63=" "," ",IF(M63=0," ",Admin!I510))</f>
        <v xml:space="preserve"> </v>
      </c>
      <c r="U63" s="39"/>
      <c r="V63" s="49">
        <f>IF(Employee!H$216=E$54,Employee!D$216+SUM(M63)+V48,SUM(M63)+V48)</f>
        <v>0</v>
      </c>
      <c r="W63" s="49">
        <f>IF(Employee!H$216=E$54,Employee!D$217+SUM(N63)+W48,SUM(N63)+W48)</f>
        <v>0</v>
      </c>
      <c r="X63" s="49">
        <f t="shared" si="42"/>
        <v>0</v>
      </c>
      <c r="Y63" s="49">
        <f t="shared" si="43"/>
        <v>0</v>
      </c>
      <c r="Z63" s="49">
        <f t="shared" si="43"/>
        <v>0</v>
      </c>
      <c r="AA63" s="49">
        <f t="shared" si="44"/>
        <v>0</v>
      </c>
      <c r="AC63" s="49">
        <f t="shared" si="45"/>
        <v>0</v>
      </c>
      <c r="AD63" s="77">
        <f t="shared" si="51"/>
        <v>0</v>
      </c>
      <c r="AE63" s="77">
        <f t="shared" si="52"/>
        <v>0</v>
      </c>
      <c r="AF63" s="77">
        <f t="shared" si="53"/>
        <v>0</v>
      </c>
      <c r="AG63" s="77">
        <f t="shared" si="54"/>
        <v>0</v>
      </c>
      <c r="AH63" s="35"/>
    </row>
    <row r="64" spans="1:34" ht="18" customHeight="1" x14ac:dyDescent="0.2">
      <c r="A64" s="34"/>
      <c r="B64" s="123" t="str">
        <f>IF(E64=" "," ",IF(Employee!F$232&gt;E$54," ",IF(Employee!F$234&lt;E$54," ",Employee!D$238)))</f>
        <v xml:space="preserve"> </v>
      </c>
      <c r="C64" s="318"/>
      <c r="D64" s="318" t="s">
        <v>141</v>
      </c>
      <c r="E64" s="120" t="str">
        <f>IF(Employee!D$236="m"," ",IF(Employee!F$232&gt;E$54," ",IF(Employee!F$234&lt;E$54," ",Employee!D$237)))</f>
        <v xml:space="preserve"> </v>
      </c>
      <c r="F64" s="128" t="str">
        <f>IF(E64=" "," ",IF(Employee!F$232&gt;E$54," ",IF(Employee!F$234&lt;E$54," ",Employee!D$223)))</f>
        <v xml:space="preserve"> </v>
      </c>
      <c r="G64" s="142"/>
      <c r="H64" s="99">
        <f t="shared" si="46"/>
        <v>0</v>
      </c>
      <c r="I64" s="93">
        <f t="shared" si="47"/>
        <v>0</v>
      </c>
      <c r="J64" s="93">
        <f t="shared" si="48"/>
        <v>0</v>
      </c>
      <c r="K64" s="93">
        <f t="shared" si="49"/>
        <v>0</v>
      </c>
      <c r="L64" s="93">
        <f t="shared" si="50"/>
        <v>0</v>
      </c>
      <c r="M64" s="103" t="str">
        <f t="shared" si="40"/>
        <v xml:space="preserve"> </v>
      </c>
      <c r="N64" s="99">
        <v>0</v>
      </c>
      <c r="O64" s="93">
        <v>0</v>
      </c>
      <c r="P64" s="93">
        <v>0</v>
      </c>
      <c r="Q64" s="115">
        <v>0</v>
      </c>
      <c r="R64" s="108" t="str">
        <f t="shared" si="41"/>
        <v xml:space="preserve"> </v>
      </c>
      <c r="S64" s="95"/>
      <c r="T64" s="96" t="str">
        <f>IF(M64=" "," ",IF(M64=0," ",Admin!I511))</f>
        <v xml:space="preserve"> </v>
      </c>
      <c r="U64" s="39"/>
      <c r="V64" s="49">
        <f>IF(Employee!H$242=E$54,Employee!D$242+SUM(M64)+V49,SUM(M64)+V49)</f>
        <v>0</v>
      </c>
      <c r="W64" s="49">
        <f>IF(Employee!H$242=E$54,Employee!D$243+SUM(N64)+W49,SUM(N64)+W49)</f>
        <v>0</v>
      </c>
      <c r="X64" s="49">
        <f t="shared" si="42"/>
        <v>0</v>
      </c>
      <c r="Y64" s="49">
        <f t="shared" si="43"/>
        <v>0</v>
      </c>
      <c r="Z64" s="49">
        <f t="shared" si="43"/>
        <v>0</v>
      </c>
      <c r="AA64" s="49">
        <f t="shared" si="44"/>
        <v>0</v>
      </c>
      <c r="AC64" s="49">
        <f t="shared" si="45"/>
        <v>0</v>
      </c>
      <c r="AD64" s="77">
        <f t="shared" si="51"/>
        <v>0</v>
      </c>
      <c r="AE64" s="77">
        <f t="shared" si="52"/>
        <v>0</v>
      </c>
      <c r="AF64" s="77">
        <f t="shared" si="53"/>
        <v>0</v>
      </c>
      <c r="AG64" s="77">
        <f t="shared" si="54"/>
        <v>0</v>
      </c>
      <c r="AH64" s="35"/>
    </row>
    <row r="65" spans="1:34" ht="18" customHeight="1" thickBot="1" x14ac:dyDescent="0.25">
      <c r="A65" s="34"/>
      <c r="B65" s="125" t="str">
        <f>IF(E65=" "," ",IF(Employee!F$258&gt;E$54," ",IF(Employee!F$260&lt;E$54," ",Employee!D$264)))</f>
        <v xml:space="preserve"> </v>
      </c>
      <c r="C65" s="318"/>
      <c r="D65" s="318" t="s">
        <v>141</v>
      </c>
      <c r="E65" s="131" t="str">
        <f>IF(Employee!D$262="m"," ",IF(Employee!F$258&gt;E$54," ",IF(Employee!F$260&lt;E$54," ",Employee!D$263)))</f>
        <v xml:space="preserve"> </v>
      </c>
      <c r="F65" s="128" t="str">
        <f>IF(E65=" "," ",IF(Employee!F$258&gt;E$54," ",IF(Employee!F$260&lt;E$54," ",Employee!D$249)))</f>
        <v xml:space="preserve"> </v>
      </c>
      <c r="G65" s="143"/>
      <c r="H65" s="117">
        <f t="shared" si="46"/>
        <v>0</v>
      </c>
      <c r="I65" s="118">
        <f t="shared" si="47"/>
        <v>0</v>
      </c>
      <c r="J65" s="118">
        <f t="shared" si="48"/>
        <v>0</v>
      </c>
      <c r="K65" s="118">
        <f t="shared" si="49"/>
        <v>0</v>
      </c>
      <c r="L65" s="118">
        <f t="shared" si="50"/>
        <v>0</v>
      </c>
      <c r="M65" s="104" t="str">
        <f t="shared" si="40"/>
        <v xml:space="preserve"> </v>
      </c>
      <c r="N65" s="117">
        <v>0</v>
      </c>
      <c r="O65" s="118">
        <v>0</v>
      </c>
      <c r="P65" s="118">
        <v>0</v>
      </c>
      <c r="Q65" s="116">
        <v>0</v>
      </c>
      <c r="R65" s="97" t="str">
        <f t="shared" si="41"/>
        <v xml:space="preserve"> </v>
      </c>
      <c r="S65" s="95"/>
      <c r="T65" s="96" t="str">
        <f>IF(M65=" "," ",IF(M65=0," ",Admin!I512))</f>
        <v xml:space="preserve"> </v>
      </c>
      <c r="U65" s="39"/>
      <c r="V65" s="49">
        <f>IF(Employee!H$268=E$54,Employee!D$268+SUM(M65)+V50,SUM(M65)+V50)</f>
        <v>0</v>
      </c>
      <c r="W65" s="49">
        <f>IF(Employee!H$268=E$54,Employee!D$269+SUM(N65)+W50,SUM(N65)+W50)</f>
        <v>0</v>
      </c>
      <c r="X65" s="49">
        <f t="shared" si="42"/>
        <v>0</v>
      </c>
      <c r="Y65" s="49">
        <f t="shared" si="43"/>
        <v>0</v>
      </c>
      <c r="Z65" s="49">
        <f t="shared" si="43"/>
        <v>0</v>
      </c>
      <c r="AA65" s="49">
        <f t="shared" si="44"/>
        <v>0</v>
      </c>
      <c r="AC65" s="49">
        <f t="shared" si="45"/>
        <v>0</v>
      </c>
      <c r="AD65" s="77">
        <f t="shared" si="51"/>
        <v>0</v>
      </c>
      <c r="AE65" s="77">
        <f t="shared" si="52"/>
        <v>0</v>
      </c>
      <c r="AF65" s="77">
        <f t="shared" si="53"/>
        <v>0</v>
      </c>
      <c r="AG65" s="77">
        <f t="shared" si="54"/>
        <v>0</v>
      </c>
      <c r="AH65" s="35"/>
    </row>
    <row r="66" spans="1:34" ht="18" customHeight="1" thickTop="1" thickBot="1" x14ac:dyDescent="0.25">
      <c r="A66" s="38"/>
      <c r="B66" s="134"/>
      <c r="C66" s="132"/>
      <c r="D66" s="132"/>
      <c r="E66" s="133"/>
      <c r="F66" s="447" t="s">
        <v>7</v>
      </c>
      <c r="G66" s="466"/>
      <c r="H66" s="135"/>
      <c r="I66" s="136"/>
      <c r="J66" s="136"/>
      <c r="K66" s="137"/>
      <c r="L66" s="137"/>
      <c r="M66" s="138">
        <f t="shared" ref="M66:R66" si="55">SUM(M56:M65)</f>
        <v>0</v>
      </c>
      <c r="N66" s="138">
        <f t="shared" si="55"/>
        <v>0</v>
      </c>
      <c r="O66" s="138">
        <f t="shared" si="55"/>
        <v>0</v>
      </c>
      <c r="P66" s="138">
        <f t="shared" si="55"/>
        <v>0</v>
      </c>
      <c r="Q66" s="138">
        <f t="shared" si="55"/>
        <v>0</v>
      </c>
      <c r="R66" s="138">
        <f t="shared" si="55"/>
        <v>0</v>
      </c>
      <c r="S66" s="95"/>
      <c r="T66" s="138">
        <f>SUM(T56:T65)</f>
        <v>0</v>
      </c>
      <c r="U66" s="40"/>
      <c r="V66" s="49"/>
      <c r="AH66" s="35"/>
    </row>
    <row r="67" spans="1:34" s="8" customFormat="1" ht="24" customHeight="1" thickBot="1" x14ac:dyDescent="0.25">
      <c r="A67" s="112"/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177"/>
      <c r="V67" s="67"/>
      <c r="W67" s="67"/>
      <c r="X67" s="67"/>
      <c r="Y67" s="178"/>
      <c r="Z67" s="67"/>
      <c r="AA67" s="67"/>
      <c r="AB67" s="68"/>
      <c r="AC67" s="67"/>
      <c r="AD67" s="76"/>
      <c r="AE67" s="76"/>
      <c r="AF67" s="76"/>
      <c r="AG67" s="76"/>
      <c r="AH67" s="139"/>
    </row>
    <row r="68" spans="1:34" ht="18" customHeight="1" thickTop="1" thickBot="1" x14ac:dyDescent="0.25">
      <c r="A68" s="31"/>
      <c r="B68" s="402" t="s">
        <v>23</v>
      </c>
      <c r="C68" s="467"/>
      <c r="D68" s="467"/>
      <c r="E68" s="468"/>
      <c r="F68" s="32"/>
      <c r="G68" s="32"/>
      <c r="H68" s="32"/>
      <c r="I68" s="32"/>
      <c r="J68" s="32"/>
      <c r="K68" s="46"/>
      <c r="L68" s="46"/>
      <c r="M68" s="43"/>
      <c r="N68" s="32"/>
      <c r="O68" s="394" t="s">
        <v>28</v>
      </c>
      <c r="P68" s="395"/>
      <c r="Q68" s="396"/>
      <c r="R68" s="451"/>
      <c r="S68" s="452"/>
      <c r="T68" s="452"/>
      <c r="U68" s="33"/>
      <c r="AH68" s="35"/>
    </row>
    <row r="69" spans="1:34" ht="18" customHeight="1" thickTop="1" thickBot="1" x14ac:dyDescent="0.25">
      <c r="A69" s="34"/>
      <c r="B69" s="405" t="s">
        <v>9</v>
      </c>
      <c r="C69" s="469"/>
      <c r="D69" s="470"/>
      <c r="E69" s="168">
        <v>52</v>
      </c>
      <c r="F69" s="35"/>
      <c r="G69" s="35"/>
      <c r="H69" s="405" t="s">
        <v>28</v>
      </c>
      <c r="I69" s="469"/>
      <c r="J69" s="470"/>
      <c r="K69" s="210">
        <f>M54+1</f>
        <v>44284</v>
      </c>
      <c r="L69" s="211" t="s">
        <v>84</v>
      </c>
      <c r="M69" s="212">
        <f>K69+6</f>
        <v>44290</v>
      </c>
      <c r="N69" s="20"/>
      <c r="O69" s="448" t="s">
        <v>71</v>
      </c>
      <c r="P69" s="471"/>
      <c r="Q69" s="471"/>
      <c r="R69" s="472"/>
      <c r="S69" s="35"/>
      <c r="T69" s="176"/>
      <c r="U69" s="37"/>
      <c r="AH69" s="35"/>
    </row>
    <row r="70" spans="1:34" ht="18" customHeight="1" thickTop="1" x14ac:dyDescent="0.2">
      <c r="A70" s="34"/>
      <c r="B70" s="73"/>
      <c r="C70" s="24"/>
      <c r="D70" s="24"/>
      <c r="E70" s="36"/>
      <c r="F70" s="35"/>
      <c r="G70" s="35"/>
      <c r="H70" s="44"/>
      <c r="I70" s="44"/>
      <c r="J70" s="44"/>
      <c r="K70" s="47"/>
      <c r="L70" s="47"/>
      <c r="M70" s="44"/>
      <c r="N70" s="35"/>
      <c r="O70" s="44"/>
      <c r="P70" s="44"/>
      <c r="Q70" s="44"/>
      <c r="R70" s="44"/>
      <c r="S70" s="35"/>
      <c r="T70" s="44"/>
      <c r="U70" s="37"/>
      <c r="AH70" s="35"/>
    </row>
    <row r="71" spans="1:34" ht="18" customHeight="1" x14ac:dyDescent="0.2">
      <c r="A71" s="34"/>
      <c r="B71" s="121" t="str">
        <f>IF(E71=" "," ",IF(Employee!F$24&gt;E$69," ",IF(Employee!F$26&lt;E$69," ",Employee!D$30)))</f>
        <v xml:space="preserve"> </v>
      </c>
      <c r="C71" s="318"/>
      <c r="D71" s="318" t="s">
        <v>141</v>
      </c>
      <c r="E71" s="130" t="str">
        <f>IF(Employee!D$28="m"," ",IF(Employee!F$24&gt;E$69," ",IF(Employee!F$26&lt;E$69," ",Employee!D$29)))</f>
        <v xml:space="preserve"> </v>
      </c>
      <c r="F71" s="127" t="str">
        <f>IF(E71=" "," ",IF(Employee!F$24&gt;E$69," ",IF(Employee!F$26&lt;E$69," ",Employee!D$15)))</f>
        <v xml:space="preserve"> </v>
      </c>
      <c r="G71" s="142"/>
      <c r="H71" s="98">
        <f>IF(T$69="Y",H56,0)</f>
        <v>0</v>
      </c>
      <c r="I71" s="90">
        <f>IF(T$69="Y",I56,0)</f>
        <v>0</v>
      </c>
      <c r="J71" s="90">
        <f>IF(T$69="Y",J56,0)</f>
        <v>0</v>
      </c>
      <c r="K71" s="90">
        <f>IF(T$69="Y",K56,I71*J71)</f>
        <v>0</v>
      </c>
      <c r="L71" s="114">
        <f>IF(T$69="Y",L56,0)</f>
        <v>0</v>
      </c>
      <c r="M71" s="102" t="str">
        <f t="shared" ref="M71:M80" si="56">IF(E71=" "," ",IF(T$69="Y",M56,IF((H71+K71+L71)&gt;0,H71+K71+L71," ")))</f>
        <v xml:space="preserve"> </v>
      </c>
      <c r="N71" s="98">
        <v>0</v>
      </c>
      <c r="O71" s="90">
        <v>0</v>
      </c>
      <c r="P71" s="90">
        <v>0</v>
      </c>
      <c r="Q71" s="114">
        <v>0</v>
      </c>
      <c r="R71" s="107" t="str">
        <f t="shared" ref="R71:R80" si="57">IF(M71=" "," ",IF(M71=0," ",M71-SUM(N71:Q71)))</f>
        <v xml:space="preserve"> </v>
      </c>
      <c r="S71" s="95"/>
      <c r="T71" s="92" t="str">
        <f>IF(M71=" "," ",IF(M71=0," ",Admin!I513))</f>
        <v xml:space="preserve"> </v>
      </c>
      <c r="U71" s="39"/>
      <c r="V71" s="49">
        <f>IF(Employee!H$34=E$69,Employee!D$34+SUM(M71)+V56,SUM(M71)+V56)</f>
        <v>0</v>
      </c>
      <c r="W71" s="49">
        <f>IF(Employee!H$34=E$69,Employee!D$35+SUM(N71)+W56,SUM(N71)+W56)</f>
        <v>0</v>
      </c>
      <c r="X71" s="49">
        <f t="shared" ref="X71:X80" si="58">IF(O71=" ",X56,O71+X56)</f>
        <v>0</v>
      </c>
      <c r="Y71" s="49">
        <f t="shared" ref="Y71:Z80" si="59">IF(P71=0,Y56,P71+Y56)</f>
        <v>0</v>
      </c>
      <c r="Z71" s="49">
        <f t="shared" si="59"/>
        <v>0</v>
      </c>
      <c r="AA71" s="49">
        <f t="shared" ref="AA71:AA80" si="60">IF(R71=" ",AA56,AA56+R71)</f>
        <v>0</v>
      </c>
      <c r="AC71" s="49">
        <f t="shared" ref="AC71:AC80" si="61">IF(T71=" ",AC56,T71+AC56)</f>
        <v>0</v>
      </c>
      <c r="AD71" s="77">
        <f>IF(G71="SSP",H71,0)</f>
        <v>0</v>
      </c>
      <c r="AE71" s="77">
        <f>IF(G71="SMP",H71,0)</f>
        <v>0</v>
      </c>
      <c r="AF71" s="77">
        <f>IF(G71="SPP",H71,0)</f>
        <v>0</v>
      </c>
      <c r="AG71" s="77">
        <f>IF(G71="SAP",H71,0)</f>
        <v>0</v>
      </c>
      <c r="AH71" s="35"/>
    </row>
    <row r="72" spans="1:34" ht="18" customHeight="1" x14ac:dyDescent="0.2">
      <c r="A72" s="34"/>
      <c r="B72" s="123" t="str">
        <f>IF(E72=" "," ",IF(Employee!F$50&gt;E$69," ",IF(Employee!F$52&lt;E$69," ",Employee!D$56)))</f>
        <v xml:space="preserve"> </v>
      </c>
      <c r="C72" s="318"/>
      <c r="D72" s="318" t="s">
        <v>141</v>
      </c>
      <c r="E72" s="120" t="str">
        <f>IF(Employee!D$54="m"," ",IF(Employee!F$50&gt;E$69," ",IF(Employee!F$52&lt;E$69," ",Employee!D$55)))</f>
        <v xml:space="preserve"> </v>
      </c>
      <c r="F72" s="128" t="str">
        <f>IF(E72=" "," ",IF(Employee!F$50&gt;E$69," ",IF(Employee!F$52&lt;E$69," ",Employee!D$41)))</f>
        <v xml:space="preserve"> </v>
      </c>
      <c r="G72" s="142"/>
      <c r="H72" s="99">
        <f t="shared" ref="H72:H80" si="62">IF(T$69="Y",H57,0)</f>
        <v>0</v>
      </c>
      <c r="I72" s="93">
        <f t="shared" ref="I72:I80" si="63">IF(T$69="Y",I57,0)</f>
        <v>0</v>
      </c>
      <c r="J72" s="93">
        <f t="shared" ref="J72:J80" si="64">IF(T$69="Y",J57,0)</f>
        <v>0</v>
      </c>
      <c r="K72" s="93">
        <f t="shared" ref="K72:K80" si="65">IF(T$69="Y",K57,I72*J72)</f>
        <v>0</v>
      </c>
      <c r="L72" s="115">
        <f t="shared" ref="L72:L80" si="66">IF(T$69="Y",L57,0)</f>
        <v>0</v>
      </c>
      <c r="M72" s="103" t="str">
        <f t="shared" si="56"/>
        <v xml:space="preserve"> </v>
      </c>
      <c r="N72" s="99">
        <v>0</v>
      </c>
      <c r="O72" s="93">
        <v>0</v>
      </c>
      <c r="P72" s="93">
        <v>0</v>
      </c>
      <c r="Q72" s="115">
        <v>0</v>
      </c>
      <c r="R72" s="108" t="str">
        <f t="shared" si="57"/>
        <v xml:space="preserve"> </v>
      </c>
      <c r="S72" s="95"/>
      <c r="T72" s="96" t="str">
        <f>IF(M72=" "," ",IF(M72=0," ",Admin!I514))</f>
        <v xml:space="preserve"> </v>
      </c>
      <c r="U72" s="39"/>
      <c r="V72" s="49">
        <f>IF(Employee!H$60=E$69,Employee!D$60+SUM(M72)+V57,SUM(M72)+V57)</f>
        <v>0</v>
      </c>
      <c r="W72" s="49">
        <f>IF(Employee!H$60=E$69,Employee!D$61+SUM(N72)+W57,SUM(N72)+W57)</f>
        <v>0</v>
      </c>
      <c r="X72" s="49">
        <f t="shared" si="58"/>
        <v>0</v>
      </c>
      <c r="Y72" s="49">
        <f t="shared" si="59"/>
        <v>0</v>
      </c>
      <c r="Z72" s="49">
        <f t="shared" si="59"/>
        <v>0</v>
      </c>
      <c r="AA72" s="49">
        <f t="shared" si="60"/>
        <v>0</v>
      </c>
      <c r="AC72" s="49">
        <f t="shared" si="61"/>
        <v>0</v>
      </c>
      <c r="AD72" s="77">
        <f t="shared" ref="AD72:AD80" si="67">IF(G72="SSP",H72,0)</f>
        <v>0</v>
      </c>
      <c r="AE72" s="77">
        <f t="shared" ref="AE72:AE80" si="68">IF(G72="SMP",H72,0)</f>
        <v>0</v>
      </c>
      <c r="AF72" s="77">
        <f t="shared" ref="AF72:AF80" si="69">IF(G72="SPP",H72,0)</f>
        <v>0</v>
      </c>
      <c r="AG72" s="77">
        <f t="shared" ref="AG72:AG80" si="70">IF(G72="SAP",H72,0)</f>
        <v>0</v>
      </c>
      <c r="AH72" s="35"/>
    </row>
    <row r="73" spans="1:34" ht="18" customHeight="1" x14ac:dyDescent="0.2">
      <c r="A73" s="34"/>
      <c r="B73" s="123" t="str">
        <f>IF(E73=" "," ",IF(Employee!F$76&gt;E$69," ",IF(Employee!F$78&lt;E$69," ",Employee!D$82)))</f>
        <v xml:space="preserve"> </v>
      </c>
      <c r="C73" s="318"/>
      <c r="D73" s="318" t="s">
        <v>141</v>
      </c>
      <c r="E73" s="120" t="str">
        <f>IF(Employee!D$80="m"," ",IF(Employee!F$76&gt;E$69," ",IF(Employee!F$78&lt;E$69," ",Employee!D$81)))</f>
        <v xml:space="preserve"> </v>
      </c>
      <c r="F73" s="128" t="str">
        <f>IF(E73=" "," ",IF(Employee!F$76&gt;E$69," ",IF(Employee!F$78&lt;E$69," ",Employee!D$67)))</f>
        <v xml:space="preserve"> </v>
      </c>
      <c r="G73" s="142"/>
      <c r="H73" s="99">
        <f t="shared" si="62"/>
        <v>0</v>
      </c>
      <c r="I73" s="93">
        <f t="shared" si="63"/>
        <v>0</v>
      </c>
      <c r="J73" s="93">
        <f t="shared" si="64"/>
        <v>0</v>
      </c>
      <c r="K73" s="93">
        <f t="shared" si="65"/>
        <v>0</v>
      </c>
      <c r="L73" s="115">
        <f t="shared" si="66"/>
        <v>0</v>
      </c>
      <c r="M73" s="103" t="str">
        <f t="shared" si="56"/>
        <v xml:space="preserve"> </v>
      </c>
      <c r="N73" s="99">
        <v>0</v>
      </c>
      <c r="O73" s="93">
        <v>0</v>
      </c>
      <c r="P73" s="93">
        <v>0</v>
      </c>
      <c r="Q73" s="115">
        <v>0</v>
      </c>
      <c r="R73" s="108" t="str">
        <f t="shared" si="57"/>
        <v xml:space="preserve"> </v>
      </c>
      <c r="S73" s="95"/>
      <c r="T73" s="96" t="str">
        <f>IF(M73=" "," ",IF(M73=0," ",Admin!I515))</f>
        <v xml:space="preserve"> </v>
      </c>
      <c r="U73" s="39"/>
      <c r="V73" s="49">
        <f>IF(Employee!H$86=E$69,Employee!D$86+SUM(M73)+V58,SUM(M73)+V58)</f>
        <v>0</v>
      </c>
      <c r="W73" s="49">
        <f>IF(Employee!H$86=E$69,Employee!D$87+SUM(N73)+W58,SUM(N73)+W58)</f>
        <v>0</v>
      </c>
      <c r="X73" s="49">
        <f t="shared" si="58"/>
        <v>0</v>
      </c>
      <c r="Y73" s="49">
        <f t="shared" si="59"/>
        <v>0</v>
      </c>
      <c r="Z73" s="49">
        <f t="shared" si="59"/>
        <v>0</v>
      </c>
      <c r="AA73" s="49">
        <f t="shared" si="60"/>
        <v>0</v>
      </c>
      <c r="AC73" s="49">
        <f t="shared" si="61"/>
        <v>0</v>
      </c>
      <c r="AD73" s="77">
        <f t="shared" si="67"/>
        <v>0</v>
      </c>
      <c r="AE73" s="77">
        <f t="shared" si="68"/>
        <v>0</v>
      </c>
      <c r="AF73" s="77">
        <f t="shared" si="69"/>
        <v>0</v>
      </c>
      <c r="AG73" s="77">
        <f t="shared" si="70"/>
        <v>0</v>
      </c>
      <c r="AH73" s="35"/>
    </row>
    <row r="74" spans="1:34" ht="18" customHeight="1" x14ac:dyDescent="0.2">
      <c r="A74" s="34"/>
      <c r="B74" s="123" t="str">
        <f>IF(E74=" "," ",IF(Employee!F$102&gt;E$69," ",IF(Employee!F$104&lt;E$69," ",Employee!D$108)))</f>
        <v xml:space="preserve"> </v>
      </c>
      <c r="C74" s="318"/>
      <c r="D74" s="318" t="s">
        <v>141</v>
      </c>
      <c r="E74" s="120" t="str">
        <f>IF(Employee!D$106="m"," ",IF(Employee!F$102&gt;E$69," ",IF(Employee!F$104&lt;E$69," ",Employee!D$107)))</f>
        <v xml:space="preserve"> </v>
      </c>
      <c r="F74" s="128" t="str">
        <f>IF(E74=" "," ",IF(Employee!F$102&gt;E$69," ",IF(Employee!F$104&lt;E$69," ",Employee!D$93)))</f>
        <v xml:space="preserve"> </v>
      </c>
      <c r="G74" s="142"/>
      <c r="H74" s="99">
        <f t="shared" si="62"/>
        <v>0</v>
      </c>
      <c r="I74" s="93">
        <f t="shared" si="63"/>
        <v>0</v>
      </c>
      <c r="J74" s="93">
        <f t="shared" si="64"/>
        <v>0</v>
      </c>
      <c r="K74" s="93">
        <f t="shared" si="65"/>
        <v>0</v>
      </c>
      <c r="L74" s="115">
        <f t="shared" si="66"/>
        <v>0</v>
      </c>
      <c r="M74" s="103" t="str">
        <f t="shared" si="56"/>
        <v xml:space="preserve"> </v>
      </c>
      <c r="N74" s="99">
        <v>0</v>
      </c>
      <c r="O74" s="93">
        <v>0</v>
      </c>
      <c r="P74" s="93">
        <v>0</v>
      </c>
      <c r="Q74" s="115">
        <v>0</v>
      </c>
      <c r="R74" s="108" t="str">
        <f t="shared" si="57"/>
        <v xml:space="preserve"> </v>
      </c>
      <c r="S74" s="95"/>
      <c r="T74" s="96" t="str">
        <f>IF(M74=" "," ",IF(M74=0," ",Admin!I516))</f>
        <v xml:space="preserve"> </v>
      </c>
      <c r="U74" s="39"/>
      <c r="V74" s="49">
        <f>IF(Employee!H$112=E$69,Employee!D$112+SUM(M74)+V59,SUM(M74)+V59)</f>
        <v>0</v>
      </c>
      <c r="W74" s="49">
        <f>IF(Employee!H$112=E$69,Employee!D$113+SUM(N74)+W59,SUM(N74)+W59)</f>
        <v>0</v>
      </c>
      <c r="X74" s="49">
        <f t="shared" si="58"/>
        <v>0</v>
      </c>
      <c r="Y74" s="49">
        <f t="shared" si="59"/>
        <v>0</v>
      </c>
      <c r="Z74" s="49">
        <f t="shared" si="59"/>
        <v>0</v>
      </c>
      <c r="AA74" s="49">
        <f t="shared" si="60"/>
        <v>0</v>
      </c>
      <c r="AC74" s="49">
        <f t="shared" si="61"/>
        <v>0</v>
      </c>
      <c r="AD74" s="77">
        <f t="shared" si="67"/>
        <v>0</v>
      </c>
      <c r="AE74" s="77">
        <f t="shared" si="68"/>
        <v>0</v>
      </c>
      <c r="AF74" s="77">
        <f t="shared" si="69"/>
        <v>0</v>
      </c>
      <c r="AG74" s="77">
        <f t="shared" si="70"/>
        <v>0</v>
      </c>
      <c r="AH74" s="35"/>
    </row>
    <row r="75" spans="1:34" ht="18" customHeight="1" x14ac:dyDescent="0.2">
      <c r="A75" s="34"/>
      <c r="B75" s="123" t="str">
        <f>IF(E75=" "," ",IF(Employee!F$128&gt;E$69," ",IF(Employee!F$130&lt;E$69," ",Employee!D$134)))</f>
        <v xml:space="preserve"> </v>
      </c>
      <c r="C75" s="318"/>
      <c r="D75" s="318" t="s">
        <v>141</v>
      </c>
      <c r="E75" s="120" t="str">
        <f>IF(Employee!D$132="m"," ",IF(Employee!F$128&gt;E$69," ",IF(Employee!F$130&lt;E$69," ",Employee!D$133)))</f>
        <v xml:space="preserve"> </v>
      </c>
      <c r="F75" s="128" t="str">
        <f>IF(E75=" "," ",IF(Employee!F$128&gt;E$69," ",IF(Employee!F$130&lt;E$69," ",Employee!D$119)))</f>
        <v xml:space="preserve"> </v>
      </c>
      <c r="G75" s="142"/>
      <c r="H75" s="99">
        <f t="shared" si="62"/>
        <v>0</v>
      </c>
      <c r="I75" s="93">
        <f t="shared" si="63"/>
        <v>0</v>
      </c>
      <c r="J75" s="93">
        <f t="shared" si="64"/>
        <v>0</v>
      </c>
      <c r="K75" s="93">
        <f t="shared" si="65"/>
        <v>0</v>
      </c>
      <c r="L75" s="115">
        <f t="shared" si="66"/>
        <v>0</v>
      </c>
      <c r="M75" s="103" t="str">
        <f t="shared" si="56"/>
        <v xml:space="preserve"> </v>
      </c>
      <c r="N75" s="99">
        <v>0</v>
      </c>
      <c r="O75" s="93">
        <v>0</v>
      </c>
      <c r="P75" s="93">
        <v>0</v>
      </c>
      <c r="Q75" s="115">
        <v>0</v>
      </c>
      <c r="R75" s="108" t="str">
        <f t="shared" si="57"/>
        <v xml:space="preserve"> </v>
      </c>
      <c r="S75" s="95"/>
      <c r="T75" s="96" t="str">
        <f>IF(M75=" "," ",IF(M75=0," ",Admin!I517))</f>
        <v xml:space="preserve"> </v>
      </c>
      <c r="U75" s="39"/>
      <c r="V75" s="49">
        <f>IF(Employee!H$138=E$69,Employee!D$138+SUM(M75)+V60,SUM(M75)+V60)</f>
        <v>0</v>
      </c>
      <c r="W75" s="49">
        <f>IF(Employee!H$138=E$69,Employee!D$139+SUM(N75)+W60,SUM(N75)+W60)</f>
        <v>0</v>
      </c>
      <c r="X75" s="49">
        <f t="shared" si="58"/>
        <v>0</v>
      </c>
      <c r="Y75" s="49">
        <f t="shared" si="59"/>
        <v>0</v>
      </c>
      <c r="Z75" s="49">
        <f t="shared" si="59"/>
        <v>0</v>
      </c>
      <c r="AA75" s="49">
        <f t="shared" si="60"/>
        <v>0</v>
      </c>
      <c r="AC75" s="49">
        <f t="shared" si="61"/>
        <v>0</v>
      </c>
      <c r="AD75" s="77">
        <f t="shared" si="67"/>
        <v>0</v>
      </c>
      <c r="AE75" s="77">
        <f t="shared" si="68"/>
        <v>0</v>
      </c>
      <c r="AF75" s="77">
        <f t="shared" si="69"/>
        <v>0</v>
      </c>
      <c r="AG75" s="77">
        <f t="shared" si="70"/>
        <v>0</v>
      </c>
      <c r="AH75" s="35"/>
    </row>
    <row r="76" spans="1:34" ht="18" customHeight="1" x14ac:dyDescent="0.2">
      <c r="A76" s="34"/>
      <c r="B76" s="123" t="str">
        <f>IF(E76=" "," ",IF(Employee!F$154&gt;E$69," ",IF(Employee!F$156&lt;E$69," ",Employee!D$160)))</f>
        <v xml:space="preserve"> </v>
      </c>
      <c r="C76" s="318"/>
      <c r="D76" s="318" t="s">
        <v>141</v>
      </c>
      <c r="E76" s="120" t="str">
        <f>IF(Employee!D$158="m"," ",IF(Employee!F$154&gt;E$69," ",IF(Employee!F$156&lt;E$69," ",Employee!D$159)))</f>
        <v xml:space="preserve"> </v>
      </c>
      <c r="F76" s="128" t="str">
        <f>IF(E76=" "," ",IF(Employee!F$154&gt;E$69," ",IF(Employee!F$156&lt;E$69," ",Employee!D$145)))</f>
        <v xml:space="preserve"> </v>
      </c>
      <c r="G76" s="142"/>
      <c r="H76" s="99">
        <f t="shared" si="62"/>
        <v>0</v>
      </c>
      <c r="I76" s="93">
        <f t="shared" si="63"/>
        <v>0</v>
      </c>
      <c r="J76" s="93">
        <f t="shared" si="64"/>
        <v>0</v>
      </c>
      <c r="K76" s="93">
        <f t="shared" si="65"/>
        <v>0</v>
      </c>
      <c r="L76" s="115">
        <f t="shared" si="66"/>
        <v>0</v>
      </c>
      <c r="M76" s="103" t="str">
        <f t="shared" si="56"/>
        <v xml:space="preserve"> </v>
      </c>
      <c r="N76" s="99">
        <v>0</v>
      </c>
      <c r="O76" s="93">
        <v>0</v>
      </c>
      <c r="P76" s="93">
        <v>0</v>
      </c>
      <c r="Q76" s="115">
        <v>0</v>
      </c>
      <c r="R76" s="108" t="str">
        <f t="shared" si="57"/>
        <v xml:space="preserve"> </v>
      </c>
      <c r="S76" s="95"/>
      <c r="T76" s="96" t="str">
        <f>IF(M76=" "," ",IF(M76=0," ",Admin!I518))</f>
        <v xml:space="preserve"> </v>
      </c>
      <c r="U76" s="39"/>
      <c r="V76" s="49">
        <f>IF(Employee!H$164=E$69,Employee!D$164+SUM(M76)+V61,SUM(M76)+V61)</f>
        <v>0</v>
      </c>
      <c r="W76" s="49">
        <f>IF(Employee!H$164=E$69,Employee!D$165+SUM(N76)+W61,SUM(N76)+W61)</f>
        <v>0</v>
      </c>
      <c r="X76" s="49">
        <f t="shared" si="58"/>
        <v>0</v>
      </c>
      <c r="Y76" s="49">
        <f t="shared" si="59"/>
        <v>0</v>
      </c>
      <c r="Z76" s="49">
        <f t="shared" si="59"/>
        <v>0</v>
      </c>
      <c r="AA76" s="49">
        <f t="shared" si="60"/>
        <v>0</v>
      </c>
      <c r="AC76" s="49">
        <f t="shared" si="61"/>
        <v>0</v>
      </c>
      <c r="AD76" s="77">
        <f t="shared" si="67"/>
        <v>0</v>
      </c>
      <c r="AE76" s="77">
        <f t="shared" si="68"/>
        <v>0</v>
      </c>
      <c r="AF76" s="77">
        <f t="shared" si="69"/>
        <v>0</v>
      </c>
      <c r="AG76" s="77">
        <f t="shared" si="70"/>
        <v>0</v>
      </c>
      <c r="AH76" s="35"/>
    </row>
    <row r="77" spans="1:34" ht="18" customHeight="1" x14ac:dyDescent="0.2">
      <c r="A77" s="34"/>
      <c r="B77" s="123" t="str">
        <f>IF(E77=" "," ",IF(Employee!F$180&gt;E$69," ",IF(Employee!F$182&lt;E$69," ",Employee!D$186)))</f>
        <v xml:space="preserve"> </v>
      </c>
      <c r="C77" s="318"/>
      <c r="D77" s="318" t="s">
        <v>141</v>
      </c>
      <c r="E77" s="120" t="str">
        <f>IF(Employee!D$184="m"," ",IF(Employee!F$180&gt;E$69," ",IF(Employee!F$182&lt;E$69," ",Employee!D$185)))</f>
        <v xml:space="preserve"> </v>
      </c>
      <c r="F77" s="128" t="str">
        <f>IF(E77=" "," ",IF(Employee!F$180&gt;E$69," ",IF(Employee!F$182&lt;E$69," ",Employee!D$171)))</f>
        <v xml:space="preserve"> </v>
      </c>
      <c r="G77" s="142"/>
      <c r="H77" s="99">
        <f t="shared" si="62"/>
        <v>0</v>
      </c>
      <c r="I77" s="93">
        <f t="shared" si="63"/>
        <v>0</v>
      </c>
      <c r="J77" s="93">
        <f t="shared" si="64"/>
        <v>0</v>
      </c>
      <c r="K77" s="93">
        <f t="shared" si="65"/>
        <v>0</v>
      </c>
      <c r="L77" s="115">
        <f t="shared" si="66"/>
        <v>0</v>
      </c>
      <c r="M77" s="103" t="str">
        <f t="shared" si="56"/>
        <v xml:space="preserve"> </v>
      </c>
      <c r="N77" s="99">
        <v>0</v>
      </c>
      <c r="O77" s="93">
        <v>0</v>
      </c>
      <c r="P77" s="93">
        <v>0</v>
      </c>
      <c r="Q77" s="115">
        <v>0</v>
      </c>
      <c r="R77" s="108" t="str">
        <f t="shared" si="57"/>
        <v xml:space="preserve"> </v>
      </c>
      <c r="S77" s="95"/>
      <c r="T77" s="96" t="str">
        <f>IF(M77=" "," ",IF(M77=0," ",Admin!I519))</f>
        <v xml:space="preserve"> </v>
      </c>
      <c r="U77" s="39"/>
      <c r="V77" s="49">
        <f>IF(Employee!H$190=E$69,Employee!D$190+SUM(M77)+V62,SUM(M77)+V62)</f>
        <v>0</v>
      </c>
      <c r="W77" s="49">
        <f>IF(Employee!H$190=E$69,Employee!D$191+SUM(N77)+W62,SUM(N77)+W62)</f>
        <v>0</v>
      </c>
      <c r="X77" s="49">
        <f t="shared" si="58"/>
        <v>0</v>
      </c>
      <c r="Y77" s="49">
        <f t="shared" si="59"/>
        <v>0</v>
      </c>
      <c r="Z77" s="49">
        <f t="shared" si="59"/>
        <v>0</v>
      </c>
      <c r="AA77" s="49">
        <f t="shared" si="60"/>
        <v>0</v>
      </c>
      <c r="AC77" s="49">
        <f t="shared" si="61"/>
        <v>0</v>
      </c>
      <c r="AD77" s="77">
        <f t="shared" si="67"/>
        <v>0</v>
      </c>
      <c r="AE77" s="77">
        <f t="shared" si="68"/>
        <v>0</v>
      </c>
      <c r="AF77" s="77">
        <f t="shared" si="69"/>
        <v>0</v>
      </c>
      <c r="AG77" s="77">
        <f t="shared" si="70"/>
        <v>0</v>
      </c>
      <c r="AH77" s="35"/>
    </row>
    <row r="78" spans="1:34" ht="18" customHeight="1" x14ac:dyDescent="0.2">
      <c r="A78" s="34"/>
      <c r="B78" s="123" t="str">
        <f>IF(E78=" "," ",IF(Employee!F$206&gt;E$69," ",IF(Employee!F$208&lt;E$69," ",Employee!D$212)))</f>
        <v xml:space="preserve"> </v>
      </c>
      <c r="C78" s="318"/>
      <c r="D78" s="318" t="s">
        <v>141</v>
      </c>
      <c r="E78" s="120" t="str">
        <f>IF(Employee!D$210="m"," ",IF(Employee!F$206&gt;E$69," ",IF(Employee!F$208&lt;E$69," ",Employee!D$211)))</f>
        <v xml:space="preserve"> </v>
      </c>
      <c r="F78" s="128" t="str">
        <f>IF(E78=" "," ",IF(Employee!F$206&gt;E$69," ",IF(Employee!F$208&lt;E$69," ",Employee!D$197)))</f>
        <v xml:space="preserve"> </v>
      </c>
      <c r="G78" s="142"/>
      <c r="H78" s="99">
        <f t="shared" si="62"/>
        <v>0</v>
      </c>
      <c r="I78" s="93">
        <f t="shared" si="63"/>
        <v>0</v>
      </c>
      <c r="J78" s="93">
        <f t="shared" si="64"/>
        <v>0</v>
      </c>
      <c r="K78" s="93">
        <f t="shared" si="65"/>
        <v>0</v>
      </c>
      <c r="L78" s="115">
        <f t="shared" si="66"/>
        <v>0</v>
      </c>
      <c r="M78" s="103" t="str">
        <f t="shared" si="56"/>
        <v xml:space="preserve"> </v>
      </c>
      <c r="N78" s="99">
        <v>0</v>
      </c>
      <c r="O78" s="93">
        <v>0</v>
      </c>
      <c r="P78" s="93">
        <v>0</v>
      </c>
      <c r="Q78" s="115">
        <v>0</v>
      </c>
      <c r="R78" s="108" t="str">
        <f t="shared" si="57"/>
        <v xml:space="preserve"> </v>
      </c>
      <c r="S78" s="95"/>
      <c r="T78" s="96" t="str">
        <f>IF(M78=" "," ",IF(M78=0," ",Admin!I520))</f>
        <v xml:space="preserve"> </v>
      </c>
      <c r="U78" s="39"/>
      <c r="V78" s="49">
        <f>IF(Employee!H$216=E$69,Employee!D$216+SUM(M78)+V63,SUM(M78)+V63)</f>
        <v>0</v>
      </c>
      <c r="W78" s="49">
        <f>IF(Employee!H$216=E$69,Employee!D$217+SUM(N78)+W63,SUM(N78)+W63)</f>
        <v>0</v>
      </c>
      <c r="X78" s="49">
        <f t="shared" si="58"/>
        <v>0</v>
      </c>
      <c r="Y78" s="49">
        <f t="shared" si="59"/>
        <v>0</v>
      </c>
      <c r="Z78" s="49">
        <f t="shared" si="59"/>
        <v>0</v>
      </c>
      <c r="AA78" s="49">
        <f t="shared" si="60"/>
        <v>0</v>
      </c>
      <c r="AC78" s="49">
        <f t="shared" si="61"/>
        <v>0</v>
      </c>
      <c r="AD78" s="77">
        <f t="shared" si="67"/>
        <v>0</v>
      </c>
      <c r="AE78" s="77">
        <f t="shared" si="68"/>
        <v>0</v>
      </c>
      <c r="AF78" s="77">
        <f t="shared" si="69"/>
        <v>0</v>
      </c>
      <c r="AG78" s="77">
        <f t="shared" si="70"/>
        <v>0</v>
      </c>
      <c r="AH78" s="35"/>
    </row>
    <row r="79" spans="1:34" ht="18" customHeight="1" x14ac:dyDescent="0.2">
      <c r="A79" s="34"/>
      <c r="B79" s="123" t="str">
        <f>IF(E79=" "," ",IF(Employee!F$232&gt;E$69," ",IF(Employee!F$234&lt;E$69," ",Employee!D$238)))</f>
        <v xml:space="preserve"> </v>
      </c>
      <c r="C79" s="318"/>
      <c r="D79" s="318" t="s">
        <v>141</v>
      </c>
      <c r="E79" s="120" t="str">
        <f>IF(Employee!D$236="m"," ",IF(Employee!F$232&gt;E$69," ",IF(Employee!F$234&lt;E$69," ",Employee!D$237)))</f>
        <v xml:space="preserve"> </v>
      </c>
      <c r="F79" s="128" t="str">
        <f>IF(E79=" "," ",IF(Employee!F$232&gt;E$69," ",IF(Employee!F$234&lt;E$69," ",Employee!D$223)))</f>
        <v xml:space="preserve"> </v>
      </c>
      <c r="G79" s="142"/>
      <c r="H79" s="99">
        <f t="shared" si="62"/>
        <v>0</v>
      </c>
      <c r="I79" s="93">
        <f t="shared" si="63"/>
        <v>0</v>
      </c>
      <c r="J79" s="93">
        <f t="shared" si="64"/>
        <v>0</v>
      </c>
      <c r="K79" s="93">
        <f t="shared" si="65"/>
        <v>0</v>
      </c>
      <c r="L79" s="115">
        <f t="shared" si="66"/>
        <v>0</v>
      </c>
      <c r="M79" s="103" t="str">
        <f t="shared" si="56"/>
        <v xml:space="preserve"> </v>
      </c>
      <c r="N79" s="99">
        <v>0</v>
      </c>
      <c r="O79" s="93">
        <v>0</v>
      </c>
      <c r="P79" s="93">
        <v>0</v>
      </c>
      <c r="Q79" s="115">
        <v>0</v>
      </c>
      <c r="R79" s="108" t="str">
        <f t="shared" si="57"/>
        <v xml:space="preserve"> </v>
      </c>
      <c r="S79" s="95"/>
      <c r="T79" s="96" t="str">
        <f>IF(M79=" "," ",IF(M79=0," ",Admin!I521))</f>
        <v xml:space="preserve"> </v>
      </c>
      <c r="U79" s="39"/>
      <c r="V79" s="49">
        <f>IF(Employee!H$242=E$69,Employee!D$242+SUM(M79)+V64,SUM(M79)+V64)</f>
        <v>0</v>
      </c>
      <c r="W79" s="49">
        <f>IF(Employee!H$242=E$69,Employee!D$243+SUM(N79)+W64,SUM(N79)+W64)</f>
        <v>0</v>
      </c>
      <c r="X79" s="49">
        <f t="shared" si="58"/>
        <v>0</v>
      </c>
      <c r="Y79" s="49">
        <f t="shared" si="59"/>
        <v>0</v>
      </c>
      <c r="Z79" s="49">
        <f t="shared" si="59"/>
        <v>0</v>
      </c>
      <c r="AA79" s="49">
        <f t="shared" si="60"/>
        <v>0</v>
      </c>
      <c r="AC79" s="49">
        <f t="shared" si="61"/>
        <v>0</v>
      </c>
      <c r="AD79" s="77">
        <f t="shared" si="67"/>
        <v>0</v>
      </c>
      <c r="AE79" s="77">
        <f t="shared" si="68"/>
        <v>0</v>
      </c>
      <c r="AF79" s="77">
        <f t="shared" si="69"/>
        <v>0</v>
      </c>
      <c r="AG79" s="77">
        <f t="shared" si="70"/>
        <v>0</v>
      </c>
      <c r="AH79" s="35"/>
    </row>
    <row r="80" spans="1:34" ht="18" customHeight="1" thickBot="1" x14ac:dyDescent="0.25">
      <c r="A80" s="34"/>
      <c r="B80" s="125" t="str">
        <f>IF(E80=" "," ",IF(Employee!F$258&gt;E$69," ",IF(Employee!F$260&lt;E$69," ",Employee!D$264)))</f>
        <v xml:space="preserve"> </v>
      </c>
      <c r="C80" s="318"/>
      <c r="D80" s="318" t="s">
        <v>141</v>
      </c>
      <c r="E80" s="131" t="str">
        <f>IF(Employee!D$262="m"," ",IF(Employee!F$258&gt;E$69," ",IF(Employee!F$260&lt;E$69," ",Employee!D$263)))</f>
        <v xml:space="preserve"> </v>
      </c>
      <c r="F80" s="128" t="str">
        <f>IF(E80=" "," ",IF(Employee!F$258&gt;E$69," ",IF(Employee!F$260&lt;E$69," ",Employee!D$249)))</f>
        <v xml:space="preserve"> </v>
      </c>
      <c r="G80" s="143"/>
      <c r="H80" s="117">
        <f t="shared" si="62"/>
        <v>0</v>
      </c>
      <c r="I80" s="118">
        <f t="shared" si="63"/>
        <v>0</v>
      </c>
      <c r="J80" s="118">
        <f t="shared" si="64"/>
        <v>0</v>
      </c>
      <c r="K80" s="118">
        <f t="shared" si="65"/>
        <v>0</v>
      </c>
      <c r="L80" s="116">
        <f t="shared" si="66"/>
        <v>0</v>
      </c>
      <c r="M80" s="104" t="str">
        <f t="shared" si="56"/>
        <v xml:space="preserve"> </v>
      </c>
      <c r="N80" s="117">
        <v>0</v>
      </c>
      <c r="O80" s="118">
        <v>0</v>
      </c>
      <c r="P80" s="118">
        <v>0</v>
      </c>
      <c r="Q80" s="116">
        <v>0</v>
      </c>
      <c r="R80" s="97" t="str">
        <f t="shared" si="57"/>
        <v xml:space="preserve"> </v>
      </c>
      <c r="S80" s="95"/>
      <c r="T80" s="96" t="str">
        <f>IF(M80=" "," ",IF(M80=0," ",Admin!I522))</f>
        <v xml:space="preserve"> </v>
      </c>
      <c r="U80" s="39"/>
      <c r="V80" s="49">
        <f>IF(Employee!H$268=E$69,Employee!D$268+SUM(M80)+V65,SUM(M80)+V65)</f>
        <v>0</v>
      </c>
      <c r="W80" s="49">
        <f>IF(Employee!H$268=E$69,Employee!D$269+SUM(N80)+W65,SUM(N80)+W65)</f>
        <v>0</v>
      </c>
      <c r="X80" s="49">
        <f t="shared" si="58"/>
        <v>0</v>
      </c>
      <c r="Y80" s="49">
        <f t="shared" si="59"/>
        <v>0</v>
      </c>
      <c r="Z80" s="49">
        <f t="shared" si="59"/>
        <v>0</v>
      </c>
      <c r="AA80" s="49">
        <f t="shared" si="60"/>
        <v>0</v>
      </c>
      <c r="AC80" s="49">
        <f t="shared" si="61"/>
        <v>0</v>
      </c>
      <c r="AD80" s="77">
        <f t="shared" si="67"/>
        <v>0</v>
      </c>
      <c r="AE80" s="77">
        <f t="shared" si="68"/>
        <v>0</v>
      </c>
      <c r="AF80" s="77">
        <f t="shared" si="69"/>
        <v>0</v>
      </c>
      <c r="AG80" s="77">
        <f t="shared" si="70"/>
        <v>0</v>
      </c>
      <c r="AH80" s="35"/>
    </row>
    <row r="81" spans="1:34" ht="18" customHeight="1" thickTop="1" thickBot="1" x14ac:dyDescent="0.25">
      <c r="A81" s="38"/>
      <c r="B81" s="134"/>
      <c r="C81" s="132"/>
      <c r="D81" s="132"/>
      <c r="E81" s="133"/>
      <c r="F81" s="447" t="s">
        <v>7</v>
      </c>
      <c r="G81" s="466"/>
      <c r="H81" s="105"/>
      <c r="I81" s="106"/>
      <c r="J81" s="106"/>
      <c r="K81" s="147"/>
      <c r="L81" s="147"/>
      <c r="M81" s="138">
        <f t="shared" ref="M81:R81" si="71">SUM(M71:M80)</f>
        <v>0</v>
      </c>
      <c r="N81" s="138">
        <f t="shared" si="71"/>
        <v>0</v>
      </c>
      <c r="O81" s="138">
        <f t="shared" si="71"/>
        <v>0</v>
      </c>
      <c r="P81" s="138">
        <f t="shared" si="71"/>
        <v>0</v>
      </c>
      <c r="Q81" s="138">
        <f t="shared" si="71"/>
        <v>0</v>
      </c>
      <c r="R81" s="138">
        <f t="shared" si="71"/>
        <v>0</v>
      </c>
      <c r="S81" s="95"/>
      <c r="T81" s="138">
        <f>SUM(T71:T80)</f>
        <v>0</v>
      </c>
      <c r="U81" s="40"/>
      <c r="V81" s="49"/>
      <c r="AH81" s="35"/>
    </row>
    <row r="82" spans="1:34" s="8" customFormat="1" ht="24" customHeight="1" thickBot="1" x14ac:dyDescent="0.25">
      <c r="A82" s="112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177"/>
      <c r="V82" s="67"/>
      <c r="W82" s="67"/>
      <c r="X82" s="67"/>
      <c r="Y82" s="178"/>
      <c r="Z82" s="67"/>
      <c r="AA82" s="67"/>
      <c r="AB82" s="68"/>
      <c r="AC82" s="67"/>
      <c r="AD82" s="77"/>
      <c r="AE82" s="77"/>
      <c r="AF82" s="77"/>
      <c r="AG82" s="77"/>
      <c r="AH82" s="35"/>
    </row>
    <row r="83" spans="1:34" ht="18" customHeight="1" thickTop="1" thickBot="1" x14ac:dyDescent="0.25">
      <c r="A83" s="31"/>
      <c r="B83" s="402" t="s">
        <v>23</v>
      </c>
      <c r="C83" s="467"/>
      <c r="D83" s="467"/>
      <c r="E83" s="468"/>
      <c r="F83" s="32"/>
      <c r="G83" s="32"/>
      <c r="H83" s="32"/>
      <c r="I83" s="32"/>
      <c r="J83" s="32"/>
      <c r="K83" s="46"/>
      <c r="L83" s="46"/>
      <c r="M83" s="43"/>
      <c r="N83" s="32"/>
      <c r="O83" s="394" t="s">
        <v>28</v>
      </c>
      <c r="P83" s="395"/>
      <c r="Q83" s="396"/>
      <c r="R83" s="451"/>
      <c r="S83" s="452"/>
      <c r="T83" s="452"/>
      <c r="U83" s="33"/>
      <c r="AD83" s="173"/>
      <c r="AE83" s="173"/>
      <c r="AF83" s="173"/>
      <c r="AG83" s="173"/>
      <c r="AH83" s="35"/>
    </row>
    <row r="84" spans="1:34" ht="18" customHeight="1" thickTop="1" thickBot="1" x14ac:dyDescent="0.25">
      <c r="A84" s="34"/>
      <c r="B84" s="405" t="s">
        <v>9</v>
      </c>
      <c r="C84" s="469"/>
      <c r="D84" s="470"/>
      <c r="E84" s="168">
        <v>53</v>
      </c>
      <c r="F84" s="35"/>
      <c r="G84" s="35"/>
      <c r="H84" s="405" t="s">
        <v>28</v>
      </c>
      <c r="I84" s="469"/>
      <c r="J84" s="470"/>
      <c r="K84" s="210">
        <f>M69+1</f>
        <v>44291</v>
      </c>
      <c r="L84" s="211" t="s">
        <v>84</v>
      </c>
      <c r="M84" s="212">
        <f>K84+4</f>
        <v>44295</v>
      </c>
      <c r="N84" s="20"/>
      <c r="O84" s="448" t="s">
        <v>71</v>
      </c>
      <c r="P84" s="471"/>
      <c r="Q84" s="471"/>
      <c r="R84" s="472"/>
      <c r="S84" s="35"/>
      <c r="T84" s="176"/>
      <c r="U84" s="37"/>
      <c r="AH84" s="35"/>
    </row>
    <row r="85" spans="1:34" ht="18" customHeight="1" thickTop="1" x14ac:dyDescent="0.2">
      <c r="A85" s="34"/>
      <c r="B85" s="487" t="s">
        <v>73</v>
      </c>
      <c r="C85" s="488"/>
      <c r="D85" s="488"/>
      <c r="E85" s="488"/>
      <c r="F85" s="35"/>
      <c r="G85" s="35"/>
      <c r="H85" s="44"/>
      <c r="I85" s="44"/>
      <c r="J85" s="44"/>
      <c r="K85" s="47"/>
      <c r="L85" s="47"/>
      <c r="M85" s="44"/>
      <c r="N85" s="35"/>
      <c r="O85" s="44"/>
      <c r="P85" s="44"/>
      <c r="Q85" s="44"/>
      <c r="R85" s="44"/>
      <c r="S85" s="35"/>
      <c r="T85" s="44"/>
      <c r="U85" s="37"/>
      <c r="AH85" s="35"/>
    </row>
    <row r="86" spans="1:34" ht="18" customHeight="1" x14ac:dyDescent="0.2">
      <c r="A86" s="34"/>
      <c r="B86" s="121" t="str">
        <f>IF(E86=" "," ",IF(Employee!F$24&gt;E$84," ",IF(Employee!F$26&lt;E$84," ",Employee!D$30)))</f>
        <v xml:space="preserve"> </v>
      </c>
      <c r="C86" s="318"/>
      <c r="D86" s="318" t="s">
        <v>141</v>
      </c>
      <c r="E86" s="130" t="str">
        <f>IF(Employee!D$28="m"," ",IF(Employee!F$24&gt;E$84," ",IF(Employee!F$26&lt;E$84," ",Employee!D$29)))</f>
        <v xml:space="preserve"> </v>
      </c>
      <c r="F86" s="127" t="str">
        <f>IF(E86=" "," ",IF(Employee!F$24&gt;E$84," ",IF(Employee!F$26&lt;E$84," ",Employee!D$15)))</f>
        <v xml:space="preserve"> </v>
      </c>
      <c r="G86" s="142"/>
      <c r="H86" s="98">
        <f>IF(T$69="Y",H71,0)</f>
        <v>0</v>
      </c>
      <c r="I86" s="90">
        <f>IF(T$69="Y",I71,0)</f>
        <v>0</v>
      </c>
      <c r="J86" s="90">
        <f>IF(T$69="Y",J71,0)</f>
        <v>0</v>
      </c>
      <c r="K86" s="90">
        <f>IF(T$69="Y",K71,I86*J86)</f>
        <v>0</v>
      </c>
      <c r="L86" s="114">
        <f>IF(T$69="Y",L71,0)</f>
        <v>0</v>
      </c>
      <c r="M86" s="102" t="str">
        <f t="shared" ref="M86:M95" si="72">IF(E86=" "," ",IF(T$84="Y",M71,IF((H86+K86+L86)&gt;0,H86+K86+L86," ")))</f>
        <v xml:space="preserve"> </v>
      </c>
      <c r="N86" s="98">
        <v>0</v>
      </c>
      <c r="O86" s="90">
        <v>0</v>
      </c>
      <c r="P86" s="90">
        <v>0</v>
      </c>
      <c r="Q86" s="114">
        <v>0</v>
      </c>
      <c r="R86" s="107" t="str">
        <f t="shared" ref="R86:R95" si="73">IF(M86=" "," ",IF(M86=0," ",M86-SUM(N86:Q86)))</f>
        <v xml:space="preserve"> </v>
      </c>
      <c r="S86" s="95"/>
      <c r="T86" s="92" t="str">
        <f>IF(M86=" "," ",IF(M86=0," ",Admin!I523))</f>
        <v xml:space="preserve"> </v>
      </c>
      <c r="U86" s="39"/>
      <c r="V86" s="49">
        <f>IF(Employee!H$34=E$84,Employee!D$34+SUM(M86)+V71,SUM(M86)+V71)</f>
        <v>0</v>
      </c>
      <c r="W86" s="49">
        <f>IF(Employee!H$34=E$84,Employee!D$35+SUM(N86)+W71,SUM(N86)+W71)</f>
        <v>0</v>
      </c>
      <c r="X86" s="49">
        <f t="shared" ref="X86:X95" si="74">IF(O86=" ",X71,O86+X71)</f>
        <v>0</v>
      </c>
      <c r="Y86" s="49">
        <f t="shared" ref="Y86:Y95" si="75">IF(P86=0,Y71,P86+Y71)</f>
        <v>0</v>
      </c>
      <c r="Z86" s="49">
        <f t="shared" ref="Z86:Z95" si="76">IF(Q86=0,Z71,Q86+Z71)</f>
        <v>0</v>
      </c>
      <c r="AA86" s="49">
        <f t="shared" ref="AA86:AA95" si="77">IF(R86=" ",AA71,AA71+R86)</f>
        <v>0</v>
      </c>
      <c r="AC86" s="49">
        <f t="shared" ref="AC86:AC95" si="78">IF(T86=" ",AC71,T86+AC71)</f>
        <v>0</v>
      </c>
      <c r="AD86" s="77">
        <f>IF(G86="SSP",H86,0)</f>
        <v>0</v>
      </c>
      <c r="AE86" s="77">
        <f>IF(G86="SMP",H86,0)</f>
        <v>0</v>
      </c>
      <c r="AF86" s="77">
        <f>IF(G86="SPP",H86,0)</f>
        <v>0</v>
      </c>
      <c r="AG86" s="77">
        <f>IF(G86="SAP",H86,0)</f>
        <v>0</v>
      </c>
      <c r="AH86" s="35"/>
    </row>
    <row r="87" spans="1:34" ht="18" customHeight="1" x14ac:dyDescent="0.2">
      <c r="A87" s="34"/>
      <c r="B87" s="123" t="str">
        <f>IF(E87=" "," ",IF(Employee!F$50&gt;E$84," ",IF(Employee!F$52&lt;E$84," ",Employee!D$56)))</f>
        <v xml:space="preserve"> </v>
      </c>
      <c r="C87" s="318"/>
      <c r="D87" s="318" t="s">
        <v>141</v>
      </c>
      <c r="E87" s="120" t="str">
        <f>IF(Employee!D$54="m"," ",IF(Employee!F$50&gt;E$84," ",IF(Employee!F$52&lt;E$84," ",Employee!D$55)))</f>
        <v xml:space="preserve"> </v>
      </c>
      <c r="F87" s="128" t="str">
        <f>IF(E87=" "," ",IF(Employee!F$50&gt;E$84," ",IF(Employee!F$52&lt;E$84," ",Employee!D$41)))</f>
        <v xml:space="preserve"> </v>
      </c>
      <c r="G87" s="142"/>
      <c r="H87" s="99">
        <f t="shared" ref="H87:H95" si="79">IF(T$69="Y",H72,0)</f>
        <v>0</v>
      </c>
      <c r="I87" s="93">
        <f t="shared" ref="I87:I95" si="80">IF(T$69="Y",I72,0)</f>
        <v>0</v>
      </c>
      <c r="J87" s="93">
        <f t="shared" ref="J87:J95" si="81">IF(T$69="Y",J72,0)</f>
        <v>0</v>
      </c>
      <c r="K87" s="93">
        <f t="shared" ref="K87:K95" si="82">IF(T$69="Y",K72,I87*J87)</f>
        <v>0</v>
      </c>
      <c r="L87" s="115">
        <f t="shared" ref="L87:L95" si="83">IF(T$69="Y",L72,0)</f>
        <v>0</v>
      </c>
      <c r="M87" s="103" t="str">
        <f t="shared" si="72"/>
        <v xml:space="preserve"> </v>
      </c>
      <c r="N87" s="99">
        <v>0</v>
      </c>
      <c r="O87" s="93">
        <v>0</v>
      </c>
      <c r="P87" s="93">
        <v>0</v>
      </c>
      <c r="Q87" s="115">
        <v>0</v>
      </c>
      <c r="R87" s="108" t="str">
        <f t="shared" si="73"/>
        <v xml:space="preserve"> </v>
      </c>
      <c r="S87" s="95"/>
      <c r="T87" s="96" t="str">
        <f>IF(M87=" "," ",IF(M87=0," ",Admin!I524))</f>
        <v xml:space="preserve"> </v>
      </c>
      <c r="U87" s="39"/>
      <c r="V87" s="49">
        <f>IF(Employee!H$60=E$84,Employee!D$60+SUM(M87)+V72,SUM(M87)+V72)</f>
        <v>0</v>
      </c>
      <c r="W87" s="49">
        <f>IF(Employee!H$60=E$84,Employee!D$61+SUM(N87)+W72,SUM(N87)+W72)</f>
        <v>0</v>
      </c>
      <c r="X87" s="49">
        <f t="shared" si="74"/>
        <v>0</v>
      </c>
      <c r="Y87" s="49">
        <f t="shared" si="75"/>
        <v>0</v>
      </c>
      <c r="Z87" s="49">
        <f t="shared" si="76"/>
        <v>0</v>
      </c>
      <c r="AA87" s="49">
        <f t="shared" si="77"/>
        <v>0</v>
      </c>
      <c r="AC87" s="49">
        <f t="shared" si="78"/>
        <v>0</v>
      </c>
      <c r="AD87" s="77">
        <f t="shared" ref="AD87:AD95" si="84">IF(G87="SSP",H87,0)</f>
        <v>0</v>
      </c>
      <c r="AE87" s="77">
        <f t="shared" ref="AE87:AE95" si="85">IF(G87="SMP",H87,0)</f>
        <v>0</v>
      </c>
      <c r="AF87" s="77">
        <f t="shared" ref="AF87:AF95" si="86">IF(G87="SPP",H87,0)</f>
        <v>0</v>
      </c>
      <c r="AG87" s="77">
        <f t="shared" ref="AG87:AG95" si="87">IF(G87="SAP",H87,0)</f>
        <v>0</v>
      </c>
      <c r="AH87" s="35"/>
    </row>
    <row r="88" spans="1:34" ht="18" customHeight="1" x14ac:dyDescent="0.2">
      <c r="A88" s="34"/>
      <c r="B88" s="123" t="str">
        <f>IF(E88=" "," ",IF(Employee!F$76&gt;E$84," ",IF(Employee!F$78&lt;E$84," ",Employee!D$82)))</f>
        <v xml:space="preserve"> </v>
      </c>
      <c r="C88" s="318"/>
      <c r="D88" s="318" t="s">
        <v>141</v>
      </c>
      <c r="E88" s="120" t="str">
        <f>IF(Employee!D$80="m"," ",IF(Employee!F$76&gt;E$84," ",IF(Employee!F$78&lt;E$84," ",Employee!D$81)))</f>
        <v xml:space="preserve"> </v>
      </c>
      <c r="F88" s="128" t="str">
        <f>IF(E88=" "," ",IF(Employee!F$76&gt;E$84," ",IF(Employee!F$78&lt;E$84," ",Employee!D$67)))</f>
        <v xml:space="preserve"> </v>
      </c>
      <c r="G88" s="142"/>
      <c r="H88" s="99">
        <f t="shared" si="79"/>
        <v>0</v>
      </c>
      <c r="I88" s="93">
        <f t="shared" si="80"/>
        <v>0</v>
      </c>
      <c r="J88" s="93">
        <f t="shared" si="81"/>
        <v>0</v>
      </c>
      <c r="K88" s="93">
        <f t="shared" si="82"/>
        <v>0</v>
      </c>
      <c r="L88" s="115">
        <f t="shared" si="83"/>
        <v>0</v>
      </c>
      <c r="M88" s="103" t="str">
        <f t="shared" si="72"/>
        <v xml:space="preserve"> </v>
      </c>
      <c r="N88" s="99">
        <v>0</v>
      </c>
      <c r="O88" s="93">
        <v>0</v>
      </c>
      <c r="P88" s="93">
        <v>0</v>
      </c>
      <c r="Q88" s="115">
        <v>0</v>
      </c>
      <c r="R88" s="108" t="str">
        <f t="shared" si="73"/>
        <v xml:space="preserve"> </v>
      </c>
      <c r="S88" s="95"/>
      <c r="T88" s="96" t="str">
        <f>IF(M88=" "," ",IF(M88=0," ",Admin!I525))</f>
        <v xml:space="preserve"> </v>
      </c>
      <c r="U88" s="39"/>
      <c r="V88" s="49">
        <f>IF(Employee!H$86=E$84,Employee!D$86+SUM(M88)+V73,SUM(M88)+V73)</f>
        <v>0</v>
      </c>
      <c r="W88" s="49">
        <f>IF(Employee!H$86=E$84,Employee!D$87+SUM(N88)+W73,SUM(N88)+W73)</f>
        <v>0</v>
      </c>
      <c r="X88" s="49">
        <f t="shared" si="74"/>
        <v>0</v>
      </c>
      <c r="Y88" s="49">
        <f t="shared" si="75"/>
        <v>0</v>
      </c>
      <c r="Z88" s="49">
        <f t="shared" si="76"/>
        <v>0</v>
      </c>
      <c r="AA88" s="49">
        <f t="shared" si="77"/>
        <v>0</v>
      </c>
      <c r="AC88" s="49">
        <f t="shared" si="78"/>
        <v>0</v>
      </c>
      <c r="AD88" s="77">
        <f t="shared" si="84"/>
        <v>0</v>
      </c>
      <c r="AE88" s="77">
        <f t="shared" si="85"/>
        <v>0</v>
      </c>
      <c r="AF88" s="77">
        <f t="shared" si="86"/>
        <v>0</v>
      </c>
      <c r="AG88" s="77">
        <f t="shared" si="87"/>
        <v>0</v>
      </c>
      <c r="AH88" s="35"/>
    </row>
    <row r="89" spans="1:34" ht="18" customHeight="1" x14ac:dyDescent="0.2">
      <c r="A89" s="34"/>
      <c r="B89" s="123" t="str">
        <f>IF(E89=" "," ",IF(Employee!F$102&gt;E$84," ",IF(Employee!F$104&lt;E$84," ",Employee!D$108)))</f>
        <v xml:space="preserve"> </v>
      </c>
      <c r="C89" s="318"/>
      <c r="D89" s="318" t="s">
        <v>141</v>
      </c>
      <c r="E89" s="120" t="str">
        <f>IF(Employee!D$106="m"," ",IF(Employee!F$102&gt;E$84," ",IF(Employee!F$104&lt;E$84," ",Employee!D$107)))</f>
        <v xml:space="preserve"> </v>
      </c>
      <c r="F89" s="128" t="str">
        <f>IF(E89=" "," ",IF(Employee!F$102&gt;E$84," ",IF(Employee!F$104&lt;E$84," ",Employee!D$93)))</f>
        <v xml:space="preserve"> </v>
      </c>
      <c r="G89" s="142"/>
      <c r="H89" s="99">
        <f t="shared" si="79"/>
        <v>0</v>
      </c>
      <c r="I89" s="93">
        <f t="shared" si="80"/>
        <v>0</v>
      </c>
      <c r="J89" s="93">
        <f t="shared" si="81"/>
        <v>0</v>
      </c>
      <c r="K89" s="93">
        <f t="shared" si="82"/>
        <v>0</v>
      </c>
      <c r="L89" s="115">
        <f t="shared" si="83"/>
        <v>0</v>
      </c>
      <c r="M89" s="103" t="str">
        <f t="shared" si="72"/>
        <v xml:space="preserve"> </v>
      </c>
      <c r="N89" s="99">
        <v>0</v>
      </c>
      <c r="O89" s="93">
        <v>0</v>
      </c>
      <c r="P89" s="93">
        <v>0</v>
      </c>
      <c r="Q89" s="115">
        <v>0</v>
      </c>
      <c r="R89" s="108" t="str">
        <f t="shared" si="73"/>
        <v xml:space="preserve"> </v>
      </c>
      <c r="S89" s="95"/>
      <c r="T89" s="96" t="str">
        <f>IF(M89=" "," ",IF(M89=0," ",Admin!I526))</f>
        <v xml:space="preserve"> </v>
      </c>
      <c r="U89" s="39"/>
      <c r="V89" s="49">
        <f>IF(Employee!H$112=E$84,Employee!D$112+SUM(M89)+V74,SUM(M89)+V74)</f>
        <v>0</v>
      </c>
      <c r="W89" s="49">
        <f>IF(Employee!H$112=E$84,Employee!D$113+SUM(N89)+W74,SUM(N89)+W74)</f>
        <v>0</v>
      </c>
      <c r="X89" s="49">
        <f t="shared" si="74"/>
        <v>0</v>
      </c>
      <c r="Y89" s="49">
        <f t="shared" si="75"/>
        <v>0</v>
      </c>
      <c r="Z89" s="49">
        <f t="shared" si="76"/>
        <v>0</v>
      </c>
      <c r="AA89" s="49">
        <f t="shared" si="77"/>
        <v>0</v>
      </c>
      <c r="AC89" s="49">
        <f t="shared" si="78"/>
        <v>0</v>
      </c>
      <c r="AD89" s="77">
        <f t="shared" si="84"/>
        <v>0</v>
      </c>
      <c r="AE89" s="77">
        <f t="shared" si="85"/>
        <v>0</v>
      </c>
      <c r="AF89" s="77">
        <f t="shared" si="86"/>
        <v>0</v>
      </c>
      <c r="AG89" s="77">
        <f t="shared" si="87"/>
        <v>0</v>
      </c>
      <c r="AH89" s="35"/>
    </row>
    <row r="90" spans="1:34" ht="18" customHeight="1" x14ac:dyDescent="0.2">
      <c r="A90" s="34"/>
      <c r="B90" s="123" t="str">
        <f>IF(E90=" "," ",IF(Employee!F$128&gt;E$84," ",IF(Employee!F$130&lt;E$84," ",Employee!D$134)))</f>
        <v xml:space="preserve"> </v>
      </c>
      <c r="C90" s="318"/>
      <c r="D90" s="318" t="s">
        <v>141</v>
      </c>
      <c r="E90" s="120" t="str">
        <f>IF(Employee!D$132="m"," ",IF(Employee!F$128&gt;E$84," ",IF(Employee!F$130&lt;E$84," ",Employee!D$133)))</f>
        <v xml:space="preserve"> </v>
      </c>
      <c r="F90" s="128" t="str">
        <f>IF(E90=" "," ",IF(Employee!F$128&gt;E$84," ",IF(Employee!F$130&lt;E$84," ",Employee!D$119)))</f>
        <v xml:space="preserve"> </v>
      </c>
      <c r="G90" s="142"/>
      <c r="H90" s="99">
        <f t="shared" si="79"/>
        <v>0</v>
      </c>
      <c r="I90" s="93">
        <f t="shared" si="80"/>
        <v>0</v>
      </c>
      <c r="J90" s="93">
        <f t="shared" si="81"/>
        <v>0</v>
      </c>
      <c r="K90" s="93">
        <f t="shared" si="82"/>
        <v>0</v>
      </c>
      <c r="L90" s="115">
        <f t="shared" si="83"/>
        <v>0</v>
      </c>
      <c r="M90" s="103" t="str">
        <f t="shared" si="72"/>
        <v xml:space="preserve"> </v>
      </c>
      <c r="N90" s="99">
        <v>0</v>
      </c>
      <c r="O90" s="93">
        <v>0</v>
      </c>
      <c r="P90" s="93">
        <v>0</v>
      </c>
      <c r="Q90" s="115">
        <v>0</v>
      </c>
      <c r="R90" s="108" t="str">
        <f t="shared" si="73"/>
        <v xml:space="preserve"> </v>
      </c>
      <c r="S90" s="95"/>
      <c r="T90" s="96" t="str">
        <f>IF(M90=" "," ",IF(M90=0," ",Admin!I527))</f>
        <v xml:space="preserve"> </v>
      </c>
      <c r="U90" s="39"/>
      <c r="V90" s="49">
        <f>IF(Employee!H$138=E$84,Employee!D$138+SUM(M90)+V75,SUM(M90)+V75)</f>
        <v>0</v>
      </c>
      <c r="W90" s="49">
        <f>IF(Employee!H$138=E$84,Employee!D$139+SUM(N90)+W75,SUM(N90)+W75)</f>
        <v>0</v>
      </c>
      <c r="X90" s="49">
        <f t="shared" si="74"/>
        <v>0</v>
      </c>
      <c r="Y90" s="49">
        <f t="shared" si="75"/>
        <v>0</v>
      </c>
      <c r="Z90" s="49">
        <f t="shared" si="76"/>
        <v>0</v>
      </c>
      <c r="AA90" s="49">
        <f t="shared" si="77"/>
        <v>0</v>
      </c>
      <c r="AC90" s="49">
        <f t="shared" si="78"/>
        <v>0</v>
      </c>
      <c r="AD90" s="77">
        <f t="shared" si="84"/>
        <v>0</v>
      </c>
      <c r="AE90" s="77">
        <f t="shared" si="85"/>
        <v>0</v>
      </c>
      <c r="AF90" s="77">
        <f t="shared" si="86"/>
        <v>0</v>
      </c>
      <c r="AG90" s="77">
        <f t="shared" si="87"/>
        <v>0</v>
      </c>
      <c r="AH90" s="35"/>
    </row>
    <row r="91" spans="1:34" ht="18" customHeight="1" x14ac:dyDescent="0.2">
      <c r="A91" s="34"/>
      <c r="B91" s="123" t="str">
        <f>IF(E91=" "," ",IF(Employee!F$154&gt;E$84," ",IF(Employee!F$156&lt;E$84," ",Employee!D$160)))</f>
        <v xml:space="preserve"> </v>
      </c>
      <c r="C91" s="318"/>
      <c r="D91" s="318" t="s">
        <v>141</v>
      </c>
      <c r="E91" s="120" t="str">
        <f>IF(Employee!D$158="m"," ",IF(Employee!F$154&gt;E$84," ",IF(Employee!F$156&lt;E$84," ",Employee!D$159)))</f>
        <v xml:space="preserve"> </v>
      </c>
      <c r="F91" s="128" t="str">
        <f>IF(E91=" "," ",IF(Employee!F$154&gt;E$84," ",IF(Employee!F$156&lt;E$84," ",Employee!D$145)))</f>
        <v xml:space="preserve"> </v>
      </c>
      <c r="G91" s="142"/>
      <c r="H91" s="99">
        <f t="shared" si="79"/>
        <v>0</v>
      </c>
      <c r="I91" s="93">
        <f t="shared" si="80"/>
        <v>0</v>
      </c>
      <c r="J91" s="93">
        <f t="shared" si="81"/>
        <v>0</v>
      </c>
      <c r="K91" s="93">
        <f t="shared" si="82"/>
        <v>0</v>
      </c>
      <c r="L91" s="115">
        <f t="shared" si="83"/>
        <v>0</v>
      </c>
      <c r="M91" s="103" t="str">
        <f t="shared" si="72"/>
        <v xml:space="preserve"> </v>
      </c>
      <c r="N91" s="99">
        <v>0</v>
      </c>
      <c r="O91" s="93">
        <v>0</v>
      </c>
      <c r="P91" s="93">
        <v>0</v>
      </c>
      <c r="Q91" s="115">
        <v>0</v>
      </c>
      <c r="R91" s="108" t="str">
        <f t="shared" si="73"/>
        <v xml:space="preserve"> </v>
      </c>
      <c r="S91" s="95"/>
      <c r="T91" s="96" t="str">
        <f>IF(M91=" "," ",IF(M91=0," ",Admin!I528))</f>
        <v xml:space="preserve"> </v>
      </c>
      <c r="U91" s="39"/>
      <c r="V91" s="49">
        <f>IF(Employee!H$164=E$84,Employee!D$164+SUM(M91)+V76,SUM(M91)+V76)</f>
        <v>0</v>
      </c>
      <c r="W91" s="49">
        <f>IF(Employee!H$164=E$84,Employee!D$165+SUM(N91)+W76,SUM(N91)+W76)</f>
        <v>0</v>
      </c>
      <c r="X91" s="49">
        <f t="shared" si="74"/>
        <v>0</v>
      </c>
      <c r="Y91" s="49">
        <f t="shared" si="75"/>
        <v>0</v>
      </c>
      <c r="Z91" s="49">
        <f t="shared" si="76"/>
        <v>0</v>
      </c>
      <c r="AA91" s="49">
        <f t="shared" si="77"/>
        <v>0</v>
      </c>
      <c r="AC91" s="49">
        <f t="shared" si="78"/>
        <v>0</v>
      </c>
      <c r="AD91" s="77">
        <f t="shared" si="84"/>
        <v>0</v>
      </c>
      <c r="AE91" s="77">
        <f t="shared" si="85"/>
        <v>0</v>
      </c>
      <c r="AF91" s="77">
        <f t="shared" si="86"/>
        <v>0</v>
      </c>
      <c r="AG91" s="77">
        <f t="shared" si="87"/>
        <v>0</v>
      </c>
      <c r="AH91" s="35"/>
    </row>
    <row r="92" spans="1:34" ht="18" customHeight="1" x14ac:dyDescent="0.2">
      <c r="A92" s="34"/>
      <c r="B92" s="123" t="str">
        <f>IF(E92=" "," ",IF(Employee!F$180&gt;E$84," ",IF(Employee!F$182&lt;E$84," ",Employee!D$186)))</f>
        <v xml:space="preserve"> </v>
      </c>
      <c r="C92" s="318"/>
      <c r="D92" s="318" t="s">
        <v>141</v>
      </c>
      <c r="E92" s="120" t="str">
        <f>IF(Employee!D$184="m"," ",IF(Employee!F$180&gt;E$84," ",IF(Employee!F$182&lt;E$84," ",Employee!D$185)))</f>
        <v xml:space="preserve"> </v>
      </c>
      <c r="F92" s="128" t="str">
        <f>IF(E92=" "," ",IF(Employee!F$180&gt;E$84," ",IF(Employee!F$182&lt;E$84," ",Employee!D$171)))</f>
        <v xml:space="preserve"> </v>
      </c>
      <c r="G92" s="142"/>
      <c r="H92" s="99">
        <f t="shared" si="79"/>
        <v>0</v>
      </c>
      <c r="I92" s="93">
        <f t="shared" si="80"/>
        <v>0</v>
      </c>
      <c r="J92" s="93">
        <f t="shared" si="81"/>
        <v>0</v>
      </c>
      <c r="K92" s="93">
        <f t="shared" si="82"/>
        <v>0</v>
      </c>
      <c r="L92" s="115">
        <f t="shared" si="83"/>
        <v>0</v>
      </c>
      <c r="M92" s="103" t="str">
        <f t="shared" si="72"/>
        <v xml:space="preserve"> </v>
      </c>
      <c r="N92" s="99">
        <v>0</v>
      </c>
      <c r="O92" s="93">
        <v>0</v>
      </c>
      <c r="P92" s="93">
        <v>0</v>
      </c>
      <c r="Q92" s="115">
        <v>0</v>
      </c>
      <c r="R92" s="108" t="str">
        <f t="shared" si="73"/>
        <v xml:space="preserve"> </v>
      </c>
      <c r="S92" s="95"/>
      <c r="T92" s="96" t="str">
        <f>IF(M92=" "," ",IF(M92=0," ",Admin!I529))</f>
        <v xml:space="preserve"> </v>
      </c>
      <c r="U92" s="39"/>
      <c r="V92" s="49">
        <f>IF(Employee!H$190=E$84,Employee!D$190+SUM(M92)+V77,SUM(M92)+V77)</f>
        <v>0</v>
      </c>
      <c r="W92" s="49">
        <f>IF(Employee!H$190=E$84,Employee!D$191+SUM(N92)+W77,SUM(N92)+W77)</f>
        <v>0</v>
      </c>
      <c r="X92" s="49">
        <f t="shared" si="74"/>
        <v>0</v>
      </c>
      <c r="Y92" s="49">
        <f t="shared" si="75"/>
        <v>0</v>
      </c>
      <c r="Z92" s="49">
        <f t="shared" si="76"/>
        <v>0</v>
      </c>
      <c r="AA92" s="49">
        <f t="shared" si="77"/>
        <v>0</v>
      </c>
      <c r="AC92" s="49">
        <f t="shared" si="78"/>
        <v>0</v>
      </c>
      <c r="AD92" s="77">
        <f t="shared" si="84"/>
        <v>0</v>
      </c>
      <c r="AE92" s="77">
        <f t="shared" si="85"/>
        <v>0</v>
      </c>
      <c r="AF92" s="77">
        <f t="shared" si="86"/>
        <v>0</v>
      </c>
      <c r="AG92" s="77">
        <f t="shared" si="87"/>
        <v>0</v>
      </c>
      <c r="AH92" s="35"/>
    </row>
    <row r="93" spans="1:34" ht="18" customHeight="1" x14ac:dyDescent="0.2">
      <c r="A93" s="34"/>
      <c r="B93" s="123" t="str">
        <f>IF(E93=" "," ",IF(Employee!F$206&gt;E$84," ",IF(Employee!F$208&lt;E$84," ",Employee!D$212)))</f>
        <v xml:space="preserve"> </v>
      </c>
      <c r="C93" s="318"/>
      <c r="D93" s="318" t="s">
        <v>141</v>
      </c>
      <c r="E93" s="120" t="str">
        <f>IF(Employee!D$210="m"," ",IF(Employee!F$206&gt;E$84," ",IF(Employee!F$208&lt;E$84," ",Employee!D$211)))</f>
        <v xml:space="preserve"> </v>
      </c>
      <c r="F93" s="128" t="str">
        <f>IF(E93=" "," ",IF(Employee!F$206&gt;E$84," ",IF(Employee!F$208&lt;E$84," ",Employee!D$197)))</f>
        <v xml:space="preserve"> </v>
      </c>
      <c r="G93" s="142"/>
      <c r="H93" s="99">
        <f t="shared" si="79"/>
        <v>0</v>
      </c>
      <c r="I93" s="93">
        <f t="shared" si="80"/>
        <v>0</v>
      </c>
      <c r="J93" s="93">
        <f t="shared" si="81"/>
        <v>0</v>
      </c>
      <c r="K93" s="93">
        <f t="shared" si="82"/>
        <v>0</v>
      </c>
      <c r="L93" s="115">
        <f t="shared" si="83"/>
        <v>0</v>
      </c>
      <c r="M93" s="103" t="str">
        <f t="shared" si="72"/>
        <v xml:space="preserve"> </v>
      </c>
      <c r="N93" s="99">
        <v>0</v>
      </c>
      <c r="O93" s="93">
        <v>0</v>
      </c>
      <c r="P93" s="93">
        <v>0</v>
      </c>
      <c r="Q93" s="115">
        <v>0</v>
      </c>
      <c r="R93" s="108" t="str">
        <f t="shared" si="73"/>
        <v xml:space="preserve"> </v>
      </c>
      <c r="S93" s="95"/>
      <c r="T93" s="96" t="str">
        <f>IF(M93=" "," ",IF(M93=0," ",Admin!I530))</f>
        <v xml:space="preserve"> </v>
      </c>
      <c r="U93" s="39"/>
      <c r="V93" s="49">
        <f>IF(Employee!H$216=E$84,Employee!D$216+SUM(M93)+V78,SUM(M93)+V78)</f>
        <v>0</v>
      </c>
      <c r="W93" s="49">
        <f>IF(Employee!H$216=E$84,Employee!D$217+SUM(N93)+W78,SUM(N93)+W78)</f>
        <v>0</v>
      </c>
      <c r="X93" s="49">
        <f t="shared" si="74"/>
        <v>0</v>
      </c>
      <c r="Y93" s="49">
        <f t="shared" si="75"/>
        <v>0</v>
      </c>
      <c r="Z93" s="49">
        <f t="shared" si="76"/>
        <v>0</v>
      </c>
      <c r="AA93" s="49">
        <f t="shared" si="77"/>
        <v>0</v>
      </c>
      <c r="AC93" s="49">
        <f t="shared" si="78"/>
        <v>0</v>
      </c>
      <c r="AD93" s="77">
        <f t="shared" si="84"/>
        <v>0</v>
      </c>
      <c r="AE93" s="77">
        <f t="shared" si="85"/>
        <v>0</v>
      </c>
      <c r="AF93" s="77">
        <f t="shared" si="86"/>
        <v>0</v>
      </c>
      <c r="AG93" s="77">
        <f t="shared" si="87"/>
        <v>0</v>
      </c>
      <c r="AH93" s="35"/>
    </row>
    <row r="94" spans="1:34" ht="18" customHeight="1" x14ac:dyDescent="0.2">
      <c r="A94" s="34"/>
      <c r="B94" s="123" t="str">
        <f>IF(E94=" "," ",IF(Employee!F$232&gt;E$84," ",IF(Employee!F$234&lt;E$84," ",Employee!D$238)))</f>
        <v xml:space="preserve"> </v>
      </c>
      <c r="C94" s="318"/>
      <c r="D94" s="318" t="s">
        <v>141</v>
      </c>
      <c r="E94" s="120" t="str">
        <f>IF(Employee!D$236="m"," ",IF(Employee!F$232&gt;E$84," ",IF(Employee!F$234&lt;E$84," ",Employee!D$237)))</f>
        <v xml:space="preserve"> </v>
      </c>
      <c r="F94" s="128" t="str">
        <f>IF(E94=" "," ",IF(Employee!F$232&gt;E$84," ",IF(Employee!F$234&lt;E$84," ",Employee!D$223)))</f>
        <v xml:space="preserve"> </v>
      </c>
      <c r="G94" s="142"/>
      <c r="H94" s="99">
        <f t="shared" si="79"/>
        <v>0</v>
      </c>
      <c r="I94" s="93">
        <f t="shared" si="80"/>
        <v>0</v>
      </c>
      <c r="J94" s="93">
        <f t="shared" si="81"/>
        <v>0</v>
      </c>
      <c r="K94" s="93">
        <f t="shared" si="82"/>
        <v>0</v>
      </c>
      <c r="L94" s="115">
        <f t="shared" si="83"/>
        <v>0</v>
      </c>
      <c r="M94" s="103" t="str">
        <f t="shared" si="72"/>
        <v xml:space="preserve"> </v>
      </c>
      <c r="N94" s="99">
        <v>0</v>
      </c>
      <c r="O94" s="93">
        <v>0</v>
      </c>
      <c r="P94" s="93">
        <v>0</v>
      </c>
      <c r="Q94" s="115">
        <v>0</v>
      </c>
      <c r="R94" s="108" t="str">
        <f t="shared" si="73"/>
        <v xml:space="preserve"> </v>
      </c>
      <c r="S94" s="95"/>
      <c r="T94" s="96" t="str">
        <f>IF(M94=" "," ",IF(M94=0," ",Admin!I531))</f>
        <v xml:space="preserve"> </v>
      </c>
      <c r="U94" s="39"/>
      <c r="V94" s="49">
        <f>IF(Employee!H$242=E$84,Employee!D$242+SUM(M94)+V79,SUM(M94)+V79)</f>
        <v>0</v>
      </c>
      <c r="W94" s="49">
        <f>IF(Employee!H$242=E$84,Employee!D$243+SUM(N94)+W79,SUM(N94)+W79)</f>
        <v>0</v>
      </c>
      <c r="X94" s="49">
        <f t="shared" si="74"/>
        <v>0</v>
      </c>
      <c r="Y94" s="49">
        <f t="shared" si="75"/>
        <v>0</v>
      </c>
      <c r="Z94" s="49">
        <f t="shared" si="76"/>
        <v>0</v>
      </c>
      <c r="AA94" s="49">
        <f t="shared" si="77"/>
        <v>0</v>
      </c>
      <c r="AC94" s="49">
        <f t="shared" si="78"/>
        <v>0</v>
      </c>
      <c r="AD94" s="77">
        <f t="shared" si="84"/>
        <v>0</v>
      </c>
      <c r="AE94" s="77">
        <f t="shared" si="85"/>
        <v>0</v>
      </c>
      <c r="AF94" s="77">
        <f t="shared" si="86"/>
        <v>0</v>
      </c>
      <c r="AG94" s="77">
        <f t="shared" si="87"/>
        <v>0</v>
      </c>
      <c r="AH94" s="35"/>
    </row>
    <row r="95" spans="1:34" ht="18" customHeight="1" thickBot="1" x14ac:dyDescent="0.25">
      <c r="A95" s="34"/>
      <c r="B95" s="125" t="str">
        <f>IF(E95=" "," ",IF(Employee!F$258&gt;E$84," ",IF(Employee!F$260&lt;E$84," ",Employee!D$264)))</f>
        <v xml:space="preserve"> </v>
      </c>
      <c r="C95" s="318"/>
      <c r="D95" s="318" t="s">
        <v>141</v>
      </c>
      <c r="E95" s="131" t="str">
        <f>IF(Employee!D$262="m"," ",IF(Employee!F$258&gt;E$84," ",IF(Employee!F$260&lt;E$84," ",Employee!D$263)))</f>
        <v xml:space="preserve"> </v>
      </c>
      <c r="F95" s="128" t="str">
        <f>IF(E95=" "," ",IF(Employee!F$258&gt;E$84," ",IF(Employee!F$260&lt;E$84," ",Employee!D$249)))</f>
        <v xml:space="preserve"> </v>
      </c>
      <c r="G95" s="143"/>
      <c r="H95" s="117">
        <f t="shared" si="79"/>
        <v>0</v>
      </c>
      <c r="I95" s="118">
        <f t="shared" si="80"/>
        <v>0</v>
      </c>
      <c r="J95" s="118">
        <f t="shared" si="81"/>
        <v>0</v>
      </c>
      <c r="K95" s="118">
        <f t="shared" si="82"/>
        <v>0</v>
      </c>
      <c r="L95" s="116">
        <f t="shared" si="83"/>
        <v>0</v>
      </c>
      <c r="M95" s="104" t="str">
        <f t="shared" si="72"/>
        <v xml:space="preserve"> </v>
      </c>
      <c r="N95" s="117">
        <v>0</v>
      </c>
      <c r="O95" s="118">
        <v>0</v>
      </c>
      <c r="P95" s="118">
        <v>0</v>
      </c>
      <c r="Q95" s="116">
        <v>0</v>
      </c>
      <c r="R95" s="97" t="str">
        <f t="shared" si="73"/>
        <v xml:space="preserve"> </v>
      </c>
      <c r="S95" s="95"/>
      <c r="T95" s="96" t="str">
        <f>IF(M95=" "," ",IF(M95=0," ",Admin!I532))</f>
        <v xml:space="preserve"> </v>
      </c>
      <c r="U95" s="39"/>
      <c r="V95" s="49">
        <f>IF(Employee!H$268=E$84,Employee!D$268+SUM(M95)+V80,SUM(M95)+V80)</f>
        <v>0</v>
      </c>
      <c r="W95" s="49">
        <f>IF(Employee!H$268=E$84,Employee!D$269+SUM(N95)+W80,SUM(N95)+W80)</f>
        <v>0</v>
      </c>
      <c r="X95" s="49">
        <f t="shared" si="74"/>
        <v>0</v>
      </c>
      <c r="Y95" s="49">
        <f t="shared" si="75"/>
        <v>0</v>
      </c>
      <c r="Z95" s="49">
        <f t="shared" si="76"/>
        <v>0</v>
      </c>
      <c r="AA95" s="49">
        <f t="shared" si="77"/>
        <v>0</v>
      </c>
      <c r="AC95" s="49">
        <f t="shared" si="78"/>
        <v>0</v>
      </c>
      <c r="AD95" s="77">
        <f t="shared" si="84"/>
        <v>0</v>
      </c>
      <c r="AE95" s="77">
        <f t="shared" si="85"/>
        <v>0</v>
      </c>
      <c r="AF95" s="77">
        <f t="shared" si="86"/>
        <v>0</v>
      </c>
      <c r="AG95" s="77">
        <f t="shared" si="87"/>
        <v>0</v>
      </c>
      <c r="AH95" s="35"/>
    </row>
    <row r="96" spans="1:34" ht="18" customHeight="1" thickTop="1" thickBot="1" x14ac:dyDescent="0.25">
      <c r="A96" s="38"/>
      <c r="B96" s="134"/>
      <c r="C96" s="132"/>
      <c r="D96" s="132"/>
      <c r="E96" s="133"/>
      <c r="F96" s="447" t="s">
        <v>7</v>
      </c>
      <c r="G96" s="466"/>
      <c r="H96" s="105"/>
      <c r="I96" s="106"/>
      <c r="J96" s="106"/>
      <c r="K96" s="147"/>
      <c r="L96" s="147"/>
      <c r="M96" s="138">
        <f t="shared" ref="M96:R96" si="88">SUM(M86:M95)</f>
        <v>0</v>
      </c>
      <c r="N96" s="138">
        <f t="shared" si="88"/>
        <v>0</v>
      </c>
      <c r="O96" s="138">
        <f t="shared" si="88"/>
        <v>0</v>
      </c>
      <c r="P96" s="138">
        <f t="shared" si="88"/>
        <v>0</v>
      </c>
      <c r="Q96" s="138">
        <f t="shared" si="88"/>
        <v>0</v>
      </c>
      <c r="R96" s="138">
        <f t="shared" si="88"/>
        <v>0</v>
      </c>
      <c r="S96" s="95"/>
      <c r="T96" s="138">
        <f>SUM(T86:T95)</f>
        <v>0</v>
      </c>
      <c r="U96" s="40"/>
      <c r="V96" s="49"/>
      <c r="AH96" s="35"/>
    </row>
    <row r="97" spans="1:34" s="8" customFormat="1" ht="24" customHeight="1" thickBot="1" x14ac:dyDescent="0.25">
      <c r="A97" s="112"/>
      <c r="B97" s="393"/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177"/>
      <c r="V97" s="67"/>
      <c r="W97" s="67"/>
      <c r="X97" s="67"/>
      <c r="Y97" s="178"/>
      <c r="Z97" s="67"/>
      <c r="AA97" s="67"/>
      <c r="AB97" s="68"/>
      <c r="AC97" s="67"/>
      <c r="AD97" s="77"/>
      <c r="AE97" s="77"/>
      <c r="AF97" s="77"/>
      <c r="AG97" s="77"/>
      <c r="AH97" s="35"/>
    </row>
    <row r="98" spans="1:34" ht="18" customHeight="1" thickTop="1" thickBot="1" x14ac:dyDescent="0.25">
      <c r="A98" s="31"/>
      <c r="B98" s="402" t="s">
        <v>24</v>
      </c>
      <c r="C98" s="403"/>
      <c r="D98" s="403"/>
      <c r="E98" s="404"/>
      <c r="F98" s="32"/>
      <c r="G98" s="32"/>
      <c r="H98" s="43"/>
      <c r="I98" s="43"/>
      <c r="J98" s="43"/>
      <c r="K98" s="46"/>
      <c r="L98" s="46"/>
      <c r="M98" s="43"/>
      <c r="N98" s="32"/>
      <c r="O98" s="394" t="s">
        <v>28</v>
      </c>
      <c r="P98" s="395"/>
      <c r="Q98" s="396"/>
      <c r="R98" s="451"/>
      <c r="S98" s="452"/>
      <c r="T98" s="452"/>
      <c r="U98" s="33"/>
      <c r="AH98" s="35"/>
    </row>
    <row r="99" spans="1:34" ht="18" customHeight="1" thickTop="1" thickBot="1" x14ac:dyDescent="0.25">
      <c r="A99" s="34"/>
      <c r="B99" s="405" t="s">
        <v>10</v>
      </c>
      <c r="C99" s="403"/>
      <c r="D99" s="404"/>
      <c r="E99" s="168">
        <v>12</v>
      </c>
      <c r="F99" s="35"/>
      <c r="G99" s="35"/>
      <c r="H99" s="405" t="s">
        <v>28</v>
      </c>
      <c r="I99" s="403"/>
      <c r="J99" s="404"/>
      <c r="K99" s="210">
        <v>44256</v>
      </c>
      <c r="L99" s="211" t="s">
        <v>84</v>
      </c>
      <c r="M99" s="212">
        <v>44286</v>
      </c>
      <c r="N99" s="20"/>
      <c r="O99" s="448" t="s">
        <v>72</v>
      </c>
      <c r="P99" s="449"/>
      <c r="Q99" s="449"/>
      <c r="R99" s="450"/>
      <c r="S99" s="35"/>
      <c r="T99" s="145"/>
      <c r="U99" s="37"/>
      <c r="AH99" s="35"/>
    </row>
    <row r="100" spans="1:34" ht="18" customHeight="1" thickTop="1" x14ac:dyDescent="0.2">
      <c r="A100" s="34"/>
      <c r="B100" s="73"/>
      <c r="C100" s="24"/>
      <c r="D100" s="24"/>
      <c r="E100" s="36"/>
      <c r="F100" s="35"/>
      <c r="G100" s="35"/>
      <c r="H100" s="44"/>
      <c r="I100" s="44"/>
      <c r="J100" s="44"/>
      <c r="K100" s="47"/>
      <c r="L100" s="47"/>
      <c r="M100" s="44"/>
      <c r="N100" s="35"/>
      <c r="O100" s="44"/>
      <c r="P100" s="44"/>
      <c r="Q100" s="44"/>
      <c r="R100" s="44"/>
      <c r="S100" s="35"/>
      <c r="T100" s="44"/>
      <c r="U100" s="37"/>
      <c r="AH100" s="35"/>
    </row>
    <row r="101" spans="1:34" ht="18" customHeight="1" x14ac:dyDescent="0.2">
      <c r="A101" s="34"/>
      <c r="B101" s="121" t="str">
        <f>IF(E101=" "," ",IF(Employee!F$24&gt;E$99," ",IF(Employee!F$26&lt;E$99," ",Employee!D$30)))</f>
        <v xml:space="preserve"> </v>
      </c>
      <c r="C101" s="318"/>
      <c r="D101" s="318" t="s">
        <v>141</v>
      </c>
      <c r="E101" s="130" t="str">
        <f>IF(Employee!D$28="w"," ",IF(Employee!F$24&gt;E$99," ",IF(Employee!F$26&lt;E$99," ",Employee!D$29)))</f>
        <v xml:space="preserve"> </v>
      </c>
      <c r="F101" s="127" t="str">
        <f>IF(E101=" "," ",IF(Employee!F$24&gt;E$99," ",IF(Employee!F$26&lt;E$99," ",Employee!D$15)))</f>
        <v xml:space="preserve"> </v>
      </c>
      <c r="G101" s="142"/>
      <c r="H101" s="98">
        <f>IF(T$99="Y",'Feb21'!H71,0)</f>
        <v>0</v>
      </c>
      <c r="I101" s="90">
        <f>IF(T$99="Y",'Feb21'!I71,0)</f>
        <v>0</v>
      </c>
      <c r="J101" s="90">
        <f>IF(T$99="Y",'Feb21'!J71,0)</f>
        <v>0</v>
      </c>
      <c r="K101" s="90">
        <f>IF(T$99="Y",'Feb21'!K71,I101*J101)</f>
        <v>0</v>
      </c>
      <c r="L101" s="114">
        <f>IF(T$99="Y",'Feb21'!L71,0)</f>
        <v>0</v>
      </c>
      <c r="M101" s="102" t="str">
        <f>IF(E101=" "," ",IF(T$99="Y",'Feb21'!M71,IF((H101+K101+L101)&gt;0,H101+K101+L101," ")))</f>
        <v xml:space="preserve"> </v>
      </c>
      <c r="N101" s="98">
        <v>0</v>
      </c>
      <c r="O101" s="90">
        <v>0</v>
      </c>
      <c r="P101" s="90">
        <v>0</v>
      </c>
      <c r="Q101" s="114">
        <v>0</v>
      </c>
      <c r="R101" s="184" t="str">
        <f>IF(M101=" "," ",IF(M101=0," ",M101-SUM(N101:Q101)))</f>
        <v xml:space="preserve"> </v>
      </c>
      <c r="S101" s="95"/>
      <c r="T101" s="92" t="str">
        <f>IF(M101=" "," ",IF(M101=0," ",Admin!I113))</f>
        <v xml:space="preserve"> </v>
      </c>
      <c r="U101" s="39"/>
      <c r="V101" s="49">
        <f>IF(Employee!H$35=E$99,Employee!D$34+SUM(M101)+'Feb21'!V71,SUM(M101)+'Feb21'!V71)</f>
        <v>0</v>
      </c>
      <c r="W101" s="49">
        <f>IF(Employee!H$35=E$99,Employee!D$35+SUM(N101)+'Feb21'!W71,SUM(N101)+'Feb21'!W71)</f>
        <v>0</v>
      </c>
      <c r="X101" s="49">
        <f>IF(O101=" ",'Feb21'!X71,O101+'Feb21'!X71)</f>
        <v>0</v>
      </c>
      <c r="Y101" s="49">
        <f>IF(P101=" ",'Feb21'!Y71,P101+'Feb21'!Y71)</f>
        <v>0</v>
      </c>
      <c r="Z101" s="49">
        <f>IF(Q101=" ",'Feb21'!Z71,Q101+'Feb21'!Z71)</f>
        <v>0</v>
      </c>
      <c r="AA101" s="49">
        <f>IF(R101=" ",'Feb21'!AA71,R101+'Feb21'!AA71)</f>
        <v>0</v>
      </c>
      <c r="AC101" s="49">
        <f>IF(T101=" ",'Feb21'!AC71,T101+'Feb21'!AC71)</f>
        <v>0</v>
      </c>
      <c r="AD101" s="77">
        <f>IF(G101="SSP",H101,0)</f>
        <v>0</v>
      </c>
      <c r="AE101" s="77">
        <f>IF(G101="SMP",H101,0)</f>
        <v>0</v>
      </c>
      <c r="AF101" s="77">
        <f>IF(G101="SPP",H101,0)</f>
        <v>0</v>
      </c>
      <c r="AG101" s="77">
        <f>IF(G101="SAP",H101,0)</f>
        <v>0</v>
      </c>
      <c r="AH101" s="35"/>
    </row>
    <row r="102" spans="1:34" ht="18" customHeight="1" x14ac:dyDescent="0.2">
      <c r="A102" s="34"/>
      <c r="B102" s="123" t="str">
        <f>IF(E102=" "," ",IF(Employee!F$50&gt;E$99," ",IF(Employee!F$52&lt;E$99," ",Employee!D$56)))</f>
        <v xml:space="preserve"> </v>
      </c>
      <c r="C102" s="318"/>
      <c r="D102" s="318" t="s">
        <v>141</v>
      </c>
      <c r="E102" s="120" t="str">
        <f>IF(Employee!D$54="w"," ",IF(Employee!F$50&gt;E$99," ",IF(Employee!F$52&lt;E$99," ",Employee!D$55)))</f>
        <v xml:space="preserve"> </v>
      </c>
      <c r="F102" s="128" t="str">
        <f>IF(E102=" "," ",IF(Employee!F$50&gt;E$99," ",IF(Employee!F$52&lt;E$99," ",Employee!D$41)))</f>
        <v xml:space="preserve"> </v>
      </c>
      <c r="G102" s="142"/>
      <c r="H102" s="99">
        <f>IF(T$99="Y",'Feb21'!H72,0)</f>
        <v>0</v>
      </c>
      <c r="I102" s="93">
        <f>IF(T$99="Y",'Feb21'!I72,0)</f>
        <v>0</v>
      </c>
      <c r="J102" s="93">
        <f>IF(T$99="Y",'Feb21'!J72,0)</f>
        <v>0</v>
      </c>
      <c r="K102" s="93">
        <f>IF(T$99="Y",'Feb21'!K72,I102*J102)</f>
        <v>0</v>
      </c>
      <c r="L102" s="115">
        <f>IF(T$99="Y",'Feb21'!L72,0)</f>
        <v>0</v>
      </c>
      <c r="M102" s="103" t="str">
        <f>IF(E102=" "," ",IF(T$99="Y",'Feb21'!M72,IF((H102+K102+L102)&gt;0,H102+K102+L102," ")))</f>
        <v xml:space="preserve"> </v>
      </c>
      <c r="N102" s="99">
        <v>0</v>
      </c>
      <c r="O102" s="93">
        <v>0</v>
      </c>
      <c r="P102" s="93">
        <v>0</v>
      </c>
      <c r="Q102" s="115">
        <v>0</v>
      </c>
      <c r="R102" s="185" t="str">
        <f t="shared" ref="R102:R110" si="89">IF(M102=" "," ",IF(M102=0," ",M102-SUM(N102:Q102)))</f>
        <v xml:space="preserve"> </v>
      </c>
      <c r="S102" s="95"/>
      <c r="T102" s="96" t="str">
        <f>IF(M102=" "," ",IF(M102=0," ",Admin!I114))</f>
        <v xml:space="preserve"> </v>
      </c>
      <c r="U102" s="39"/>
      <c r="V102" s="49">
        <f>IF(Employee!H$61=E$99,Employee!D$60+SUM(M102)+'Feb21'!V72,SUM(M102)+'Feb21'!V72)</f>
        <v>0</v>
      </c>
      <c r="W102" s="49">
        <f>IF(Employee!H$61=E$99,Employee!D$61+SUM(N102)+'Feb21'!W72,SUM(N102)+'Feb21'!W72)</f>
        <v>0</v>
      </c>
      <c r="X102" s="49">
        <f>IF(O102=" ",'Feb21'!X72,O102+'Feb21'!X72)</f>
        <v>0</v>
      </c>
      <c r="Y102" s="49">
        <f>IF(P102=" ",'Feb21'!Y72,P102+'Feb21'!Y72)</f>
        <v>0</v>
      </c>
      <c r="Z102" s="49">
        <f>IF(Q102=" ",'Feb21'!Z72,Q102+'Feb21'!Z72)</f>
        <v>0</v>
      </c>
      <c r="AA102" s="49">
        <f>IF(R102=" ",'Feb21'!AA72,R102+'Feb21'!AA72)</f>
        <v>0</v>
      </c>
      <c r="AC102" s="49">
        <f>IF(T102=" ",'Feb21'!AC72,T102+'Feb21'!AC72)</f>
        <v>0</v>
      </c>
      <c r="AD102" s="77">
        <f t="shared" ref="AD102:AD110" si="90">IF(G102="SSP",H102,0)</f>
        <v>0</v>
      </c>
      <c r="AE102" s="77">
        <f t="shared" ref="AE102:AE110" si="91">IF(G102="SMP",H102,0)</f>
        <v>0</v>
      </c>
      <c r="AF102" s="77">
        <f t="shared" ref="AF102:AF110" si="92">IF(G102="SPP",H102,0)</f>
        <v>0</v>
      </c>
      <c r="AG102" s="77">
        <f t="shared" ref="AG102:AG110" si="93">IF(G102="SAP",H102,0)</f>
        <v>0</v>
      </c>
      <c r="AH102" s="35"/>
    </row>
    <row r="103" spans="1:34" ht="18" customHeight="1" x14ac:dyDescent="0.2">
      <c r="A103" s="34"/>
      <c r="B103" s="123" t="str">
        <f>IF(E103=" "," ",IF(Employee!F$76&gt;E$99," ",IF(Employee!F$78&lt;E$99," ",Employee!D$82)))</f>
        <v xml:space="preserve"> </v>
      </c>
      <c r="C103" s="318"/>
      <c r="D103" s="318" t="s">
        <v>141</v>
      </c>
      <c r="E103" s="120" t="str">
        <f>IF(Employee!D$80="w"," ",IF(Employee!F$76&gt;E$99," ",IF(Employee!F$78&lt;E$99," ",Employee!D$81)))</f>
        <v xml:space="preserve"> </v>
      </c>
      <c r="F103" s="128" t="str">
        <f>IF(E103=" "," ",IF(Employee!F$76&gt;E$99," ",IF(Employee!F$78&lt;E$99," ",Employee!D$67)))</f>
        <v xml:space="preserve"> </v>
      </c>
      <c r="G103" s="142"/>
      <c r="H103" s="99">
        <f>IF(T$99="Y",'Feb21'!H73,0)</f>
        <v>0</v>
      </c>
      <c r="I103" s="93">
        <f>IF(T$99="Y",'Feb21'!I73,0)</f>
        <v>0</v>
      </c>
      <c r="J103" s="93">
        <f>IF(T$99="Y",'Feb21'!J73,0)</f>
        <v>0</v>
      </c>
      <c r="K103" s="93">
        <f>IF(T$99="Y",'Feb21'!K73,I103*J103)</f>
        <v>0</v>
      </c>
      <c r="L103" s="115">
        <f>IF(T$99="Y",'Feb21'!L73,0)</f>
        <v>0</v>
      </c>
      <c r="M103" s="103" t="str">
        <f>IF(E103=" "," ",IF(T$99="Y",'Feb21'!M73,IF((H103+K103+L103)&gt;0,H103+K103+L103," ")))</f>
        <v xml:space="preserve"> </v>
      </c>
      <c r="N103" s="99">
        <v>0</v>
      </c>
      <c r="O103" s="93">
        <v>0</v>
      </c>
      <c r="P103" s="93">
        <v>0</v>
      </c>
      <c r="Q103" s="115">
        <v>0</v>
      </c>
      <c r="R103" s="185" t="str">
        <f t="shared" si="89"/>
        <v xml:space="preserve"> </v>
      </c>
      <c r="S103" s="95"/>
      <c r="T103" s="96" t="str">
        <f>IF(M103=" "," ",IF(M103=0," ",Admin!I115))</f>
        <v xml:space="preserve"> </v>
      </c>
      <c r="U103" s="39"/>
      <c r="V103" s="49">
        <f>IF(Employee!H$87=E$99,Employee!D$86+SUM(M103)+'Feb21'!V73,SUM(M103)+'Feb21'!V73)</f>
        <v>0</v>
      </c>
      <c r="W103" s="49">
        <f>IF(Employee!H$87=E$99,Employee!D$87+SUM(N103)+'Feb21'!W73,SUM(N103)+'Feb21'!W73)</f>
        <v>0</v>
      </c>
      <c r="X103" s="49">
        <f>IF(O103=" ",'Feb21'!X73,O103+'Feb21'!X73)</f>
        <v>0</v>
      </c>
      <c r="Y103" s="49">
        <f>IF(P103=" ",'Feb21'!Y73,P103+'Feb21'!Y73)</f>
        <v>0</v>
      </c>
      <c r="Z103" s="49">
        <f>IF(Q103=" ",'Feb21'!Z73,Q103+'Feb21'!Z73)</f>
        <v>0</v>
      </c>
      <c r="AA103" s="49">
        <f>IF(R103=" ",'Feb21'!AA73,R103+'Feb21'!AA73)</f>
        <v>0</v>
      </c>
      <c r="AC103" s="49">
        <f>IF(T103=" ",'Feb21'!AC73,T103+'Feb21'!AC73)</f>
        <v>0</v>
      </c>
      <c r="AD103" s="77">
        <f t="shared" si="90"/>
        <v>0</v>
      </c>
      <c r="AE103" s="77">
        <f t="shared" si="91"/>
        <v>0</v>
      </c>
      <c r="AF103" s="77">
        <f t="shared" si="92"/>
        <v>0</v>
      </c>
      <c r="AG103" s="77">
        <f t="shared" si="93"/>
        <v>0</v>
      </c>
      <c r="AH103" s="35"/>
    </row>
    <row r="104" spans="1:34" ht="18" customHeight="1" x14ac:dyDescent="0.2">
      <c r="A104" s="34"/>
      <c r="B104" s="123" t="str">
        <f>IF(E104=" "," ",IF(Employee!F$102&gt;E$99," ",IF(Employee!F$104&lt;E$99," ",Employee!D$108)))</f>
        <v xml:space="preserve"> </v>
      </c>
      <c r="C104" s="318"/>
      <c r="D104" s="318" t="s">
        <v>141</v>
      </c>
      <c r="E104" s="120" t="str">
        <f>IF(Employee!D$106="w"," ",IF(Employee!F$102&gt;E$99," ",IF(Employee!F$104&lt;E$99," ",Employee!D$107)))</f>
        <v xml:space="preserve"> </v>
      </c>
      <c r="F104" s="128" t="str">
        <f>IF(E104=" "," ",IF(Employee!F$102&gt;E$99," ",IF(Employee!F$104&lt;E$99," ",Employee!D$93)))</f>
        <v xml:space="preserve"> </v>
      </c>
      <c r="G104" s="142"/>
      <c r="H104" s="99">
        <f>IF(T$99="Y",'Feb21'!H74,0)</f>
        <v>0</v>
      </c>
      <c r="I104" s="93">
        <f>IF(T$99="Y",'Feb21'!I74,0)</f>
        <v>0</v>
      </c>
      <c r="J104" s="93">
        <f>IF(T$99="Y",'Feb21'!J74,0)</f>
        <v>0</v>
      </c>
      <c r="K104" s="93">
        <f>IF(T$99="Y",'Feb21'!K74,I104*J104)</f>
        <v>0</v>
      </c>
      <c r="L104" s="115">
        <f>IF(T$99="Y",'Feb21'!L74,0)</f>
        <v>0</v>
      </c>
      <c r="M104" s="103" t="str">
        <f>IF(E104=" "," ",IF(T$99="Y",'Feb21'!M74,IF((H104+K104+L104)&gt;0,H104+K104+L104," ")))</f>
        <v xml:space="preserve"> </v>
      </c>
      <c r="N104" s="99">
        <v>0</v>
      </c>
      <c r="O104" s="93">
        <v>0</v>
      </c>
      <c r="P104" s="93">
        <v>0</v>
      </c>
      <c r="Q104" s="115">
        <v>0</v>
      </c>
      <c r="R104" s="185" t="str">
        <f t="shared" si="89"/>
        <v xml:space="preserve"> </v>
      </c>
      <c r="S104" s="95"/>
      <c r="T104" s="96" t="str">
        <f>IF(M104=" "," ",IF(M104=0," ",Admin!I116))</f>
        <v xml:space="preserve"> </v>
      </c>
      <c r="U104" s="39"/>
      <c r="V104" s="49">
        <f>IF(Employee!H$113=E$99,Employee!D$112+SUM(M104)+'Feb21'!V74,SUM(M104)+'Feb21'!V74)</f>
        <v>0</v>
      </c>
      <c r="W104" s="49">
        <f>IF(Employee!H$113=E$99,Employee!D$113+SUM(N104)+'Feb21'!W74,SUM(N104)+'Feb21'!W74)</f>
        <v>0</v>
      </c>
      <c r="X104" s="49">
        <f>IF(O104=" ",'Feb21'!X74,O104+'Feb21'!X74)</f>
        <v>0</v>
      </c>
      <c r="Y104" s="49">
        <f>IF(P104=" ",'Feb21'!Y74,P104+'Feb21'!Y74)</f>
        <v>0</v>
      </c>
      <c r="Z104" s="49">
        <f>IF(Q104=" ",'Feb21'!Z74,Q104+'Feb21'!Z74)</f>
        <v>0</v>
      </c>
      <c r="AA104" s="49">
        <f>IF(R104=" ",'Feb21'!AA74,R104+'Feb21'!AA74)</f>
        <v>0</v>
      </c>
      <c r="AC104" s="49">
        <f>IF(T104=" ",'Feb21'!AC74,T104+'Feb21'!AC74)</f>
        <v>0</v>
      </c>
      <c r="AD104" s="77">
        <f t="shared" si="90"/>
        <v>0</v>
      </c>
      <c r="AE104" s="77">
        <f t="shared" si="91"/>
        <v>0</v>
      </c>
      <c r="AF104" s="77">
        <f t="shared" si="92"/>
        <v>0</v>
      </c>
      <c r="AG104" s="77">
        <f t="shared" si="93"/>
        <v>0</v>
      </c>
      <c r="AH104" s="35"/>
    </row>
    <row r="105" spans="1:34" ht="18" customHeight="1" x14ac:dyDescent="0.2">
      <c r="A105" s="34"/>
      <c r="B105" s="123" t="str">
        <f>IF(E105=" "," ",IF(Employee!F$128&gt;E$99," ",IF(Employee!F$130&lt;E$99," ",Employee!D$134)))</f>
        <v xml:space="preserve"> </v>
      </c>
      <c r="C105" s="318"/>
      <c r="D105" s="318" t="s">
        <v>141</v>
      </c>
      <c r="E105" s="120" t="str">
        <f>IF(Employee!D$132="w"," ",IF(Employee!F$128&gt;E$99," ",IF(Employee!F$130&lt;E$99," ",Employee!D$133)))</f>
        <v xml:space="preserve"> </v>
      </c>
      <c r="F105" s="128" t="str">
        <f>IF(E105=" "," ",IF(Employee!F$128&gt;E$99," ",IF(Employee!F$130&lt;E$99," ",Employee!D$119)))</f>
        <v xml:space="preserve"> </v>
      </c>
      <c r="G105" s="142"/>
      <c r="H105" s="99">
        <f>IF(T$99="Y",'Feb21'!H75,0)</f>
        <v>0</v>
      </c>
      <c r="I105" s="93">
        <f>IF(T$99="Y",'Feb21'!I75,0)</f>
        <v>0</v>
      </c>
      <c r="J105" s="93">
        <f>IF(T$99="Y",'Feb21'!J75,0)</f>
        <v>0</v>
      </c>
      <c r="K105" s="93">
        <f>IF(T$99="Y",'Feb21'!K75,I105*J105)</f>
        <v>0</v>
      </c>
      <c r="L105" s="115">
        <f>IF(T$99="Y",'Feb21'!L75,0)</f>
        <v>0</v>
      </c>
      <c r="M105" s="103" t="str">
        <f>IF(E105=" "," ",IF(T$99="Y",'Feb21'!M75,IF((H105+K105+L105)&gt;0,H105+K105+L105," ")))</f>
        <v xml:space="preserve"> </v>
      </c>
      <c r="N105" s="99">
        <v>0</v>
      </c>
      <c r="O105" s="93">
        <v>0</v>
      </c>
      <c r="P105" s="93">
        <v>0</v>
      </c>
      <c r="Q105" s="115">
        <v>0</v>
      </c>
      <c r="R105" s="185" t="str">
        <f t="shared" si="89"/>
        <v xml:space="preserve"> </v>
      </c>
      <c r="S105" s="95"/>
      <c r="T105" s="96" t="str">
        <f>IF(M105=" "," ",IF(M105=0," ",Admin!I117))</f>
        <v xml:space="preserve"> </v>
      </c>
      <c r="U105" s="39"/>
      <c r="V105" s="49">
        <f>IF(Employee!H$139=E$99,Employee!D$138+SUM(M105)+'Feb21'!V75,SUM(M105)+'Feb21'!V75)</f>
        <v>0</v>
      </c>
      <c r="W105" s="49">
        <f>IF(Employee!H$139=E$99,Employee!D$139+SUM(N105)+'Feb21'!W75,SUM(N105)+'Feb21'!W75)</f>
        <v>0</v>
      </c>
      <c r="X105" s="49">
        <f>IF(O105=" ",'Feb21'!X75,O105+'Feb21'!X75)</f>
        <v>0</v>
      </c>
      <c r="Y105" s="49">
        <f>IF(P105=" ",'Feb21'!Y75,P105+'Feb21'!Y75)</f>
        <v>0</v>
      </c>
      <c r="Z105" s="49">
        <f>IF(Q105=" ",'Feb21'!Z75,Q105+'Feb21'!Z75)</f>
        <v>0</v>
      </c>
      <c r="AA105" s="49">
        <f>IF(R105=" ",'Feb21'!AA75,R105+'Feb21'!AA75)</f>
        <v>0</v>
      </c>
      <c r="AC105" s="49">
        <f>IF(T105=" ",'Feb21'!AC75,T105+'Feb21'!AC75)</f>
        <v>0</v>
      </c>
      <c r="AD105" s="77">
        <f t="shared" si="90"/>
        <v>0</v>
      </c>
      <c r="AE105" s="77">
        <f t="shared" si="91"/>
        <v>0</v>
      </c>
      <c r="AF105" s="77">
        <f t="shared" si="92"/>
        <v>0</v>
      </c>
      <c r="AG105" s="77">
        <f t="shared" si="93"/>
        <v>0</v>
      </c>
      <c r="AH105" s="35"/>
    </row>
    <row r="106" spans="1:34" ht="18" customHeight="1" x14ac:dyDescent="0.2">
      <c r="A106" s="34"/>
      <c r="B106" s="123" t="str">
        <f>IF(E106=" "," ",IF(Employee!F$154&gt;E$99," ",IF(Employee!F$156&lt;E$99," ",Employee!D$160)))</f>
        <v xml:space="preserve"> </v>
      </c>
      <c r="C106" s="318"/>
      <c r="D106" s="318" t="s">
        <v>141</v>
      </c>
      <c r="E106" s="120" t="str">
        <f>IF(Employee!D$158="w"," ",IF(Employee!F$154&gt;E$99," ",IF(Employee!F$156&lt;E$99," ",Employee!D$159)))</f>
        <v xml:space="preserve"> </v>
      </c>
      <c r="F106" s="128" t="str">
        <f>IF(E106=" "," ",IF(Employee!F$154&gt;E$99," ",IF(Employee!F$156&lt;E$99," ",Employee!D$145)))</f>
        <v xml:space="preserve"> </v>
      </c>
      <c r="G106" s="142"/>
      <c r="H106" s="99">
        <f>IF(T$99="Y",'Feb21'!H76,0)</f>
        <v>0</v>
      </c>
      <c r="I106" s="93">
        <f>IF(T$99="Y",'Feb21'!I76,0)</f>
        <v>0</v>
      </c>
      <c r="J106" s="93">
        <f>IF(T$99="Y",'Feb21'!J76,0)</f>
        <v>0</v>
      </c>
      <c r="K106" s="93">
        <f>IF(T$99="Y",'Feb21'!K76,I106*J106)</f>
        <v>0</v>
      </c>
      <c r="L106" s="115">
        <f>IF(T$99="Y",'Feb21'!L76,0)</f>
        <v>0</v>
      </c>
      <c r="M106" s="103" t="str">
        <f>IF(E106=" "," ",IF(T$99="Y",'Feb21'!M76,IF((H106+K106+L106)&gt;0,H106+K106+L106," ")))</f>
        <v xml:space="preserve"> </v>
      </c>
      <c r="N106" s="99">
        <v>0</v>
      </c>
      <c r="O106" s="93">
        <v>0</v>
      </c>
      <c r="P106" s="93">
        <v>0</v>
      </c>
      <c r="Q106" s="115">
        <v>0</v>
      </c>
      <c r="R106" s="185" t="str">
        <f t="shared" si="89"/>
        <v xml:space="preserve"> </v>
      </c>
      <c r="S106" s="95"/>
      <c r="T106" s="96" t="str">
        <f>IF(M106=" "," ",IF(M106=0," ",Admin!I118))</f>
        <v xml:space="preserve"> </v>
      </c>
      <c r="U106" s="39"/>
      <c r="V106" s="49">
        <f>IF(Employee!H$165=E$99,Employee!D$164+SUM(M106)+'Feb21'!V76,SUM(M106)+'Feb21'!V76)</f>
        <v>0</v>
      </c>
      <c r="W106" s="49">
        <f>IF(Employee!H$165=E$99,Employee!D$165+SUM(N106)+'Feb21'!W76,SUM(N106)+'Feb21'!W76)</f>
        <v>0</v>
      </c>
      <c r="X106" s="49">
        <f>IF(O106=" ",'Feb21'!X76,O106+'Feb21'!X76)</f>
        <v>0</v>
      </c>
      <c r="Y106" s="49">
        <f>IF(P106=" ",'Feb21'!Y76,P106+'Feb21'!Y76)</f>
        <v>0</v>
      </c>
      <c r="Z106" s="49">
        <f>IF(Q106=" ",'Feb21'!Z76,Q106+'Feb21'!Z76)</f>
        <v>0</v>
      </c>
      <c r="AA106" s="49">
        <f>IF(R106=" ",'Feb21'!AA76,R106+'Feb21'!AA76)</f>
        <v>0</v>
      </c>
      <c r="AC106" s="49">
        <f>IF(T106=" ",'Feb21'!AC76,T106+'Feb21'!AC76)</f>
        <v>0</v>
      </c>
      <c r="AD106" s="77">
        <f t="shared" si="90"/>
        <v>0</v>
      </c>
      <c r="AE106" s="77">
        <f t="shared" si="91"/>
        <v>0</v>
      </c>
      <c r="AF106" s="77">
        <f t="shared" si="92"/>
        <v>0</v>
      </c>
      <c r="AG106" s="77">
        <f t="shared" si="93"/>
        <v>0</v>
      </c>
      <c r="AH106" s="35"/>
    </row>
    <row r="107" spans="1:34" ht="18" customHeight="1" x14ac:dyDescent="0.2">
      <c r="A107" s="34"/>
      <c r="B107" s="123" t="str">
        <f>IF(E107=" "," ",IF(Employee!F$180&gt;E$99," ",IF(Employee!F$182&lt;E$99," ",Employee!D$186)))</f>
        <v xml:space="preserve"> </v>
      </c>
      <c r="C107" s="318"/>
      <c r="D107" s="318" t="s">
        <v>141</v>
      </c>
      <c r="E107" s="120" t="str">
        <f>IF(Employee!D$184="w"," ",IF(Employee!F$180&gt;E$99," ",IF(Employee!F$182&lt;E$99," ",Employee!D$185)))</f>
        <v xml:space="preserve"> </v>
      </c>
      <c r="F107" s="128" t="str">
        <f>IF(E107=" "," ",IF(Employee!F$180&gt;E$99," ",IF(Employee!F$182&lt;E$99," ",Employee!D$171)))</f>
        <v xml:space="preserve"> </v>
      </c>
      <c r="G107" s="142"/>
      <c r="H107" s="99">
        <f>IF(T$99="Y",'Feb21'!H77,0)</f>
        <v>0</v>
      </c>
      <c r="I107" s="93">
        <f>IF(T$99="Y",'Feb21'!I77,0)</f>
        <v>0</v>
      </c>
      <c r="J107" s="93">
        <f>IF(T$99="Y",'Feb21'!J77,0)</f>
        <v>0</v>
      </c>
      <c r="K107" s="93">
        <f>IF(T$99="Y",'Feb21'!K77,I107*J107)</f>
        <v>0</v>
      </c>
      <c r="L107" s="115">
        <f>IF(T$99="Y",'Feb21'!L77,0)</f>
        <v>0</v>
      </c>
      <c r="M107" s="103" t="str">
        <f>IF(E107=" "," ",IF(T$99="Y",'Feb21'!M77,IF((H107+K107+L107)&gt;0,H107+K107+L107," ")))</f>
        <v xml:space="preserve"> </v>
      </c>
      <c r="N107" s="99">
        <v>0</v>
      </c>
      <c r="O107" s="93">
        <v>0</v>
      </c>
      <c r="P107" s="93">
        <v>0</v>
      </c>
      <c r="Q107" s="115">
        <v>0</v>
      </c>
      <c r="R107" s="185" t="str">
        <f t="shared" si="89"/>
        <v xml:space="preserve"> </v>
      </c>
      <c r="S107" s="95"/>
      <c r="T107" s="96" t="str">
        <f>IF(M107=" "," ",IF(M107=0," ",Admin!I119))</f>
        <v xml:space="preserve"> </v>
      </c>
      <c r="U107" s="39"/>
      <c r="V107" s="49">
        <f>IF(Employee!H$191=E$99,Employee!D$190+SUM(M107)+'Feb21'!V77,SUM(M107)+'Feb21'!V77)</f>
        <v>0</v>
      </c>
      <c r="W107" s="49">
        <f>IF(Employee!H$191=E$99,Employee!D$191+SUM(N107)+'Feb21'!W77,SUM(N107)+'Feb21'!W77)</f>
        <v>0</v>
      </c>
      <c r="X107" s="49">
        <f>IF(O107=" ",'Feb21'!X77,O107+'Feb21'!X77)</f>
        <v>0</v>
      </c>
      <c r="Y107" s="49">
        <f>IF(P107=" ",'Feb21'!Y77,P107+'Feb21'!Y77)</f>
        <v>0</v>
      </c>
      <c r="Z107" s="49">
        <f>IF(Q107=" ",'Feb21'!Z77,Q107+'Feb21'!Z77)</f>
        <v>0</v>
      </c>
      <c r="AA107" s="49">
        <f>IF(R107=" ",'Feb21'!AA77,R107+'Feb21'!AA77)</f>
        <v>0</v>
      </c>
      <c r="AC107" s="49">
        <f>IF(T107=" ",'Feb21'!AC77,T107+'Feb21'!AC77)</f>
        <v>0</v>
      </c>
      <c r="AD107" s="77">
        <f t="shared" si="90"/>
        <v>0</v>
      </c>
      <c r="AE107" s="77">
        <f t="shared" si="91"/>
        <v>0</v>
      </c>
      <c r="AF107" s="77">
        <f t="shared" si="92"/>
        <v>0</v>
      </c>
      <c r="AG107" s="77">
        <f t="shared" si="93"/>
        <v>0</v>
      </c>
      <c r="AH107" s="35"/>
    </row>
    <row r="108" spans="1:34" ht="18" customHeight="1" x14ac:dyDescent="0.2">
      <c r="A108" s="34"/>
      <c r="B108" s="123" t="str">
        <f>IF(E108=" "," ",IF(Employee!F$206&gt;E$99," ",IF(Employee!F$208&lt;E$99," ",Employee!D$212)))</f>
        <v xml:space="preserve"> </v>
      </c>
      <c r="C108" s="318"/>
      <c r="D108" s="318" t="s">
        <v>141</v>
      </c>
      <c r="E108" s="120" t="str">
        <f>IF(Employee!D$210="w"," ",IF(Employee!F$206&gt;E$99," ",IF(Employee!F$208&lt;E$99," ",Employee!D$211)))</f>
        <v xml:space="preserve"> </v>
      </c>
      <c r="F108" s="128" t="str">
        <f>IF(E108=" "," ",IF(Employee!F$206&gt;E$99," ",IF(Employee!F$208&lt;E$99," ",Employee!D$197)))</f>
        <v xml:space="preserve"> </v>
      </c>
      <c r="G108" s="142"/>
      <c r="H108" s="99">
        <f>IF(T$99="Y",'Feb21'!H78,0)</f>
        <v>0</v>
      </c>
      <c r="I108" s="93">
        <f>IF(T$99="Y",'Feb21'!I78,0)</f>
        <v>0</v>
      </c>
      <c r="J108" s="93">
        <f>IF(T$99="Y",'Feb21'!J78,0)</f>
        <v>0</v>
      </c>
      <c r="K108" s="93">
        <f>IF(T$99="Y",'Feb21'!K78,I108*J108)</f>
        <v>0</v>
      </c>
      <c r="L108" s="115">
        <f>IF(T$99="Y",'Feb21'!L78,0)</f>
        <v>0</v>
      </c>
      <c r="M108" s="103" t="str">
        <f>IF(E108=" "," ",IF(T$99="Y",'Feb21'!M78,IF((H108+K108+L108)&gt;0,H108+K108+L108," ")))</f>
        <v xml:space="preserve"> </v>
      </c>
      <c r="N108" s="99">
        <v>0</v>
      </c>
      <c r="O108" s="93">
        <v>0</v>
      </c>
      <c r="P108" s="93">
        <v>0</v>
      </c>
      <c r="Q108" s="115">
        <v>0</v>
      </c>
      <c r="R108" s="185" t="str">
        <f t="shared" si="89"/>
        <v xml:space="preserve"> </v>
      </c>
      <c r="S108" s="95"/>
      <c r="T108" s="96" t="str">
        <f>IF(M108=" "," ",IF(M108=0," ",Admin!I120))</f>
        <v xml:space="preserve"> </v>
      </c>
      <c r="U108" s="39"/>
      <c r="V108" s="49">
        <f>IF(Employee!H$217=E$99,Employee!D$216+SUM(M108)+'Feb21'!V78,SUM(M108)+'Feb21'!V78)</f>
        <v>0</v>
      </c>
      <c r="W108" s="49">
        <f>IF(Employee!H$217=E$99,Employee!D$217+SUM(N108)+'Feb21'!W78,SUM(N108)+'Feb21'!W78)</f>
        <v>0</v>
      </c>
      <c r="X108" s="49">
        <f>IF(O108=" ",'Feb21'!X78,O108+'Feb21'!X78)</f>
        <v>0</v>
      </c>
      <c r="Y108" s="49">
        <f>IF(P108=" ",'Feb21'!Y78,P108+'Feb21'!Y78)</f>
        <v>0</v>
      </c>
      <c r="Z108" s="49">
        <f>IF(Q108=" ",'Feb21'!Z78,Q108+'Feb21'!Z78)</f>
        <v>0</v>
      </c>
      <c r="AA108" s="49">
        <f>IF(R108=" ",'Feb21'!AA78,R108+'Feb21'!AA78)</f>
        <v>0</v>
      </c>
      <c r="AC108" s="49">
        <f>IF(T108=" ",'Feb21'!AC78,T108+'Feb21'!AC78)</f>
        <v>0</v>
      </c>
      <c r="AD108" s="77">
        <f t="shared" si="90"/>
        <v>0</v>
      </c>
      <c r="AE108" s="77">
        <f t="shared" si="91"/>
        <v>0</v>
      </c>
      <c r="AF108" s="77">
        <f t="shared" si="92"/>
        <v>0</v>
      </c>
      <c r="AG108" s="77">
        <f t="shared" si="93"/>
        <v>0</v>
      </c>
      <c r="AH108" s="35"/>
    </row>
    <row r="109" spans="1:34" ht="18" customHeight="1" x14ac:dyDescent="0.2">
      <c r="A109" s="34"/>
      <c r="B109" s="123" t="str">
        <f>IF(E109=" "," ",IF(Employee!F$232&gt;E$99," ",IF(Employee!F$234&lt;E$99," ",Employee!D$238)))</f>
        <v xml:space="preserve"> </v>
      </c>
      <c r="C109" s="318"/>
      <c r="D109" s="318" t="s">
        <v>141</v>
      </c>
      <c r="E109" s="120" t="str">
        <f>IF(Employee!D$236="w"," ",IF(Employee!F$232&gt;E$99," ",IF(Employee!F$234&lt;E$99," ",Employee!D$237)))</f>
        <v xml:space="preserve"> </v>
      </c>
      <c r="F109" s="128" t="str">
        <f>IF(E109=" "," ",IF(Employee!F$232&gt;E$99," ",IF(Employee!F$234&lt;E$99," ",Employee!D$223)))</f>
        <v xml:space="preserve"> </v>
      </c>
      <c r="G109" s="142"/>
      <c r="H109" s="99">
        <f>IF(T$99="Y",'Feb21'!H79,0)</f>
        <v>0</v>
      </c>
      <c r="I109" s="93">
        <f>IF(T$99="Y",'Feb21'!I79,0)</f>
        <v>0</v>
      </c>
      <c r="J109" s="93">
        <f>IF(T$99="Y",'Feb21'!J79,0)</f>
        <v>0</v>
      </c>
      <c r="K109" s="93">
        <f>IF(T$99="Y",'Feb21'!K79,I109*J109)</f>
        <v>0</v>
      </c>
      <c r="L109" s="115">
        <f>IF(T$99="Y",'Feb21'!L79,0)</f>
        <v>0</v>
      </c>
      <c r="M109" s="103" t="str">
        <f>IF(E109=" "," ",IF(T$99="Y",'Feb21'!M79,IF((H109+K109+L109)&gt;0,H109+K109+L109," ")))</f>
        <v xml:space="preserve"> </v>
      </c>
      <c r="N109" s="99">
        <v>0</v>
      </c>
      <c r="O109" s="93">
        <v>0</v>
      </c>
      <c r="P109" s="93">
        <v>0</v>
      </c>
      <c r="Q109" s="115">
        <v>0</v>
      </c>
      <c r="R109" s="185" t="str">
        <f t="shared" si="89"/>
        <v xml:space="preserve"> </v>
      </c>
      <c r="S109" s="95"/>
      <c r="T109" s="96" t="str">
        <f>IF(M109=" "," ",IF(M109=0," ",Admin!I121))</f>
        <v xml:space="preserve"> </v>
      </c>
      <c r="U109" s="39"/>
      <c r="V109" s="49">
        <f>IF(Employee!H$243=E$99,Employee!D$242+SUM(M109)+'Feb21'!V79,SUM(M109)+'Feb21'!V79)</f>
        <v>0</v>
      </c>
      <c r="W109" s="49">
        <f>IF(Employee!H$243=E$99,Employee!D$243+SUM(N109)+'Feb21'!W79,SUM(N109)+'Feb21'!W79)</f>
        <v>0</v>
      </c>
      <c r="X109" s="49">
        <f>IF(O109=" ",'Feb21'!X79,O109+'Feb21'!X79)</f>
        <v>0</v>
      </c>
      <c r="Y109" s="49">
        <f>IF(P109=" ",'Feb21'!Y79,P109+'Feb21'!Y79)</f>
        <v>0</v>
      </c>
      <c r="Z109" s="49">
        <f>IF(Q109=" ",'Feb21'!Z79,Q109+'Feb21'!Z79)</f>
        <v>0</v>
      </c>
      <c r="AA109" s="49">
        <f>IF(R109=" ",'Feb21'!AA79,R109+'Feb21'!AA79)</f>
        <v>0</v>
      </c>
      <c r="AC109" s="49">
        <f>IF(T109=" ",'Feb21'!AC79,T109+'Feb21'!AC79)</f>
        <v>0</v>
      </c>
      <c r="AD109" s="77">
        <f t="shared" si="90"/>
        <v>0</v>
      </c>
      <c r="AE109" s="77">
        <f t="shared" si="91"/>
        <v>0</v>
      </c>
      <c r="AF109" s="77">
        <f t="shared" si="92"/>
        <v>0</v>
      </c>
      <c r="AG109" s="77">
        <f t="shared" si="93"/>
        <v>0</v>
      </c>
      <c r="AH109" s="35"/>
    </row>
    <row r="110" spans="1:34" ht="18" customHeight="1" thickBot="1" x14ac:dyDescent="0.25">
      <c r="A110" s="34"/>
      <c r="B110" s="125" t="str">
        <f>IF(E110=" "," ",IF(Employee!F$258&gt;E$99," ",IF(Employee!F$260&lt;E$99," ",Employee!D$264)))</f>
        <v xml:space="preserve"> </v>
      </c>
      <c r="C110" s="318"/>
      <c r="D110" s="318" t="s">
        <v>141</v>
      </c>
      <c r="E110" s="131" t="str">
        <f>IF(Employee!D$262="w"," ",IF(Employee!F$258&gt;E$99," ",IF(Employee!F$260&lt;E$99," ",Employee!D$263)))</f>
        <v xml:space="preserve"> </v>
      </c>
      <c r="F110" s="128" t="str">
        <f>IF(E110=" "," ",IF(Employee!F$258&gt;E$99," ",IF(Employee!F$260&lt;E$99," ",Employee!D$249)))</f>
        <v xml:space="preserve"> </v>
      </c>
      <c r="G110" s="143"/>
      <c r="H110" s="117">
        <f>IF(T$99="Y",'Feb21'!H80,0)</f>
        <v>0</v>
      </c>
      <c r="I110" s="118">
        <f>IF(T$99="Y",'Feb21'!I80,0)</f>
        <v>0</v>
      </c>
      <c r="J110" s="118">
        <f>IF(T$99="Y",'Feb21'!J80,0)</f>
        <v>0</v>
      </c>
      <c r="K110" s="118">
        <f>IF(T$99="Y",'Feb21'!K80,I110*J110)</f>
        <v>0</v>
      </c>
      <c r="L110" s="116">
        <f>IF(T$99="Y",'Feb21'!L80,0)</f>
        <v>0</v>
      </c>
      <c r="M110" s="103" t="str">
        <f>IF(E110=" "," ",IF(T$99="Y",'Feb21'!M80,IF((H110+K110+L110)&gt;0,H110+K110+L110," ")))</f>
        <v xml:space="preserve"> </v>
      </c>
      <c r="N110" s="117">
        <v>0</v>
      </c>
      <c r="O110" s="118">
        <v>0</v>
      </c>
      <c r="P110" s="118">
        <v>0</v>
      </c>
      <c r="Q110" s="116">
        <v>0</v>
      </c>
      <c r="R110" s="185" t="str">
        <f t="shared" si="89"/>
        <v xml:space="preserve"> </v>
      </c>
      <c r="S110" s="95"/>
      <c r="T110" s="96" t="str">
        <f>IF(M110=" "," ",IF(M110=0," ",Admin!I122))</f>
        <v xml:space="preserve"> </v>
      </c>
      <c r="U110" s="39"/>
      <c r="V110" s="49">
        <f>IF(Employee!H$269=E$99,Employee!D$268+SUM(M110)+'Feb21'!V80,SUM(M110)+'Feb21'!V80)</f>
        <v>0</v>
      </c>
      <c r="W110" s="49">
        <f>IF(Employee!H$269=E$99,Employee!D$269+SUM(N110)+'Feb21'!W80,SUM(N110)+'Feb21'!W80)</f>
        <v>0</v>
      </c>
      <c r="X110" s="49">
        <f>IF(O110=" ",'Feb21'!X80,O110+'Feb21'!X80)</f>
        <v>0</v>
      </c>
      <c r="Y110" s="49">
        <f>IF(P110=" ",'Feb21'!Y80,P110+'Feb21'!Y80)</f>
        <v>0</v>
      </c>
      <c r="Z110" s="49">
        <f>IF(Q110=" ",'Feb21'!Z80,Q110+'Feb21'!Z80)</f>
        <v>0</v>
      </c>
      <c r="AA110" s="49">
        <f>IF(R110=" ",'Feb21'!AA80,R110+'Feb21'!AA80)</f>
        <v>0</v>
      </c>
      <c r="AC110" s="49">
        <f>IF(T110=" ",'Feb21'!AC80,T110+'Feb21'!AC80)</f>
        <v>0</v>
      </c>
      <c r="AD110" s="77">
        <f t="shared" si="90"/>
        <v>0</v>
      </c>
      <c r="AE110" s="77">
        <f t="shared" si="91"/>
        <v>0</v>
      </c>
      <c r="AF110" s="77">
        <f t="shared" si="92"/>
        <v>0</v>
      </c>
      <c r="AG110" s="77">
        <f t="shared" si="93"/>
        <v>0</v>
      </c>
      <c r="AH110" s="35"/>
    </row>
    <row r="111" spans="1:34" ht="18" customHeight="1" thickTop="1" thickBot="1" x14ac:dyDescent="0.25">
      <c r="A111" s="38"/>
      <c r="B111" s="134"/>
      <c r="C111" s="132"/>
      <c r="D111" s="132"/>
      <c r="E111" s="133"/>
      <c r="F111" s="447" t="s">
        <v>7</v>
      </c>
      <c r="G111" s="404"/>
      <c r="H111" s="105"/>
      <c r="I111" s="106"/>
      <c r="J111" s="106"/>
      <c r="K111" s="147"/>
      <c r="L111" s="147"/>
      <c r="M111" s="138">
        <f t="shared" ref="M111:R111" si="94">SUM(M101:M110)</f>
        <v>0</v>
      </c>
      <c r="N111" s="138">
        <f t="shared" si="94"/>
        <v>0</v>
      </c>
      <c r="O111" s="138">
        <f t="shared" si="94"/>
        <v>0</v>
      </c>
      <c r="P111" s="138">
        <f t="shared" si="94"/>
        <v>0</v>
      </c>
      <c r="Q111" s="138">
        <f t="shared" si="94"/>
        <v>0</v>
      </c>
      <c r="R111" s="138">
        <f t="shared" si="94"/>
        <v>0</v>
      </c>
      <c r="S111" s="95"/>
      <c r="T111" s="138">
        <f>SUM(T101:T110)</f>
        <v>0</v>
      </c>
      <c r="U111" s="40"/>
      <c r="V111" s="49"/>
      <c r="AH111" s="35"/>
    </row>
    <row r="112" spans="1:34" ht="24" customHeight="1" x14ac:dyDescent="0.2">
      <c r="A112" s="35"/>
      <c r="B112" s="393"/>
      <c r="C112" s="393"/>
      <c r="D112" s="393"/>
      <c r="E112" s="393"/>
      <c r="F112" s="393"/>
      <c r="G112" s="393"/>
      <c r="H112" s="393"/>
      <c r="I112" s="393"/>
      <c r="J112" s="393"/>
      <c r="K112" s="393"/>
      <c r="L112" s="393"/>
      <c r="M112" s="393"/>
      <c r="N112" s="393"/>
      <c r="O112" s="393"/>
      <c r="P112" s="393"/>
      <c r="Q112" s="393"/>
      <c r="R112" s="393"/>
      <c r="S112" s="393"/>
      <c r="T112" s="393"/>
      <c r="U112" s="35"/>
    </row>
    <row r="113" spans="6:33" ht="12.75" customHeight="1" x14ac:dyDescent="0.2">
      <c r="AD113" s="169">
        <f>SUM(AD11:AD111)</f>
        <v>0</v>
      </c>
      <c r="AE113" s="169">
        <f>SUM(AE11:AE111)</f>
        <v>0</v>
      </c>
      <c r="AF113" s="169">
        <f>SUM(AF11:AF111)</f>
        <v>0</v>
      </c>
      <c r="AG113" s="169">
        <f>SUM(AG11:AG111)</f>
        <v>0</v>
      </c>
    </row>
    <row r="114" spans="6:33" ht="13.5" customHeight="1" thickBot="1" x14ac:dyDescent="0.25">
      <c r="F114" s="193" t="s">
        <v>80</v>
      </c>
      <c r="M114" s="453" t="s">
        <v>81</v>
      </c>
      <c r="N114" s="454"/>
      <c r="O114" s="454"/>
      <c r="P114" s="454"/>
      <c r="Q114" s="454"/>
      <c r="R114" s="454"/>
      <c r="T114" s="189"/>
    </row>
    <row r="115" spans="6:33" ht="12.75" customHeight="1" x14ac:dyDescent="0.2">
      <c r="F115" s="190" t="str">
        <f>IF(B101="D",Employee!D15," ")</f>
        <v xml:space="preserve"> </v>
      </c>
      <c r="M115" s="195" t="str">
        <f t="shared" ref="M115:M124" si="95">IF(B101="D",M101," ")</f>
        <v xml:space="preserve"> </v>
      </c>
      <c r="N115" s="196" t="str">
        <f t="shared" ref="N115:N124" si="96">IF(B101="D",N101," ")</f>
        <v xml:space="preserve"> </v>
      </c>
      <c r="O115" s="196" t="str">
        <f t="shared" ref="O115:O124" si="97">IF(B101="D",O101," ")</f>
        <v xml:space="preserve"> </v>
      </c>
      <c r="P115" s="196" t="str">
        <f t="shared" ref="P115:P124" si="98">IF(B101="D",P101," ")</f>
        <v xml:space="preserve"> </v>
      </c>
      <c r="Q115" s="196" t="str">
        <f t="shared" ref="Q115:Q124" si="99">IF(B101="D",Q101," ")</f>
        <v xml:space="preserve"> </v>
      </c>
      <c r="R115" s="197" t="str">
        <f t="shared" ref="R115:R124" si="100">IF(B101="D",R101," ")</f>
        <v xml:space="preserve"> </v>
      </c>
      <c r="S115" s="198"/>
      <c r="T115" s="199" t="str">
        <f t="shared" ref="T115:T124" si="101">IF(B101="D",T101," ")</f>
        <v xml:space="preserve"> </v>
      </c>
      <c r="AD115" s="171">
        <f>IF((AD113-(O1+T1)*0.13)&gt;0,AD113-(Q1+T1)*0.13,0)</f>
        <v>0</v>
      </c>
      <c r="AE115" s="171">
        <f>AE113</f>
        <v>0</v>
      </c>
      <c r="AF115" s="171">
        <f>AF113</f>
        <v>0</v>
      </c>
      <c r="AG115" s="171">
        <f>AG113</f>
        <v>0</v>
      </c>
    </row>
    <row r="116" spans="6:33" x14ac:dyDescent="0.2">
      <c r="F116" s="191" t="str">
        <f>IF(B102="D",Employee!D41," ")</f>
        <v xml:space="preserve"> </v>
      </c>
      <c r="M116" s="200" t="str">
        <f t="shared" si="95"/>
        <v xml:space="preserve"> </v>
      </c>
      <c r="N116" s="201" t="str">
        <f t="shared" si="96"/>
        <v xml:space="preserve"> </v>
      </c>
      <c r="O116" s="201" t="str">
        <f t="shared" si="97"/>
        <v xml:space="preserve"> </v>
      </c>
      <c r="P116" s="201" t="str">
        <f t="shared" si="98"/>
        <v xml:space="preserve"> </v>
      </c>
      <c r="Q116" s="201" t="str">
        <f t="shared" si="99"/>
        <v xml:space="preserve"> </v>
      </c>
      <c r="R116" s="202" t="str">
        <f t="shared" si="100"/>
        <v xml:space="preserve"> </v>
      </c>
      <c r="S116" s="198"/>
      <c r="T116" s="203" t="str">
        <f t="shared" si="101"/>
        <v xml:space="preserve"> </v>
      </c>
    </row>
    <row r="117" spans="6:33" ht="12.75" customHeight="1" x14ac:dyDescent="0.2">
      <c r="F117" s="191" t="str">
        <f>IF(B103="D",Employee!D67," ")</f>
        <v xml:space="preserve"> </v>
      </c>
      <c r="M117" s="200" t="str">
        <f t="shared" si="95"/>
        <v xml:space="preserve"> </v>
      </c>
      <c r="N117" s="201" t="str">
        <f t="shared" si="96"/>
        <v xml:space="preserve"> </v>
      </c>
      <c r="O117" s="201" t="str">
        <f t="shared" si="97"/>
        <v xml:space="preserve"> </v>
      </c>
      <c r="P117" s="201" t="str">
        <f t="shared" si="98"/>
        <v xml:space="preserve"> </v>
      </c>
      <c r="Q117" s="201" t="str">
        <f t="shared" si="99"/>
        <v xml:space="preserve"> </v>
      </c>
      <c r="R117" s="202" t="str">
        <f t="shared" si="100"/>
        <v xml:space="preserve"> </v>
      </c>
      <c r="S117" s="198"/>
      <c r="T117" s="203" t="str">
        <f t="shared" si="101"/>
        <v xml:space="preserve"> </v>
      </c>
      <c r="AD117" s="174"/>
      <c r="AE117" s="171">
        <f>AE115*0.045</f>
        <v>0</v>
      </c>
      <c r="AF117" s="171">
        <f>AF115*0.045</f>
        <v>0</v>
      </c>
      <c r="AG117" s="171">
        <f>AG115*0.045</f>
        <v>0</v>
      </c>
    </row>
    <row r="118" spans="6:33" x14ac:dyDescent="0.2">
      <c r="F118" s="191" t="str">
        <f>IF(B104="D",Employee!D93," ")</f>
        <v xml:space="preserve"> </v>
      </c>
      <c r="M118" s="200" t="str">
        <f t="shared" si="95"/>
        <v xml:space="preserve"> </v>
      </c>
      <c r="N118" s="201" t="str">
        <f t="shared" si="96"/>
        <v xml:space="preserve"> </v>
      </c>
      <c r="O118" s="201" t="str">
        <f t="shared" si="97"/>
        <v xml:space="preserve"> </v>
      </c>
      <c r="P118" s="201" t="str">
        <f t="shared" si="98"/>
        <v xml:space="preserve"> </v>
      </c>
      <c r="Q118" s="201" t="str">
        <f t="shared" si="99"/>
        <v xml:space="preserve"> </v>
      </c>
      <c r="R118" s="202" t="str">
        <f t="shared" si="100"/>
        <v xml:space="preserve"> </v>
      </c>
      <c r="S118" s="198"/>
      <c r="T118" s="203" t="str">
        <f t="shared" si="101"/>
        <v xml:space="preserve"> </v>
      </c>
    </row>
    <row r="119" spans="6:33" x14ac:dyDescent="0.2">
      <c r="F119" s="191" t="str">
        <f>IF(B105="D",Employee!D119," ")</f>
        <v xml:space="preserve"> </v>
      </c>
      <c r="M119" s="200" t="str">
        <f t="shared" si="95"/>
        <v xml:space="preserve"> </v>
      </c>
      <c r="N119" s="201" t="str">
        <f t="shared" si="96"/>
        <v xml:space="preserve"> </v>
      </c>
      <c r="O119" s="201" t="str">
        <f t="shared" si="97"/>
        <v xml:space="preserve"> </v>
      </c>
      <c r="P119" s="201" t="str">
        <f t="shared" si="98"/>
        <v xml:space="preserve"> </v>
      </c>
      <c r="Q119" s="201" t="str">
        <f t="shared" si="99"/>
        <v xml:space="preserve"> </v>
      </c>
      <c r="R119" s="202" t="str">
        <f t="shared" si="100"/>
        <v xml:space="preserve"> </v>
      </c>
      <c r="S119" s="198"/>
      <c r="T119" s="203" t="str">
        <f t="shared" si="101"/>
        <v xml:space="preserve"> </v>
      </c>
    </row>
    <row r="120" spans="6:33" x14ac:dyDescent="0.2">
      <c r="F120" s="191" t="str">
        <f>IF(B106="D",Employee!D135," ")</f>
        <v xml:space="preserve"> </v>
      </c>
      <c r="M120" s="200" t="str">
        <f t="shared" si="95"/>
        <v xml:space="preserve"> </v>
      </c>
      <c r="N120" s="201" t="str">
        <f t="shared" si="96"/>
        <v xml:space="preserve"> </v>
      </c>
      <c r="O120" s="201" t="str">
        <f t="shared" si="97"/>
        <v xml:space="preserve"> </v>
      </c>
      <c r="P120" s="201" t="str">
        <f t="shared" si="98"/>
        <v xml:space="preserve"> </v>
      </c>
      <c r="Q120" s="201" t="str">
        <f t="shared" si="99"/>
        <v xml:space="preserve"> </v>
      </c>
      <c r="R120" s="202" t="str">
        <f t="shared" si="100"/>
        <v xml:space="preserve"> </v>
      </c>
      <c r="S120" s="198"/>
      <c r="T120" s="203" t="str">
        <f t="shared" si="101"/>
        <v xml:space="preserve"> </v>
      </c>
      <c r="AD120" s="170">
        <f>AD115+'Feb21'!AD90</f>
        <v>0</v>
      </c>
      <c r="AE120" s="170">
        <f>AE115+'Feb21'!AE90</f>
        <v>0</v>
      </c>
      <c r="AF120" s="170">
        <f>AF115+'Feb21'!AF90</f>
        <v>0</v>
      </c>
      <c r="AG120" s="170">
        <f>AG115+'Feb21'!AG90</f>
        <v>0</v>
      </c>
    </row>
    <row r="121" spans="6:33" x14ac:dyDescent="0.2">
      <c r="F121" s="191" t="str">
        <f>IF(B107="D",Employee!D171," ")</f>
        <v xml:space="preserve"> </v>
      </c>
      <c r="M121" s="200" t="str">
        <f t="shared" si="95"/>
        <v xml:space="preserve"> </v>
      </c>
      <c r="N121" s="201" t="str">
        <f t="shared" si="96"/>
        <v xml:space="preserve"> </v>
      </c>
      <c r="O121" s="201" t="str">
        <f t="shared" si="97"/>
        <v xml:space="preserve"> </v>
      </c>
      <c r="P121" s="201" t="str">
        <f t="shared" si="98"/>
        <v xml:space="preserve"> </v>
      </c>
      <c r="Q121" s="201" t="str">
        <f t="shared" si="99"/>
        <v xml:space="preserve"> </v>
      </c>
      <c r="R121" s="202" t="str">
        <f t="shared" si="100"/>
        <v xml:space="preserve"> </v>
      </c>
      <c r="S121" s="198"/>
      <c r="T121" s="203" t="str">
        <f t="shared" si="101"/>
        <v xml:space="preserve"> </v>
      </c>
    </row>
    <row r="122" spans="6:33" x14ac:dyDescent="0.2">
      <c r="F122" s="191" t="str">
        <f>IF(B108="D",Employee!D197," ")</f>
        <v xml:space="preserve"> </v>
      </c>
      <c r="M122" s="200" t="str">
        <f t="shared" si="95"/>
        <v xml:space="preserve"> </v>
      </c>
      <c r="N122" s="201" t="str">
        <f t="shared" si="96"/>
        <v xml:space="preserve"> </v>
      </c>
      <c r="O122" s="201" t="str">
        <f t="shared" si="97"/>
        <v xml:space="preserve"> </v>
      </c>
      <c r="P122" s="201" t="str">
        <f t="shared" si="98"/>
        <v xml:space="preserve"> </v>
      </c>
      <c r="Q122" s="201" t="str">
        <f t="shared" si="99"/>
        <v xml:space="preserve"> </v>
      </c>
      <c r="R122" s="202" t="str">
        <f t="shared" si="100"/>
        <v xml:space="preserve"> </v>
      </c>
      <c r="S122" s="198"/>
      <c r="T122" s="203" t="str">
        <f t="shared" si="101"/>
        <v xml:space="preserve"> </v>
      </c>
      <c r="AD122" s="174"/>
      <c r="AE122" s="170">
        <f>AE117+'Feb21'!AE92</f>
        <v>0</v>
      </c>
      <c r="AF122" s="170">
        <f>AF117+'Feb21'!AF92</f>
        <v>0</v>
      </c>
      <c r="AG122" s="170">
        <f>AG117+'Feb21'!AG92</f>
        <v>0</v>
      </c>
    </row>
    <row r="123" spans="6:33" x14ac:dyDescent="0.2">
      <c r="F123" s="191" t="str">
        <f>IF(B109="D",Employee!D223," ")</f>
        <v xml:space="preserve"> </v>
      </c>
      <c r="M123" s="200" t="str">
        <f t="shared" si="95"/>
        <v xml:space="preserve"> </v>
      </c>
      <c r="N123" s="201" t="str">
        <f t="shared" si="96"/>
        <v xml:space="preserve"> </v>
      </c>
      <c r="O123" s="201" t="str">
        <f t="shared" si="97"/>
        <v xml:space="preserve"> </v>
      </c>
      <c r="P123" s="201" t="str">
        <f t="shared" si="98"/>
        <v xml:space="preserve"> </v>
      </c>
      <c r="Q123" s="201" t="str">
        <f t="shared" si="99"/>
        <v xml:space="preserve"> </v>
      </c>
      <c r="R123" s="202" t="str">
        <f t="shared" si="100"/>
        <v xml:space="preserve"> </v>
      </c>
      <c r="S123" s="198"/>
      <c r="T123" s="203" t="str">
        <f t="shared" si="101"/>
        <v xml:space="preserve"> </v>
      </c>
    </row>
    <row r="124" spans="6:33" ht="13.5" thickBot="1" x14ac:dyDescent="0.25">
      <c r="F124" s="192" t="str">
        <f>IF(B110="D",Employee!D249," ")</f>
        <v xml:space="preserve"> </v>
      </c>
      <c r="M124" s="204" t="str">
        <f t="shared" si="95"/>
        <v xml:space="preserve"> </v>
      </c>
      <c r="N124" s="205" t="str">
        <f t="shared" si="96"/>
        <v xml:space="preserve"> </v>
      </c>
      <c r="O124" s="205" t="str">
        <f t="shared" si="97"/>
        <v xml:space="preserve"> </v>
      </c>
      <c r="P124" s="205" t="str">
        <f t="shared" si="98"/>
        <v xml:space="preserve"> </v>
      </c>
      <c r="Q124" s="205" t="str">
        <f t="shared" si="99"/>
        <v xml:space="preserve"> </v>
      </c>
      <c r="R124" s="206" t="str">
        <f t="shared" si="100"/>
        <v xml:space="preserve"> </v>
      </c>
      <c r="S124" s="198"/>
      <c r="T124" s="207" t="str">
        <f t="shared" si="101"/>
        <v xml:space="preserve"> </v>
      </c>
    </row>
    <row r="125" spans="6:33" x14ac:dyDescent="0.2">
      <c r="F125" s="194" t="s">
        <v>82</v>
      </c>
      <c r="M125" s="208">
        <f t="shared" ref="M125:R125" si="102">SUM(M115:M124)</f>
        <v>0</v>
      </c>
      <c r="N125" s="208">
        <f t="shared" si="102"/>
        <v>0</v>
      </c>
      <c r="O125" s="208">
        <f t="shared" si="102"/>
        <v>0</v>
      </c>
      <c r="P125" s="208">
        <f t="shared" si="102"/>
        <v>0</v>
      </c>
      <c r="Q125" s="208">
        <f t="shared" si="102"/>
        <v>0</v>
      </c>
      <c r="R125" s="208">
        <f t="shared" si="102"/>
        <v>0</v>
      </c>
      <c r="S125" s="198"/>
      <c r="T125" s="208">
        <f>SUM(T115:T124)</f>
        <v>0</v>
      </c>
    </row>
  </sheetData>
  <mergeCells count="96">
    <mergeCell ref="B1:F2"/>
    <mergeCell ref="AD1:AG2"/>
    <mergeCell ref="X3:X6"/>
    <mergeCell ref="Y3:Y6"/>
    <mergeCell ref="AD3:AD6"/>
    <mergeCell ref="AE3:AE6"/>
    <mergeCell ref="AF3:AF6"/>
    <mergeCell ref="AG3:AG6"/>
    <mergeCell ref="AC3:AC6"/>
    <mergeCell ref="V1:AC2"/>
    <mergeCell ref="V3:V6"/>
    <mergeCell ref="W3:W6"/>
    <mergeCell ref="Z3:Z6"/>
    <mergeCell ref="AA3:AA6"/>
    <mergeCell ref="L3:L6"/>
    <mergeCell ref="M3:M6"/>
    <mergeCell ref="G1:H1"/>
    <mergeCell ref="I1:L1"/>
    <mergeCell ref="G2:H2"/>
    <mergeCell ref="I2:L2"/>
    <mergeCell ref="B54:D54"/>
    <mergeCell ref="H54:J54"/>
    <mergeCell ref="O54:R54"/>
    <mergeCell ref="B23:E23"/>
    <mergeCell ref="B3:B6"/>
    <mergeCell ref="C3:C6"/>
    <mergeCell ref="D3:D6"/>
    <mergeCell ref="E3:E6"/>
    <mergeCell ref="R3:R6"/>
    <mergeCell ref="F3:F6"/>
    <mergeCell ref="H3:H6"/>
    <mergeCell ref="P3:P6"/>
    <mergeCell ref="O3:O6"/>
    <mergeCell ref="I3:I6"/>
    <mergeCell ref="J3:J6"/>
    <mergeCell ref="K3:K6"/>
    <mergeCell ref="O68:Q68"/>
    <mergeCell ref="R68:T68"/>
    <mergeCell ref="F51:G51"/>
    <mergeCell ref="O83:Q83"/>
    <mergeCell ref="U1:U6"/>
    <mergeCell ref="T3:T6"/>
    <mergeCell ref="B7:T7"/>
    <mergeCell ref="B8:E8"/>
    <mergeCell ref="B83:E83"/>
    <mergeCell ref="B24:D24"/>
    <mergeCell ref="R83:T83"/>
    <mergeCell ref="F81:G81"/>
    <mergeCell ref="B82:T82"/>
    <mergeCell ref="F66:G66"/>
    <mergeCell ref="B67:T67"/>
    <mergeCell ref="B68:E68"/>
    <mergeCell ref="O8:Q8"/>
    <mergeCell ref="R8:T8"/>
    <mergeCell ref="H24:J24"/>
    <mergeCell ref="O24:R24"/>
    <mergeCell ref="O9:R9"/>
    <mergeCell ref="B22:T22"/>
    <mergeCell ref="B9:D9"/>
    <mergeCell ref="F21:G21"/>
    <mergeCell ref="H9:J9"/>
    <mergeCell ref="O23:Q23"/>
    <mergeCell ref="R23:T23"/>
    <mergeCell ref="B52:T52"/>
    <mergeCell ref="B53:E53"/>
    <mergeCell ref="O38:Q38"/>
    <mergeCell ref="O53:Q53"/>
    <mergeCell ref="R53:T53"/>
    <mergeCell ref="R38:T38"/>
    <mergeCell ref="H99:J99"/>
    <mergeCell ref="O99:R99"/>
    <mergeCell ref="B98:E98"/>
    <mergeCell ref="B69:D69"/>
    <mergeCell ref="B85:E85"/>
    <mergeCell ref="R98:T98"/>
    <mergeCell ref="B84:D84"/>
    <mergeCell ref="H84:J84"/>
    <mergeCell ref="O98:Q98"/>
    <mergeCell ref="H69:J69"/>
    <mergeCell ref="O69:R69"/>
    <mergeCell ref="M114:R114"/>
    <mergeCell ref="Q3:Q6"/>
    <mergeCell ref="A1:A6"/>
    <mergeCell ref="F111:G111"/>
    <mergeCell ref="B112:T112"/>
    <mergeCell ref="O84:R84"/>
    <mergeCell ref="F96:G96"/>
    <mergeCell ref="B97:T97"/>
    <mergeCell ref="N3:N6"/>
    <mergeCell ref="F36:G36"/>
    <mergeCell ref="B37:T37"/>
    <mergeCell ref="B38:E38"/>
    <mergeCell ref="B39:D39"/>
    <mergeCell ref="H39:J39"/>
    <mergeCell ref="O39:R39"/>
    <mergeCell ref="B99:D99"/>
  </mergeCells>
  <phoneticPr fontId="4" type="noConversion"/>
  <dataValidations count="1">
    <dataValidation type="list" allowBlank="1" showInputMessage="1" showErrorMessage="1" sqref="G11:G20 G26:G35 G41:G50 G56:G65 G101:G110 G71:G80 G86:G95" xr:uid="{00000000-0002-0000-0C00-000000000000}">
      <formula1>$G$3:$G$6</formula1>
    </dataValidation>
  </dataValidations>
  <hyperlinks>
    <hyperlink ref="B1" r:id="rId1" xr:uid="{00000000-0004-0000-0C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4" manualBreakCount="4">
    <brk id="28" max="16383" man="1"/>
    <brk id="50" max="16383" man="1"/>
    <brk id="72" max="16383" man="1"/>
    <brk id="109" max="16383" man="1"/>
  </rowBreaks>
  <colBreaks count="1" manualBreakCount="1">
    <brk id="1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Q146"/>
  <sheetViews>
    <sheetView zoomScaleNormal="100" workbookViewId="0">
      <selection activeCell="F5" sqref="F5"/>
    </sheetView>
  </sheetViews>
  <sheetFormatPr defaultRowHeight="10.5" x14ac:dyDescent="0.15"/>
  <cols>
    <col min="1" max="1" width="2.7109375" style="269" customWidth="1"/>
    <col min="2" max="2" width="12.7109375" style="269" customWidth="1"/>
    <col min="3" max="4" width="10.7109375" style="269" customWidth="1"/>
    <col min="5" max="7" width="12.7109375" style="269" customWidth="1"/>
    <col min="8" max="9" width="10.7109375" style="269" customWidth="1"/>
    <col min="10" max="11" width="5.7109375" style="269" customWidth="1"/>
    <col min="12" max="12" width="10.7109375" style="269" customWidth="1"/>
    <col min="13" max="13" width="12.7109375" style="269" customWidth="1"/>
    <col min="14" max="14" width="2.7109375" style="269" customWidth="1"/>
    <col min="15" max="16384" width="9.140625" style="269"/>
  </cols>
  <sheetData>
    <row r="2" spans="1:17" ht="11.25" x14ac:dyDescent="0.15">
      <c r="B2" s="317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5"/>
    </row>
    <row r="3" spans="1:17" s="306" customFormat="1" ht="12.75" x14ac:dyDescent="0.2">
      <c r="B3" s="313" t="s">
        <v>138</v>
      </c>
      <c r="C3" s="296"/>
      <c r="D3" s="296"/>
      <c r="E3" s="296"/>
      <c r="F3" s="312" t="s">
        <v>143</v>
      </c>
      <c r="G3" s="311" t="s">
        <v>137</v>
      </c>
      <c r="H3" s="311" t="str">
        <f>LOOKUP(F4,IF(F3="W",Admin!C2:C381,IF(F3="M",Admin!D2:D381," ")),Admin!A2:A381)</f>
        <v>Apr20</v>
      </c>
      <c r="I3" s="516" t="str">
        <f>IF(M3="ERROR","Enter W or M in cell F3"," ")</f>
        <v xml:space="preserve"> </v>
      </c>
      <c r="J3" s="516"/>
      <c r="K3" s="516"/>
      <c r="L3" s="516"/>
      <c r="M3" s="314" t="b">
        <f>IF(ISERROR(H3),"ERROR")</f>
        <v>0</v>
      </c>
    </row>
    <row r="4" spans="1:17" s="306" customFormat="1" ht="12.75" x14ac:dyDescent="0.2">
      <c r="B4" s="313" t="s">
        <v>136</v>
      </c>
      <c r="C4" s="296"/>
      <c r="D4" s="296"/>
      <c r="E4" s="296"/>
      <c r="F4" s="312">
        <v>1</v>
      </c>
      <c r="G4" s="311" t="s">
        <v>135</v>
      </c>
      <c r="H4" s="311">
        <f>IF(F$3="W",8+15*(LOOKUP(F4,Admin!C2:C381,Admin!F2:F381)-1),8+15*LOOKUP(F4,Admin!H8:H19,Admin!I8:I19))</f>
        <v>8</v>
      </c>
      <c r="I4" s="516" t="str">
        <f>IF(M3="ERROR","Enter 1 to 53 in cell F4"," ")</f>
        <v xml:space="preserve"> </v>
      </c>
      <c r="J4" s="516"/>
      <c r="K4" s="516"/>
      <c r="L4" s="516"/>
      <c r="M4" s="310"/>
    </row>
    <row r="5" spans="1:17" s="306" customFormat="1" ht="12.75" x14ac:dyDescent="0.2">
      <c r="B5" s="309"/>
      <c r="C5" s="308"/>
      <c r="D5" s="308"/>
      <c r="E5" s="308"/>
      <c r="F5" s="308"/>
      <c r="G5" s="308"/>
      <c r="H5" s="308"/>
      <c r="I5" s="308"/>
      <c r="J5" s="308"/>
      <c r="K5" s="308"/>
      <c r="L5" s="308"/>
      <c r="M5" s="307"/>
    </row>
    <row r="6" spans="1:17" ht="21" customHeight="1" x14ac:dyDescent="0.15">
      <c r="A6" s="518"/>
      <c r="B6" s="518"/>
      <c r="C6" s="518"/>
      <c r="D6" s="518"/>
      <c r="E6" s="518"/>
      <c r="F6" s="518"/>
      <c r="G6" s="518"/>
      <c r="H6" s="518"/>
      <c r="I6" s="518"/>
      <c r="J6" s="518"/>
      <c r="K6" s="518"/>
      <c r="L6" s="518"/>
      <c r="M6" s="518"/>
      <c r="N6" s="518"/>
    </row>
    <row r="7" spans="1:17" ht="24.95" customHeight="1" x14ac:dyDescent="0.2">
      <c r="A7" s="301"/>
      <c r="B7" s="517" t="str">
        <f ca="1">IF(M14=" "," ",Employee!$D$5)</f>
        <v xml:space="preserve"> </v>
      </c>
      <c r="C7" s="517"/>
      <c r="D7" s="517"/>
      <c r="E7" s="517"/>
      <c r="F7" s="517"/>
      <c r="G7" s="512" t="str">
        <f ca="1">IF(G14=" "," ",INDIRECT("Employee!D" &amp; D10+3))</f>
        <v xml:space="preserve"> </v>
      </c>
      <c r="H7" s="513"/>
      <c r="I7" s="514" t="str">
        <f ca="1">IF(G14=" "," ",INDIRECT("Employee!D" &amp; D10+4))</f>
        <v xml:space="preserve"> </v>
      </c>
      <c r="J7" s="515"/>
      <c r="K7" s="515"/>
      <c r="L7" s="494" t="str">
        <f ca="1">INDIRECT($H$3 &amp; "!B" &amp; $H$4)</f>
        <v>WEEKLY PAYROLL</v>
      </c>
      <c r="M7" s="494"/>
      <c r="N7" s="300"/>
    </row>
    <row r="8" spans="1:17" ht="18" customHeight="1" x14ac:dyDescent="0.15">
      <c r="A8" s="278"/>
      <c r="B8" s="507" t="str">
        <f ca="1">IF(M14=" "," ",Employee!$D$6)</f>
        <v xml:space="preserve"> </v>
      </c>
      <c r="C8" s="507"/>
      <c r="D8" s="509"/>
      <c r="E8" s="510"/>
      <c r="F8" s="511"/>
      <c r="G8" s="299"/>
      <c r="H8" s="298"/>
      <c r="I8" s="277"/>
      <c r="J8" s="277"/>
      <c r="K8" s="277"/>
      <c r="L8" s="277"/>
      <c r="M8" s="277" t="str">
        <f ca="1">INDIRECT($H$3 &amp; "!E" &amp; $H$4+2+C10)</f>
        <v xml:space="preserve"> </v>
      </c>
      <c r="N8" s="275"/>
    </row>
    <row r="9" spans="1:17" ht="21" customHeight="1" x14ac:dyDescent="0.15">
      <c r="A9" s="278"/>
      <c r="B9" s="507" t="str">
        <f ca="1">IF(M14=" "," ",Employee!$D$7)</f>
        <v xml:space="preserve"> </v>
      </c>
      <c r="C9" s="507"/>
      <c r="D9" s="507"/>
      <c r="E9" s="297" t="str">
        <f ca="1">IF(M14=" "," ",Employee!$D$9)</f>
        <v xml:space="preserve"> </v>
      </c>
      <c r="F9" s="296"/>
      <c r="G9" s="295"/>
      <c r="H9" s="290" t="s">
        <v>133</v>
      </c>
      <c r="I9" s="294">
        <f ca="1">INDIRECT($H$3 &amp; "!M" &amp; $H$4+1)</f>
        <v>43933</v>
      </c>
      <c r="J9" s="508" t="s">
        <v>6</v>
      </c>
      <c r="K9" s="508"/>
      <c r="L9" s="290" t="s">
        <v>132</v>
      </c>
      <c r="M9" s="277" t="str">
        <f ca="1">IF(M8=" "," ",INDIRECT("Employee!M" &amp; D10+3))</f>
        <v xml:space="preserve"> </v>
      </c>
      <c r="N9" s="275"/>
      <c r="Q9" s="319"/>
    </row>
    <row r="10" spans="1:17" ht="21" customHeight="1" x14ac:dyDescent="0.15">
      <c r="A10" s="278"/>
      <c r="B10" s="290" t="s">
        <v>131</v>
      </c>
      <c r="C10" s="293">
        <f ca="1">INDIRECT("Employee!D" &amp; ((((ROW()-10)/14)+1)*26+3))</f>
        <v>1</v>
      </c>
      <c r="D10" s="321">
        <f ca="1">(C10-1)*26+12</f>
        <v>12</v>
      </c>
      <c r="E10" s="297"/>
      <c r="F10" s="519"/>
      <c r="G10" s="519"/>
      <c r="H10" s="292" t="str">
        <f>"Tax "&amp;IF($F$3="W","Week","Month")</f>
        <v>Tax Week</v>
      </c>
      <c r="I10" s="291">
        <f ca="1">INDIRECT($H$3 &amp; "!E" &amp; $H$4+1)</f>
        <v>1</v>
      </c>
      <c r="J10" s="505" t="str">
        <f ca="1">IF(M8=" "," ",INDIRECT($H$3 &amp; "!D" &amp; $H$4+2+C10))</f>
        <v xml:space="preserve"> </v>
      </c>
      <c r="K10" s="505"/>
      <c r="L10" s="290" t="s">
        <v>129</v>
      </c>
      <c r="M10" s="277" t="str">
        <f ca="1">IF(M8=" "," ",INDIRECT($H$3 &amp; "!C" &amp; $H$4+2+C10))</f>
        <v xml:space="preserve"> </v>
      </c>
      <c r="N10" s="275"/>
    </row>
    <row r="11" spans="1:17" ht="6" customHeight="1" x14ac:dyDescent="0.15">
      <c r="A11" s="278"/>
      <c r="B11" s="493"/>
      <c r="C11" s="493"/>
      <c r="D11" s="493"/>
      <c r="E11" s="493"/>
      <c r="F11" s="493"/>
      <c r="G11" s="493"/>
      <c r="H11" s="493"/>
      <c r="I11" s="493"/>
      <c r="J11" s="493"/>
      <c r="K11" s="493"/>
      <c r="L11" s="493"/>
      <c r="M11" s="493"/>
      <c r="N11" s="275"/>
    </row>
    <row r="12" spans="1:17" ht="21" customHeight="1" x14ac:dyDescent="0.15">
      <c r="A12" s="278"/>
      <c r="B12" s="497" t="s">
        <v>128</v>
      </c>
      <c r="C12" s="498"/>
      <c r="D12" s="498"/>
      <c r="E12" s="498"/>
      <c r="F12" s="498"/>
      <c r="G12" s="499" t="s">
        <v>127</v>
      </c>
      <c r="H12" s="501" t="s">
        <v>126</v>
      </c>
      <c r="I12" s="501"/>
      <c r="J12" s="501"/>
      <c r="K12" s="501"/>
      <c r="L12" s="501"/>
      <c r="M12" s="521" t="s">
        <v>125</v>
      </c>
      <c r="N12" s="275"/>
    </row>
    <row r="13" spans="1:17" s="287" customFormat="1" ht="21" customHeight="1" x14ac:dyDescent="0.15">
      <c r="A13" s="278"/>
      <c r="B13" s="289" t="s">
        <v>124</v>
      </c>
      <c r="C13" s="289" t="s">
        <v>123</v>
      </c>
      <c r="D13" s="289" t="s">
        <v>122</v>
      </c>
      <c r="E13" s="289" t="s">
        <v>121</v>
      </c>
      <c r="F13" s="288" t="s">
        <v>120</v>
      </c>
      <c r="G13" s="500"/>
      <c r="H13" s="305" t="s">
        <v>134</v>
      </c>
      <c r="I13" s="289" t="s">
        <v>118</v>
      </c>
      <c r="J13" s="504" t="s">
        <v>117</v>
      </c>
      <c r="K13" s="504"/>
      <c r="L13" s="288" t="s">
        <v>2</v>
      </c>
      <c r="M13" s="499"/>
      <c r="N13" s="275"/>
    </row>
    <row r="14" spans="1:17" s="302" customFormat="1" ht="21" customHeight="1" x14ac:dyDescent="0.15">
      <c r="A14" s="304"/>
      <c r="B14" s="280" t="str">
        <f ca="1">IF(M8=" "," ",INDIRECT($H$3 &amp; "!H" &amp; $H$4+2+C10))</f>
        <v xml:space="preserve"> </v>
      </c>
      <c r="C14" s="280" t="str">
        <f ca="1">IF(M8=" "," ",INDIRECT($H$3 &amp; "!I" &amp; $H$4+2+C10))</f>
        <v xml:space="preserve"> </v>
      </c>
      <c r="D14" s="280" t="str">
        <f ca="1">IF(M8=" "," ",INDIRECT($H$3 &amp; "!J" &amp; $H$4+2+C10))</f>
        <v xml:space="preserve"> </v>
      </c>
      <c r="E14" s="280" t="str">
        <f ca="1">IF(M8=" "," ",INDIRECT($H$3 &amp; "!K" &amp; $H$4+2+C10))</f>
        <v xml:space="preserve"> </v>
      </c>
      <c r="F14" s="284" t="str">
        <f ca="1">IF(M8=" "," ",INDIRECT($H$3 &amp; "!L" &amp; $H$4+2+C10))</f>
        <v xml:space="preserve"> </v>
      </c>
      <c r="G14" s="286" t="str">
        <f ca="1">IF(M8=" "," ",INDIRECT($H$3 &amp; "!M" &amp; $H$4+2+C10))</f>
        <v xml:space="preserve"> </v>
      </c>
      <c r="H14" s="285" t="str">
        <f ca="1">IF(M8=" "," ",INDIRECT($H$3 &amp; "!N" &amp; $H$4+2+C10))</f>
        <v xml:space="preserve"> </v>
      </c>
      <c r="I14" s="280" t="str">
        <f ca="1">IF(M8=" "," ",INDIRECT($H$3 &amp; "!O" &amp; $H$4+2+C10))</f>
        <v xml:space="preserve"> </v>
      </c>
      <c r="J14" s="492" t="str">
        <f ca="1">IF(M8=" "," ",INDIRECT($H$3 &amp; "!P" &amp; $H$4+2+C10))</f>
        <v xml:space="preserve"> </v>
      </c>
      <c r="K14" s="492"/>
      <c r="L14" s="284" t="str">
        <f ca="1">IF(M8=" "," ",INDIRECT($H$3 &amp; "!Q" &amp; $H$4+2+C10))</f>
        <v xml:space="preserve"> </v>
      </c>
      <c r="M14" s="283" t="str">
        <f ca="1">IF(M8=" "," ",INDIRECT($H$3 &amp; "!R" &amp; $H$4+2+C10))</f>
        <v xml:space="preserve"> </v>
      </c>
      <c r="N14" s="303"/>
    </row>
    <row r="15" spans="1:17" s="279" customFormat="1" ht="21" customHeight="1" x14ac:dyDescent="0.15">
      <c r="A15" s="278"/>
      <c r="B15" s="506" t="s">
        <v>116</v>
      </c>
      <c r="C15" s="506"/>
      <c r="D15" s="281"/>
      <c r="E15" s="281"/>
      <c r="F15" s="281"/>
      <c r="G15" s="281"/>
      <c r="H15" s="281"/>
      <c r="I15" s="281"/>
      <c r="J15" s="281"/>
      <c r="K15" s="281"/>
      <c r="L15" s="281"/>
      <c r="M15" s="281"/>
      <c r="N15" s="275"/>
    </row>
    <row r="16" spans="1:17" s="279" customFormat="1" ht="21" customHeight="1" x14ac:dyDescent="0.15">
      <c r="A16" s="278"/>
      <c r="B16" s="282"/>
      <c r="C16" s="282"/>
      <c r="D16" s="281"/>
      <c r="E16" s="490" t="s">
        <v>115</v>
      </c>
      <c r="F16" s="491"/>
      <c r="G16" s="280" t="str">
        <f ca="1">IF(M8=" "," ",INDIRECT($H$3 &amp; "!V" &amp; $H$4+2+C10))</f>
        <v xml:space="preserve"> </v>
      </c>
      <c r="H16" s="280" t="str">
        <f ca="1">IF(M8=" "," ",INDIRECT($H$3 &amp; "!W" &amp; $H$4+2+C10))</f>
        <v xml:space="preserve"> </v>
      </c>
      <c r="I16" s="280" t="str">
        <f ca="1">IF(M8=" "," ",INDIRECT($H$3 &amp; "!X" &amp; $H$4+2+C10))</f>
        <v xml:space="preserve"> </v>
      </c>
      <c r="J16" s="492" t="str">
        <f ca="1">IF(M8=" "," ",INDIRECT($H$3 &amp; "!Y" &amp; $H$4+2+C10))</f>
        <v xml:space="preserve"> </v>
      </c>
      <c r="K16" s="492"/>
      <c r="L16" s="280" t="str">
        <f ca="1">IF(M8=" "," ",INDIRECT($H$3 &amp; "!Z" &amp; $H$4+2+C10))</f>
        <v xml:space="preserve"> </v>
      </c>
      <c r="M16" s="280" t="str">
        <f ca="1">IF(M8=" "," ",INDIRECT($H$3 &amp; "!AA" &amp; $H$4+2+C10))</f>
        <v xml:space="preserve"> </v>
      </c>
      <c r="N16" s="275"/>
    </row>
    <row r="17" spans="1:17" ht="6" customHeight="1" x14ac:dyDescent="0.15">
      <c r="A17" s="278"/>
      <c r="B17" s="277"/>
      <c r="C17" s="277"/>
      <c r="D17" s="277"/>
      <c r="E17" s="277"/>
      <c r="F17" s="277"/>
      <c r="G17" s="277"/>
      <c r="H17" s="277"/>
      <c r="I17" s="277"/>
      <c r="J17" s="493"/>
      <c r="K17" s="493"/>
      <c r="L17" s="277"/>
      <c r="M17" s="277"/>
      <c r="N17" s="275"/>
    </row>
    <row r="18" spans="1:17" ht="21" customHeight="1" x14ac:dyDescent="0.15">
      <c r="A18" s="278"/>
      <c r="B18" s="277"/>
      <c r="C18" s="277"/>
      <c r="D18" s="277"/>
      <c r="E18" s="277"/>
      <c r="F18" s="277"/>
      <c r="G18" s="277"/>
      <c r="H18" s="277"/>
      <c r="I18" s="277"/>
      <c r="J18" s="495" t="s">
        <v>114</v>
      </c>
      <c r="K18" s="496"/>
      <c r="L18" s="496"/>
      <c r="M18" s="276" t="str">
        <f ca="1">IF(M8=" "," ",INDIRECT($H$3 &amp; "!R" &amp; $H$4))</f>
        <v xml:space="preserve"> </v>
      </c>
      <c r="N18" s="275"/>
    </row>
    <row r="19" spans="1:17" ht="12" customHeight="1" x14ac:dyDescent="0.15">
      <c r="A19" s="274"/>
      <c r="B19" s="273" t="s">
        <v>74</v>
      </c>
      <c r="C19" s="273"/>
      <c r="D19" s="272"/>
      <c r="E19" s="271"/>
      <c r="F19" s="271"/>
      <c r="G19" s="271"/>
      <c r="H19" s="271"/>
      <c r="I19" s="271"/>
      <c r="J19" s="271"/>
      <c r="K19" s="271"/>
      <c r="L19" s="271"/>
      <c r="M19" s="271"/>
      <c r="N19" s="270"/>
    </row>
    <row r="20" spans="1:17" ht="21" customHeight="1" x14ac:dyDescent="0.15">
      <c r="A20" s="518"/>
      <c r="B20" s="518"/>
      <c r="C20" s="518"/>
      <c r="D20" s="518"/>
      <c r="E20" s="518"/>
      <c r="F20" s="518"/>
      <c r="G20" s="518"/>
      <c r="H20" s="518"/>
      <c r="I20" s="518"/>
      <c r="J20" s="518"/>
      <c r="K20" s="518"/>
      <c r="L20" s="518"/>
      <c r="M20" s="518"/>
      <c r="N20" s="518"/>
    </row>
    <row r="21" spans="1:17" ht="24.95" customHeight="1" x14ac:dyDescent="0.2">
      <c r="A21" s="301"/>
      <c r="B21" s="517" t="str">
        <f ca="1">IF(M28=" "," ",Employee!$D$5)</f>
        <v xml:space="preserve"> </v>
      </c>
      <c r="C21" s="517"/>
      <c r="D21" s="517"/>
      <c r="E21" s="517"/>
      <c r="F21" s="517"/>
      <c r="G21" s="512" t="str">
        <f ca="1">IF(G28=" "," ",INDIRECT("Employee!D" &amp; D24+3))</f>
        <v xml:space="preserve"> </v>
      </c>
      <c r="H21" s="513"/>
      <c r="I21" s="514" t="str">
        <f ca="1">IF(G28=" "," ",INDIRECT("Employee!D" &amp; D24+4))</f>
        <v xml:space="preserve"> </v>
      </c>
      <c r="J21" s="515"/>
      <c r="K21" s="515"/>
      <c r="L21" s="494" t="s">
        <v>23</v>
      </c>
      <c r="M21" s="494"/>
      <c r="N21" s="300"/>
    </row>
    <row r="22" spans="1:17" ht="18" customHeight="1" x14ac:dyDescent="0.15">
      <c r="A22" s="278"/>
      <c r="B22" s="507" t="str">
        <f ca="1">IF(M28=" "," ",Employee!$D$6)</f>
        <v xml:space="preserve"> </v>
      </c>
      <c r="C22" s="507"/>
      <c r="D22" s="509"/>
      <c r="E22" s="510"/>
      <c r="F22" s="511"/>
      <c r="G22" s="299"/>
      <c r="H22" s="298"/>
      <c r="I22" s="277"/>
      <c r="J22" s="277"/>
      <c r="K22" s="277"/>
      <c r="L22" s="277"/>
      <c r="M22" s="277" t="str">
        <f ca="1">INDIRECT($H$3 &amp; "!E" &amp; $H$4+2+C24)</f>
        <v xml:space="preserve"> </v>
      </c>
      <c r="N22" s="275"/>
    </row>
    <row r="23" spans="1:17" ht="21" customHeight="1" x14ac:dyDescent="0.15">
      <c r="A23" s="278"/>
      <c r="B23" s="507" t="str">
        <f ca="1">IF(M28=" "," ",Employee!$D$7)</f>
        <v xml:space="preserve"> </v>
      </c>
      <c r="C23" s="507"/>
      <c r="D23" s="507"/>
      <c r="E23" s="297" t="str">
        <f ca="1">IF(M28=" "," ",Employee!$D$9)</f>
        <v xml:space="preserve"> </v>
      </c>
      <c r="F23" s="296"/>
      <c r="G23" s="295"/>
      <c r="H23" s="290" t="s">
        <v>133</v>
      </c>
      <c r="I23" s="294">
        <f ca="1">I9</f>
        <v>43933</v>
      </c>
      <c r="J23" s="508" t="s">
        <v>6</v>
      </c>
      <c r="K23" s="508"/>
      <c r="L23" s="290" t="s">
        <v>132</v>
      </c>
      <c r="M23" s="277" t="str">
        <f ca="1">IF(M22=" "," ",INDIRECT("Employee!M" &amp; D24+3))</f>
        <v xml:space="preserve"> </v>
      </c>
      <c r="N23" s="275"/>
      <c r="Q23" s="319"/>
    </row>
    <row r="24" spans="1:17" ht="21" customHeight="1" x14ac:dyDescent="0.15">
      <c r="A24" s="278"/>
      <c r="B24" s="290" t="s">
        <v>131</v>
      </c>
      <c r="C24" s="293">
        <f ca="1">INDIRECT("Employee!D" &amp; ((((ROW()-10)/14)+1)*26+3))</f>
        <v>2</v>
      </c>
      <c r="D24" s="321">
        <f ca="1">(C24-1)*26+12</f>
        <v>38</v>
      </c>
      <c r="E24" s="297"/>
      <c r="F24" s="493"/>
      <c r="G24" s="493"/>
      <c r="H24" s="292" t="s">
        <v>130</v>
      </c>
      <c r="I24" s="291">
        <f ca="1">I10</f>
        <v>1</v>
      </c>
      <c r="J24" s="505" t="str">
        <f ca="1">IF(M22=" "," ",INDIRECT($H$3 &amp; "!D" &amp; $H$4+2+C24))</f>
        <v xml:space="preserve"> </v>
      </c>
      <c r="K24" s="505"/>
      <c r="L24" s="290" t="s">
        <v>129</v>
      </c>
      <c r="M24" s="277" t="str">
        <f ca="1">IF(M22=" "," ",INDIRECT($H$3 &amp; "!C" &amp; $H$4+2+C24))</f>
        <v xml:space="preserve"> </v>
      </c>
      <c r="N24" s="275"/>
    </row>
    <row r="25" spans="1:17" ht="6" customHeight="1" x14ac:dyDescent="0.15">
      <c r="A25" s="278"/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275"/>
    </row>
    <row r="26" spans="1:17" ht="21" customHeight="1" x14ac:dyDescent="0.15">
      <c r="A26" s="278"/>
      <c r="B26" s="497" t="s">
        <v>128</v>
      </c>
      <c r="C26" s="498"/>
      <c r="D26" s="498"/>
      <c r="E26" s="498"/>
      <c r="F26" s="498"/>
      <c r="G26" s="499" t="s">
        <v>127</v>
      </c>
      <c r="H26" s="497" t="s">
        <v>126</v>
      </c>
      <c r="I26" s="501"/>
      <c r="J26" s="501"/>
      <c r="K26" s="501"/>
      <c r="L26" s="501"/>
      <c r="M26" s="502" t="s">
        <v>125</v>
      </c>
      <c r="N26" s="275"/>
    </row>
    <row r="27" spans="1:17" s="287" customFormat="1" ht="21" customHeight="1" x14ac:dyDescent="0.15">
      <c r="A27" s="278"/>
      <c r="B27" s="289" t="s">
        <v>124</v>
      </c>
      <c r="C27" s="289" t="s">
        <v>123</v>
      </c>
      <c r="D27" s="289" t="s">
        <v>122</v>
      </c>
      <c r="E27" s="289" t="s">
        <v>121</v>
      </c>
      <c r="F27" s="288" t="s">
        <v>120</v>
      </c>
      <c r="G27" s="500"/>
      <c r="H27" s="289" t="s">
        <v>134</v>
      </c>
      <c r="I27" s="289" t="s">
        <v>118</v>
      </c>
      <c r="J27" s="504" t="s">
        <v>117</v>
      </c>
      <c r="K27" s="504"/>
      <c r="L27" s="288" t="s">
        <v>2</v>
      </c>
      <c r="M27" s="503"/>
      <c r="N27" s="275"/>
    </row>
    <row r="28" spans="1:17" s="279" customFormat="1" ht="21" customHeight="1" x14ac:dyDescent="0.15">
      <c r="A28" s="278"/>
      <c r="B28" s="280" t="str">
        <f ca="1">IF(M22=" "," ",INDIRECT($H$3 &amp; "!H" &amp; $H$4+2+C24))</f>
        <v xml:space="preserve"> </v>
      </c>
      <c r="C28" s="280" t="str">
        <f ca="1">IF(M22=" "," ",INDIRECT($H$3 &amp; "!I" &amp; $H$4+2+C24))</f>
        <v xml:space="preserve"> </v>
      </c>
      <c r="D28" s="280" t="str">
        <f ca="1">IF(M22=" "," ",INDIRECT($H$3 &amp; "!J" &amp; $H$4+2+C24))</f>
        <v xml:space="preserve"> </v>
      </c>
      <c r="E28" s="280" t="str">
        <f ca="1">IF(M22=" "," ",INDIRECT($H$3 &amp; "!K" &amp; $H$4+2+C24))</f>
        <v xml:space="preserve"> </v>
      </c>
      <c r="F28" s="284" t="str">
        <f ca="1">IF(M22=" "," ",INDIRECT($H$3 &amp; "!L" &amp; $H$4+2+C24))</f>
        <v xml:space="preserve"> </v>
      </c>
      <c r="G28" s="286" t="str">
        <f ca="1">IF(M22=" "," ",INDIRECT($H$3 &amp; "!M" &amp; $H$4+2+C24))</f>
        <v xml:space="preserve"> </v>
      </c>
      <c r="H28" s="285" t="str">
        <f ca="1">IF(M22=" "," ",INDIRECT($H$3 &amp; "!N" &amp; $H$4+2+C24))</f>
        <v xml:space="preserve"> </v>
      </c>
      <c r="I28" s="280" t="str">
        <f ca="1">IF(M22=" "," ",INDIRECT($H$3 &amp; "!O" &amp; $H$4+2+C24))</f>
        <v xml:space="preserve"> </v>
      </c>
      <c r="J28" s="492" t="str">
        <f ca="1">IF(M22=" "," ",INDIRECT($H$3 &amp; "!P" &amp; $H$4+2+C24))</f>
        <v xml:space="preserve"> </v>
      </c>
      <c r="K28" s="492"/>
      <c r="L28" s="284" t="str">
        <f ca="1">IF(M22=" "," ",INDIRECT($H$3 &amp; "!Q" &amp; $H$4+2+C24))</f>
        <v xml:space="preserve"> </v>
      </c>
      <c r="M28" s="283" t="str">
        <f ca="1">IF(M22=" "," ",INDIRECT($H$3 &amp; "!R" &amp; $H$4+2+C24))</f>
        <v xml:space="preserve"> </v>
      </c>
      <c r="N28" s="275"/>
    </row>
    <row r="29" spans="1:17" s="279" customFormat="1" ht="21" customHeight="1" x14ac:dyDescent="0.15">
      <c r="A29" s="278"/>
      <c r="B29" s="506" t="s">
        <v>116</v>
      </c>
      <c r="C29" s="506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75"/>
    </row>
    <row r="30" spans="1:17" s="279" customFormat="1" ht="21" customHeight="1" x14ac:dyDescent="0.15">
      <c r="A30" s="278"/>
      <c r="B30" s="282"/>
      <c r="C30" s="282"/>
      <c r="D30" s="281"/>
      <c r="E30" s="490" t="s">
        <v>115</v>
      </c>
      <c r="F30" s="491"/>
      <c r="G30" s="280" t="str">
        <f ca="1">IF(M22=" "," ",INDIRECT($H$3 &amp; "!V" &amp; $H$4+2+C24))</f>
        <v xml:space="preserve"> </v>
      </c>
      <c r="H30" s="280" t="str">
        <f ca="1">IF(M22=" "," ",INDIRECT($H$3 &amp; "!W" &amp; $H$4+2+C24))</f>
        <v xml:space="preserve"> </v>
      </c>
      <c r="I30" s="280" t="str">
        <f ca="1">IF(M22=" "," ",INDIRECT($H$3 &amp; "!X" &amp; $H$4+2+C24))</f>
        <v xml:space="preserve"> </v>
      </c>
      <c r="J30" s="492" t="str">
        <f ca="1">IF(M22=" "," ",INDIRECT($H$3 &amp; "!Y" &amp; $H$4+2+C24))</f>
        <v xml:space="preserve"> </v>
      </c>
      <c r="K30" s="492"/>
      <c r="L30" s="280" t="str">
        <f ca="1">IF(M22=" "," ",INDIRECT($H$3 &amp; "!Z" &amp; $H$4+2+C24))</f>
        <v xml:space="preserve"> </v>
      </c>
      <c r="M30" s="280" t="str">
        <f ca="1">IF(M22=" "," ",INDIRECT($H$3 &amp; "!AA" &amp; $H$4+2+C24))</f>
        <v xml:space="preserve"> </v>
      </c>
      <c r="N30" s="275"/>
    </row>
    <row r="31" spans="1:17" ht="6" customHeight="1" x14ac:dyDescent="0.15">
      <c r="A31" s="278"/>
      <c r="B31" s="277"/>
      <c r="C31" s="277"/>
      <c r="D31" s="277"/>
      <c r="E31" s="277"/>
      <c r="F31" s="277"/>
      <c r="G31" s="277"/>
      <c r="H31" s="277"/>
      <c r="I31" s="277"/>
      <c r="J31" s="493"/>
      <c r="K31" s="493"/>
      <c r="L31" s="277"/>
      <c r="M31" s="277"/>
      <c r="N31" s="275"/>
    </row>
    <row r="32" spans="1:17" ht="21" customHeight="1" x14ac:dyDescent="0.15">
      <c r="A32" s="278"/>
      <c r="B32" s="277"/>
      <c r="C32" s="277"/>
      <c r="D32" s="277"/>
      <c r="E32" s="277"/>
      <c r="F32" s="277"/>
      <c r="G32" s="277"/>
      <c r="H32" s="277"/>
      <c r="I32" s="277"/>
      <c r="J32" s="495" t="s">
        <v>114</v>
      </c>
      <c r="K32" s="496"/>
      <c r="L32" s="496"/>
      <c r="M32" s="276" t="str">
        <f ca="1">M18</f>
        <v xml:space="preserve"> </v>
      </c>
      <c r="N32" s="275"/>
    </row>
    <row r="33" spans="1:14" ht="12" customHeight="1" x14ac:dyDescent="0.15">
      <c r="A33" s="274"/>
      <c r="B33" s="273" t="s">
        <v>74</v>
      </c>
      <c r="C33" s="273"/>
      <c r="D33" s="272"/>
      <c r="E33" s="271"/>
      <c r="F33" s="271"/>
      <c r="G33" s="271"/>
      <c r="H33" s="271"/>
      <c r="I33" s="271"/>
      <c r="J33" s="271"/>
      <c r="K33" s="271"/>
      <c r="L33" s="271"/>
      <c r="M33" s="271"/>
      <c r="N33" s="270"/>
    </row>
    <row r="34" spans="1:14" ht="21" customHeight="1" x14ac:dyDescent="0.2">
      <c r="A34" s="489"/>
      <c r="B34" s="520"/>
      <c r="C34" s="520"/>
      <c r="D34" s="520"/>
      <c r="E34" s="520"/>
      <c r="F34" s="520"/>
      <c r="G34" s="520"/>
      <c r="H34" s="520"/>
      <c r="I34" s="520"/>
      <c r="J34" s="520"/>
      <c r="K34" s="520"/>
      <c r="L34" s="520"/>
      <c r="M34" s="520"/>
      <c r="N34" s="520"/>
    </row>
    <row r="35" spans="1:14" ht="24.95" customHeight="1" x14ac:dyDescent="0.2">
      <c r="A35" s="301"/>
      <c r="B35" s="517" t="str">
        <f ca="1">IF(M42=" "," ",Employee!$D$5)</f>
        <v xml:space="preserve"> </v>
      </c>
      <c r="C35" s="517"/>
      <c r="D35" s="517"/>
      <c r="E35" s="517"/>
      <c r="F35" s="517"/>
      <c r="G35" s="512" t="str">
        <f ca="1">IF(G42=" "," ",INDIRECT("Employee!D" &amp; D38+3))</f>
        <v xml:space="preserve"> </v>
      </c>
      <c r="H35" s="513"/>
      <c r="I35" s="514" t="str">
        <f ca="1">IF(G42=" "," ",INDIRECT("Employee!D" &amp; D38+4))</f>
        <v xml:space="preserve"> </v>
      </c>
      <c r="J35" s="515"/>
      <c r="K35" s="515"/>
      <c r="L35" s="494" t="s">
        <v>23</v>
      </c>
      <c r="M35" s="494"/>
      <c r="N35" s="300"/>
    </row>
    <row r="36" spans="1:14" ht="18" customHeight="1" x14ac:dyDescent="0.15">
      <c r="A36" s="278"/>
      <c r="B36" s="507" t="str">
        <f ca="1">IF(M42=" "," ",Employee!$D$6)</f>
        <v xml:space="preserve"> </v>
      </c>
      <c r="C36" s="507"/>
      <c r="D36" s="509"/>
      <c r="E36" s="510"/>
      <c r="F36" s="511"/>
      <c r="G36" s="299"/>
      <c r="H36" s="298"/>
      <c r="I36" s="277"/>
      <c r="J36" s="277"/>
      <c r="K36" s="277"/>
      <c r="L36" s="277"/>
      <c r="M36" s="277" t="str">
        <f ca="1">INDIRECT($H$3 &amp; "!E" &amp; $H$4+2+C38)</f>
        <v xml:space="preserve"> </v>
      </c>
      <c r="N36" s="275"/>
    </row>
    <row r="37" spans="1:14" ht="21" customHeight="1" x14ac:dyDescent="0.15">
      <c r="A37" s="278"/>
      <c r="B37" s="507" t="str">
        <f ca="1">IF(M42=" "," ",Employee!$D$7)</f>
        <v xml:space="preserve"> </v>
      </c>
      <c r="C37" s="507"/>
      <c r="D37" s="507"/>
      <c r="E37" s="297" t="str">
        <f ca="1">IF(M42=" "," ",Employee!$D$9)</f>
        <v xml:space="preserve"> </v>
      </c>
      <c r="F37" s="296"/>
      <c r="G37" s="295"/>
      <c r="H37" s="290" t="s">
        <v>133</v>
      </c>
      <c r="I37" s="294">
        <f ca="1">I23</f>
        <v>43933</v>
      </c>
      <c r="J37" s="508" t="s">
        <v>6</v>
      </c>
      <c r="K37" s="508"/>
      <c r="L37" s="290" t="s">
        <v>132</v>
      </c>
      <c r="M37" s="277" t="str">
        <f ca="1">IF(M36=" "," ",INDIRECT("Employee!M" &amp; D38+3))</f>
        <v xml:space="preserve"> </v>
      </c>
      <c r="N37" s="275"/>
    </row>
    <row r="38" spans="1:14" ht="21" customHeight="1" x14ac:dyDescent="0.15">
      <c r="A38" s="278"/>
      <c r="B38" s="290" t="s">
        <v>131</v>
      </c>
      <c r="C38" s="293">
        <f ca="1">INDIRECT("Employee!D" &amp; ((((ROW()-10)/14)+1)*26+3))</f>
        <v>3</v>
      </c>
      <c r="D38" s="321">
        <f ca="1">(C38-1)*26+12</f>
        <v>64</v>
      </c>
      <c r="E38" s="297"/>
      <c r="F38" s="493"/>
      <c r="G38" s="493"/>
      <c r="H38" s="292" t="s">
        <v>130</v>
      </c>
      <c r="I38" s="291">
        <f ca="1">I24</f>
        <v>1</v>
      </c>
      <c r="J38" s="505" t="str">
        <f ca="1">IF(M36=" "," ",INDIRECT($H$3 &amp; "!D" &amp; $H$4+2+C38))</f>
        <v xml:space="preserve"> </v>
      </c>
      <c r="K38" s="505"/>
      <c r="L38" s="290" t="s">
        <v>129</v>
      </c>
      <c r="M38" s="277" t="str">
        <f ca="1">IF(M36=" "," ",INDIRECT($H$3 &amp; "!C" &amp; $H$4+2+C38))</f>
        <v xml:space="preserve"> </v>
      </c>
      <c r="N38" s="275"/>
    </row>
    <row r="39" spans="1:14" ht="6" customHeight="1" x14ac:dyDescent="0.15">
      <c r="A39" s="278"/>
      <c r="B39" s="493"/>
      <c r="C39" s="493"/>
      <c r="D39" s="493"/>
      <c r="E39" s="493"/>
      <c r="F39" s="493"/>
      <c r="G39" s="493"/>
      <c r="H39" s="493"/>
      <c r="I39" s="493"/>
      <c r="J39" s="493"/>
      <c r="K39" s="493"/>
      <c r="L39" s="493"/>
      <c r="M39" s="493"/>
      <c r="N39" s="275"/>
    </row>
    <row r="40" spans="1:14" ht="21" customHeight="1" x14ac:dyDescent="0.15">
      <c r="A40" s="278"/>
      <c r="B40" s="497" t="s">
        <v>128</v>
      </c>
      <c r="C40" s="498"/>
      <c r="D40" s="498"/>
      <c r="E40" s="498"/>
      <c r="F40" s="498"/>
      <c r="G40" s="499" t="s">
        <v>127</v>
      </c>
      <c r="H40" s="497" t="s">
        <v>126</v>
      </c>
      <c r="I40" s="501"/>
      <c r="J40" s="501"/>
      <c r="K40" s="501"/>
      <c r="L40" s="501"/>
      <c r="M40" s="502" t="s">
        <v>125</v>
      </c>
      <c r="N40" s="275"/>
    </row>
    <row r="41" spans="1:14" s="287" customFormat="1" ht="21" customHeight="1" x14ac:dyDescent="0.15">
      <c r="A41" s="278"/>
      <c r="B41" s="289" t="s">
        <v>124</v>
      </c>
      <c r="C41" s="289" t="s">
        <v>123</v>
      </c>
      <c r="D41" s="289" t="s">
        <v>122</v>
      </c>
      <c r="E41" s="289" t="s">
        <v>121</v>
      </c>
      <c r="F41" s="288" t="s">
        <v>120</v>
      </c>
      <c r="G41" s="500"/>
      <c r="H41" s="289" t="s">
        <v>134</v>
      </c>
      <c r="I41" s="289" t="s">
        <v>118</v>
      </c>
      <c r="J41" s="504" t="s">
        <v>117</v>
      </c>
      <c r="K41" s="504"/>
      <c r="L41" s="288" t="s">
        <v>2</v>
      </c>
      <c r="M41" s="503"/>
      <c r="N41" s="275"/>
    </row>
    <row r="42" spans="1:14" s="279" customFormat="1" ht="21" customHeight="1" x14ac:dyDescent="0.15">
      <c r="A42" s="278"/>
      <c r="B42" s="280" t="str">
        <f ca="1">IF(M36=" "," ",INDIRECT($H$3 &amp; "!H" &amp; $H$4+2+C38))</f>
        <v xml:space="preserve"> </v>
      </c>
      <c r="C42" s="280" t="str">
        <f ca="1">IF(M36=" "," ",INDIRECT($H$3 &amp; "!I" &amp; $H$4+2+C38))</f>
        <v xml:space="preserve"> </v>
      </c>
      <c r="D42" s="280" t="str">
        <f ca="1">IF(M36=" "," ",INDIRECT($H$3 &amp; "!J" &amp; $H$4+2+C38))</f>
        <v xml:space="preserve"> </v>
      </c>
      <c r="E42" s="280" t="str">
        <f ca="1">IF(M36=" "," ",INDIRECT($H$3 &amp; "!K" &amp; $H$4+2+C38))</f>
        <v xml:space="preserve"> </v>
      </c>
      <c r="F42" s="284" t="str">
        <f ca="1">IF(M36=" "," ",INDIRECT($H$3 &amp; "!L" &amp; $H$4+2+C38))</f>
        <v xml:space="preserve"> </v>
      </c>
      <c r="G42" s="286" t="str">
        <f ca="1">IF(M36=" "," ",INDIRECT($H$3 &amp; "!M" &amp; $H$4+2+C38))</f>
        <v xml:space="preserve"> </v>
      </c>
      <c r="H42" s="285" t="str">
        <f ca="1">IF(M36=" "," ",INDIRECT($H$3 &amp; "!N" &amp; $H$4+2+C38))</f>
        <v xml:space="preserve"> </v>
      </c>
      <c r="I42" s="280" t="str">
        <f ca="1">IF(M36=" "," ",INDIRECT($H$3 &amp; "!O" &amp; $H$4+2+C38))</f>
        <v xml:space="preserve"> </v>
      </c>
      <c r="J42" s="492" t="str">
        <f ca="1">IF(M36=" "," ",INDIRECT($H$3 &amp; "!P" &amp; $H$4+2+C38))</f>
        <v xml:space="preserve"> </v>
      </c>
      <c r="K42" s="492"/>
      <c r="L42" s="284" t="str">
        <f ca="1">IF(M36=" "," ",INDIRECT($H$3 &amp; "!Q" &amp; $H$4+2+C38))</f>
        <v xml:space="preserve"> </v>
      </c>
      <c r="M42" s="283" t="str">
        <f ca="1">IF(M36=" "," ",INDIRECT($H$3 &amp; "!R" &amp; $H$4+2+C38))</f>
        <v xml:space="preserve"> </v>
      </c>
      <c r="N42" s="275"/>
    </row>
    <row r="43" spans="1:14" s="279" customFormat="1" ht="21" customHeight="1" x14ac:dyDescent="0.15">
      <c r="A43" s="278"/>
      <c r="B43" s="506" t="s">
        <v>116</v>
      </c>
      <c r="C43" s="506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75"/>
    </row>
    <row r="44" spans="1:14" s="279" customFormat="1" ht="21" customHeight="1" x14ac:dyDescent="0.15">
      <c r="A44" s="278"/>
      <c r="B44" s="282"/>
      <c r="C44" s="282"/>
      <c r="D44" s="281"/>
      <c r="E44" s="490" t="s">
        <v>115</v>
      </c>
      <c r="F44" s="491"/>
      <c r="G44" s="280" t="str">
        <f ca="1">IF(M36=" "," ",INDIRECT($H$3 &amp; "!V" &amp; $H$4+2+C38))</f>
        <v xml:space="preserve"> </v>
      </c>
      <c r="H44" s="280" t="str">
        <f ca="1">IF(M36=" "," ",INDIRECT($H$3 &amp; "!W" &amp; $H$4+2+C38))</f>
        <v xml:space="preserve"> </v>
      </c>
      <c r="I44" s="280" t="str">
        <f ca="1">IF(M36=" "," ",INDIRECT($H$3 &amp; "!X" &amp; $H$4+2+C38))</f>
        <v xml:space="preserve"> </v>
      </c>
      <c r="J44" s="492" t="str">
        <f ca="1">IF(M36=" "," ",INDIRECT($H$3 &amp; "!Y" &amp; $H$4+2+C38))</f>
        <v xml:space="preserve"> </v>
      </c>
      <c r="K44" s="492"/>
      <c r="L44" s="280" t="str">
        <f ca="1">IF(M36=" "," ",INDIRECT($H$3 &amp; "!Z" &amp; $H$4+2+C38))</f>
        <v xml:space="preserve"> </v>
      </c>
      <c r="M44" s="280" t="str">
        <f ca="1">IF(M36=" "," ",INDIRECT($H$3 &amp; "!AA" &amp; $H$4+2+C38))</f>
        <v xml:space="preserve"> </v>
      </c>
      <c r="N44" s="275"/>
    </row>
    <row r="45" spans="1:14" ht="6" customHeight="1" x14ac:dyDescent="0.15">
      <c r="A45" s="278"/>
      <c r="B45" s="277"/>
      <c r="C45" s="277"/>
      <c r="D45" s="277"/>
      <c r="E45" s="277"/>
      <c r="F45" s="277"/>
      <c r="G45" s="277"/>
      <c r="H45" s="277"/>
      <c r="I45" s="277"/>
      <c r="J45" s="493"/>
      <c r="K45" s="493"/>
      <c r="L45" s="277"/>
      <c r="M45" s="277"/>
      <c r="N45" s="275"/>
    </row>
    <row r="46" spans="1:14" ht="21" customHeight="1" x14ac:dyDescent="0.15">
      <c r="A46" s="278"/>
      <c r="B46" s="277"/>
      <c r="C46" s="277"/>
      <c r="D46" s="277"/>
      <c r="E46" s="277"/>
      <c r="F46" s="277"/>
      <c r="G46" s="277"/>
      <c r="H46" s="277"/>
      <c r="I46" s="277"/>
      <c r="J46" s="495" t="s">
        <v>114</v>
      </c>
      <c r="K46" s="496"/>
      <c r="L46" s="496"/>
      <c r="M46" s="276" t="str">
        <f ca="1">M32</f>
        <v xml:space="preserve"> </v>
      </c>
      <c r="N46" s="275"/>
    </row>
    <row r="47" spans="1:14" ht="12" customHeight="1" x14ac:dyDescent="0.15">
      <c r="A47" s="274"/>
      <c r="B47" s="273" t="s">
        <v>74</v>
      </c>
      <c r="C47" s="273"/>
      <c r="D47" s="272"/>
      <c r="E47" s="271"/>
      <c r="F47" s="271"/>
      <c r="G47" s="271"/>
      <c r="H47" s="271"/>
      <c r="I47" s="271"/>
      <c r="J47" s="271"/>
      <c r="K47" s="271"/>
      <c r="L47" s="271"/>
      <c r="M47" s="271"/>
      <c r="N47" s="270"/>
    </row>
    <row r="48" spans="1:14" ht="21" customHeight="1" x14ac:dyDescent="0.15">
      <c r="A48" s="518"/>
      <c r="B48" s="518"/>
      <c r="C48" s="518"/>
      <c r="D48" s="518"/>
      <c r="E48" s="518"/>
      <c r="F48" s="518"/>
      <c r="G48" s="518"/>
      <c r="H48" s="518"/>
      <c r="I48" s="518"/>
      <c r="J48" s="518"/>
      <c r="K48" s="518"/>
      <c r="L48" s="518"/>
      <c r="M48" s="518"/>
      <c r="N48" s="518"/>
    </row>
    <row r="49" spans="1:14" ht="24.95" customHeight="1" x14ac:dyDescent="0.2">
      <c r="A49" s="301"/>
      <c r="B49" s="517" t="str">
        <f ca="1">IF(M56=" "," ",Employee!$D$5)</f>
        <v xml:space="preserve"> </v>
      </c>
      <c r="C49" s="517"/>
      <c r="D49" s="517"/>
      <c r="E49" s="517"/>
      <c r="F49" s="517"/>
      <c r="G49" s="512" t="str">
        <f ca="1">IF(G56=" "," ",INDIRECT("Employee!D" &amp; D52+3))</f>
        <v xml:space="preserve"> </v>
      </c>
      <c r="H49" s="513"/>
      <c r="I49" s="514" t="str">
        <f ca="1">IF(G56=" "," ",INDIRECT("Employee!D" &amp; D52+4))</f>
        <v xml:space="preserve"> </v>
      </c>
      <c r="J49" s="515"/>
      <c r="K49" s="515"/>
      <c r="L49" s="494" t="s">
        <v>23</v>
      </c>
      <c r="M49" s="494"/>
      <c r="N49" s="300"/>
    </row>
    <row r="50" spans="1:14" ht="18" customHeight="1" x14ac:dyDescent="0.15">
      <c r="A50" s="278"/>
      <c r="B50" s="507" t="str">
        <f ca="1">IF(M56=" "," ",Employee!$D$6)</f>
        <v xml:space="preserve"> </v>
      </c>
      <c r="C50" s="507"/>
      <c r="D50" s="509"/>
      <c r="E50" s="510"/>
      <c r="F50" s="511"/>
      <c r="G50" s="299"/>
      <c r="H50" s="298"/>
      <c r="I50" s="277"/>
      <c r="J50" s="277"/>
      <c r="K50" s="277"/>
      <c r="L50" s="277"/>
      <c r="M50" s="277" t="str">
        <f ca="1">INDIRECT($H$3 &amp; "!E" &amp; $H$4+2+C52)</f>
        <v xml:space="preserve"> </v>
      </c>
      <c r="N50" s="275"/>
    </row>
    <row r="51" spans="1:14" ht="21" customHeight="1" x14ac:dyDescent="0.15">
      <c r="A51" s="278"/>
      <c r="B51" s="507" t="str">
        <f ca="1">IF(M56=" "," ",Employee!$D$7)</f>
        <v xml:space="preserve"> </v>
      </c>
      <c r="C51" s="507"/>
      <c r="D51" s="507"/>
      <c r="E51" s="297" t="str">
        <f ca="1">IF(M56=" "," ",Employee!$D$9)</f>
        <v xml:space="preserve"> </v>
      </c>
      <c r="F51" s="296"/>
      <c r="G51" s="295"/>
      <c r="H51" s="290" t="s">
        <v>133</v>
      </c>
      <c r="I51" s="294">
        <f ca="1">I37</f>
        <v>43933</v>
      </c>
      <c r="J51" s="508" t="s">
        <v>6</v>
      </c>
      <c r="K51" s="508"/>
      <c r="L51" s="290" t="s">
        <v>132</v>
      </c>
      <c r="M51" s="277" t="str">
        <f ca="1">IF(M50=" "," ",INDIRECT("Employee!M" &amp; D52+3))</f>
        <v xml:space="preserve"> </v>
      </c>
      <c r="N51" s="275"/>
    </row>
    <row r="52" spans="1:14" ht="21" customHeight="1" x14ac:dyDescent="0.15">
      <c r="A52" s="278"/>
      <c r="B52" s="290" t="s">
        <v>131</v>
      </c>
      <c r="C52" s="293">
        <f ca="1">INDIRECT("Employee!D" &amp; ((((ROW()-10)/14)+1)*26+3))</f>
        <v>4</v>
      </c>
      <c r="D52" s="321">
        <f ca="1">(C52-1)*26+12</f>
        <v>90</v>
      </c>
      <c r="E52" s="297"/>
      <c r="F52" s="493"/>
      <c r="G52" s="493"/>
      <c r="H52" s="292" t="s">
        <v>130</v>
      </c>
      <c r="I52" s="291">
        <f ca="1">I38</f>
        <v>1</v>
      </c>
      <c r="J52" s="505" t="str">
        <f ca="1">IF(M50=" "," ",INDIRECT($H$3 &amp; "!D" &amp; $H$4+2+C52))</f>
        <v xml:space="preserve"> </v>
      </c>
      <c r="K52" s="505"/>
      <c r="L52" s="290" t="s">
        <v>129</v>
      </c>
      <c r="M52" s="277" t="str">
        <f ca="1">IF(M50=" "," ",INDIRECT($H$3 &amp; "!C" &amp; $H$4+2+C52))</f>
        <v xml:space="preserve"> </v>
      </c>
      <c r="N52" s="275"/>
    </row>
    <row r="53" spans="1:14" ht="6" customHeight="1" x14ac:dyDescent="0.15">
      <c r="A53" s="278"/>
      <c r="B53" s="493"/>
      <c r="C53" s="493"/>
      <c r="D53" s="493"/>
      <c r="E53" s="493"/>
      <c r="F53" s="493"/>
      <c r="G53" s="493"/>
      <c r="H53" s="493"/>
      <c r="I53" s="493"/>
      <c r="J53" s="493"/>
      <c r="K53" s="493"/>
      <c r="L53" s="493"/>
      <c r="M53" s="493"/>
      <c r="N53" s="275"/>
    </row>
    <row r="54" spans="1:14" ht="21" customHeight="1" x14ac:dyDescent="0.15">
      <c r="A54" s="278"/>
      <c r="B54" s="497" t="s">
        <v>128</v>
      </c>
      <c r="C54" s="498"/>
      <c r="D54" s="498"/>
      <c r="E54" s="498"/>
      <c r="F54" s="498"/>
      <c r="G54" s="499" t="s">
        <v>127</v>
      </c>
      <c r="H54" s="497" t="s">
        <v>126</v>
      </c>
      <c r="I54" s="501"/>
      <c r="J54" s="501"/>
      <c r="K54" s="501"/>
      <c r="L54" s="501"/>
      <c r="M54" s="502" t="s">
        <v>125</v>
      </c>
      <c r="N54" s="275"/>
    </row>
    <row r="55" spans="1:14" s="287" customFormat="1" ht="21" customHeight="1" x14ac:dyDescent="0.15">
      <c r="A55" s="278"/>
      <c r="B55" s="289" t="s">
        <v>124</v>
      </c>
      <c r="C55" s="289" t="s">
        <v>123</v>
      </c>
      <c r="D55" s="289" t="s">
        <v>122</v>
      </c>
      <c r="E55" s="289" t="s">
        <v>121</v>
      </c>
      <c r="F55" s="288" t="s">
        <v>120</v>
      </c>
      <c r="G55" s="500"/>
      <c r="H55" s="289" t="s">
        <v>134</v>
      </c>
      <c r="I55" s="289" t="s">
        <v>118</v>
      </c>
      <c r="J55" s="504" t="s">
        <v>117</v>
      </c>
      <c r="K55" s="504"/>
      <c r="L55" s="288" t="s">
        <v>2</v>
      </c>
      <c r="M55" s="503"/>
      <c r="N55" s="275"/>
    </row>
    <row r="56" spans="1:14" s="279" customFormat="1" ht="21" customHeight="1" x14ac:dyDescent="0.15">
      <c r="A56" s="278"/>
      <c r="B56" s="280" t="str">
        <f ca="1">IF(M50=" "," ",INDIRECT($H$3 &amp; "!H" &amp; $H$4+2+C52))</f>
        <v xml:space="preserve"> </v>
      </c>
      <c r="C56" s="280" t="str">
        <f ca="1">IF(M50=" "," ",INDIRECT($H$3 &amp; "!I" &amp; $H$4+2+C52))</f>
        <v xml:space="preserve"> </v>
      </c>
      <c r="D56" s="280" t="str">
        <f ca="1">IF(M50=" "," ",INDIRECT($H$3 &amp; "!J" &amp; $H$4+2+C52))</f>
        <v xml:space="preserve"> </v>
      </c>
      <c r="E56" s="280" t="str">
        <f ca="1">IF(M50=" "," ",INDIRECT($H$3 &amp; "!K" &amp; $H$4+2+C52))</f>
        <v xml:space="preserve"> </v>
      </c>
      <c r="F56" s="284" t="str">
        <f ca="1">IF(M50=" "," ",INDIRECT($H$3 &amp; "!L" &amp; $H$4+2+C52))</f>
        <v xml:space="preserve"> </v>
      </c>
      <c r="G56" s="286" t="str">
        <f ca="1">IF(M50=" "," ",INDIRECT($H$3 &amp; "!M" &amp; $H$4+2+C52))</f>
        <v xml:space="preserve"> </v>
      </c>
      <c r="H56" s="285" t="str">
        <f ca="1">IF(M50=" "," ",INDIRECT($H$3 &amp; "!N" &amp; $H$4+2+C52))</f>
        <v xml:space="preserve"> </v>
      </c>
      <c r="I56" s="280" t="str">
        <f ca="1">IF(M50=" "," ",INDIRECT($H$3 &amp; "!O" &amp; $H$4+2+C52))</f>
        <v xml:space="preserve"> </v>
      </c>
      <c r="J56" s="492" t="str">
        <f ca="1">IF(M50=" "," ",INDIRECT($H$3 &amp; "!P" &amp; $H$4+2+C52))</f>
        <v xml:space="preserve"> </v>
      </c>
      <c r="K56" s="492"/>
      <c r="L56" s="284" t="str">
        <f ca="1">IF(M50=" "," ",INDIRECT($H$3 &amp; "!Q" &amp; $H$4+2+C52))</f>
        <v xml:space="preserve"> </v>
      </c>
      <c r="M56" s="283" t="str">
        <f ca="1">IF(M50=" "," ",INDIRECT($H$3 &amp; "!R" &amp; $H$4+2+C52))</f>
        <v xml:space="preserve"> </v>
      </c>
      <c r="N56" s="275"/>
    </row>
    <row r="57" spans="1:14" s="279" customFormat="1" ht="21" customHeight="1" x14ac:dyDescent="0.15">
      <c r="A57" s="278"/>
      <c r="B57" s="506" t="s">
        <v>116</v>
      </c>
      <c r="C57" s="506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75"/>
    </row>
    <row r="58" spans="1:14" s="279" customFormat="1" ht="21" customHeight="1" x14ac:dyDescent="0.15">
      <c r="A58" s="278"/>
      <c r="B58" s="282"/>
      <c r="C58" s="282"/>
      <c r="D58" s="281"/>
      <c r="E58" s="490" t="s">
        <v>115</v>
      </c>
      <c r="F58" s="491"/>
      <c r="G58" s="280" t="str">
        <f ca="1">IF(M50=" "," ",INDIRECT($H$3 &amp; "!V" &amp; $H$4+2+C52))</f>
        <v xml:space="preserve"> </v>
      </c>
      <c r="H58" s="280" t="str">
        <f ca="1">IF(M50=" "," ",INDIRECT($H$3 &amp; "!W" &amp; $H$4+2+C52))</f>
        <v xml:space="preserve"> </v>
      </c>
      <c r="I58" s="280" t="str">
        <f ca="1">IF(M50=" "," ",INDIRECT($H$3 &amp; "!X" &amp; $H$4+2+C52))</f>
        <v xml:space="preserve"> </v>
      </c>
      <c r="J58" s="492" t="str">
        <f ca="1">IF(M50=" "," ",INDIRECT($H$3 &amp; "!Y" &amp; $H$4+2+C52))</f>
        <v xml:space="preserve"> </v>
      </c>
      <c r="K58" s="492"/>
      <c r="L58" s="280" t="str">
        <f ca="1">IF(M50=" "," ",INDIRECT($H$3 &amp; "!Z" &amp; $H$4+2+C52))</f>
        <v xml:space="preserve"> </v>
      </c>
      <c r="M58" s="280" t="str">
        <f ca="1">IF(M50=" "," ",INDIRECT($H$3 &amp; "!AA" &amp; $H$4+2+C52))</f>
        <v xml:space="preserve"> </v>
      </c>
      <c r="N58" s="275"/>
    </row>
    <row r="59" spans="1:14" ht="6" customHeight="1" x14ac:dyDescent="0.15">
      <c r="A59" s="278"/>
      <c r="B59" s="277"/>
      <c r="C59" s="277"/>
      <c r="D59" s="277"/>
      <c r="E59" s="277"/>
      <c r="F59" s="277"/>
      <c r="G59" s="277"/>
      <c r="H59" s="277"/>
      <c r="I59" s="277"/>
      <c r="J59" s="493"/>
      <c r="K59" s="493"/>
      <c r="L59" s="277"/>
      <c r="M59" s="277"/>
      <c r="N59" s="275"/>
    </row>
    <row r="60" spans="1:14" ht="21" customHeight="1" x14ac:dyDescent="0.15">
      <c r="A60" s="278"/>
      <c r="B60" s="277"/>
      <c r="C60" s="277"/>
      <c r="D60" s="277"/>
      <c r="E60" s="277"/>
      <c r="F60" s="277"/>
      <c r="G60" s="277"/>
      <c r="H60" s="277"/>
      <c r="I60" s="277"/>
      <c r="J60" s="495" t="s">
        <v>114</v>
      </c>
      <c r="K60" s="496"/>
      <c r="L60" s="496"/>
      <c r="M60" s="276" t="str">
        <f ca="1">M46</f>
        <v xml:space="preserve"> </v>
      </c>
      <c r="N60" s="275"/>
    </row>
    <row r="61" spans="1:14" ht="12" customHeight="1" x14ac:dyDescent="0.15">
      <c r="A61" s="274"/>
      <c r="B61" s="273" t="s">
        <v>74</v>
      </c>
      <c r="C61" s="273"/>
      <c r="D61" s="272"/>
      <c r="E61" s="271"/>
      <c r="F61" s="271"/>
      <c r="G61" s="271"/>
      <c r="H61" s="271"/>
      <c r="I61" s="271"/>
      <c r="J61" s="271"/>
      <c r="K61" s="271"/>
      <c r="L61" s="271"/>
      <c r="M61" s="271"/>
      <c r="N61" s="270"/>
    </row>
    <row r="62" spans="1:14" ht="21" customHeight="1" x14ac:dyDescent="0.2">
      <c r="A62" s="489"/>
      <c r="B62" s="520"/>
      <c r="C62" s="520"/>
      <c r="D62" s="520"/>
      <c r="E62" s="520"/>
      <c r="F62" s="520"/>
      <c r="G62" s="520"/>
      <c r="H62" s="520"/>
      <c r="I62" s="520"/>
      <c r="J62" s="520"/>
      <c r="K62" s="520"/>
      <c r="L62" s="520"/>
      <c r="M62" s="520"/>
      <c r="N62" s="520"/>
    </row>
    <row r="63" spans="1:14" ht="24.95" customHeight="1" x14ac:dyDescent="0.2">
      <c r="A63" s="301"/>
      <c r="B63" s="517" t="str">
        <f ca="1">IF(M70=" "," ",Employee!$D$5)</f>
        <v xml:space="preserve"> </v>
      </c>
      <c r="C63" s="517"/>
      <c r="D63" s="517"/>
      <c r="E63" s="517"/>
      <c r="F63" s="517"/>
      <c r="G63" s="512" t="str">
        <f ca="1">IF(G70=" "," ",INDIRECT("Employee!D" &amp; D66+3))</f>
        <v xml:space="preserve"> </v>
      </c>
      <c r="H63" s="513"/>
      <c r="I63" s="514" t="str">
        <f ca="1">IF(G70=" "," ",INDIRECT("Employee!D" &amp; D66+4))</f>
        <v xml:space="preserve"> </v>
      </c>
      <c r="J63" s="515"/>
      <c r="K63" s="515"/>
      <c r="L63" s="494" t="s">
        <v>23</v>
      </c>
      <c r="M63" s="494"/>
      <c r="N63" s="300"/>
    </row>
    <row r="64" spans="1:14" ht="18" customHeight="1" x14ac:dyDescent="0.15">
      <c r="A64" s="278"/>
      <c r="B64" s="507" t="str">
        <f ca="1">IF(M70=" "," ",Employee!$D$6)</f>
        <v xml:space="preserve"> </v>
      </c>
      <c r="C64" s="507"/>
      <c r="D64" s="509"/>
      <c r="E64" s="510"/>
      <c r="F64" s="511"/>
      <c r="G64" s="299"/>
      <c r="H64" s="298"/>
      <c r="I64" s="277"/>
      <c r="J64" s="277"/>
      <c r="K64" s="277"/>
      <c r="L64" s="277"/>
      <c r="M64" s="277" t="str">
        <f ca="1">INDIRECT($H$3 &amp; "!E" &amp; $H$4+2+C66)</f>
        <v xml:space="preserve"> </v>
      </c>
      <c r="N64" s="275"/>
    </row>
    <row r="65" spans="1:14" ht="21" customHeight="1" x14ac:dyDescent="0.15">
      <c r="A65" s="278"/>
      <c r="B65" s="507" t="str">
        <f ca="1">IF(M70=" "," ",Employee!$D$7)</f>
        <v xml:space="preserve"> </v>
      </c>
      <c r="C65" s="507"/>
      <c r="D65" s="507"/>
      <c r="E65" s="297" t="str">
        <f ca="1">IF(M70=" "," ",Employee!$D$9)</f>
        <v xml:space="preserve"> </v>
      </c>
      <c r="F65" s="296"/>
      <c r="G65" s="295"/>
      <c r="H65" s="290" t="s">
        <v>133</v>
      </c>
      <c r="I65" s="294">
        <f ca="1">I51</f>
        <v>43933</v>
      </c>
      <c r="J65" s="508" t="s">
        <v>6</v>
      </c>
      <c r="K65" s="508"/>
      <c r="L65" s="290" t="s">
        <v>132</v>
      </c>
      <c r="M65" s="277" t="str">
        <f ca="1">IF(M64=" "," ",INDIRECT("Employee!M" &amp; D66+3))</f>
        <v xml:space="preserve"> </v>
      </c>
      <c r="N65" s="275"/>
    </row>
    <row r="66" spans="1:14" ht="21" customHeight="1" x14ac:dyDescent="0.15">
      <c r="A66" s="278"/>
      <c r="B66" s="290" t="s">
        <v>131</v>
      </c>
      <c r="C66" s="293">
        <f ca="1">INDIRECT("Employee!D" &amp; ((((ROW()-10)/14)+1)*26+3))</f>
        <v>5</v>
      </c>
      <c r="D66" s="321">
        <f ca="1">(C66-1)*26+12</f>
        <v>116</v>
      </c>
      <c r="E66" s="297"/>
      <c r="F66" s="493"/>
      <c r="G66" s="493"/>
      <c r="H66" s="292" t="s">
        <v>130</v>
      </c>
      <c r="I66" s="291">
        <f ca="1">I52</f>
        <v>1</v>
      </c>
      <c r="J66" s="505" t="str">
        <f ca="1">IF(M64=" "," ",INDIRECT($H$3 &amp; "!D" &amp; $H$4+2+C66))</f>
        <v xml:space="preserve"> </v>
      </c>
      <c r="K66" s="505"/>
      <c r="L66" s="290" t="s">
        <v>129</v>
      </c>
      <c r="M66" s="277" t="str">
        <f ca="1">IF(M64=" "," ",INDIRECT($H$3 &amp; "!C" &amp; $H$4+2+C66))</f>
        <v xml:space="preserve"> </v>
      </c>
      <c r="N66" s="275"/>
    </row>
    <row r="67" spans="1:14" ht="6" customHeight="1" x14ac:dyDescent="0.15">
      <c r="A67" s="278"/>
      <c r="B67" s="493"/>
      <c r="C67" s="493"/>
      <c r="D67" s="493"/>
      <c r="E67" s="493"/>
      <c r="F67" s="493"/>
      <c r="G67" s="493"/>
      <c r="H67" s="493"/>
      <c r="I67" s="493"/>
      <c r="J67" s="493"/>
      <c r="K67" s="493"/>
      <c r="L67" s="493"/>
      <c r="M67" s="493"/>
      <c r="N67" s="275"/>
    </row>
    <row r="68" spans="1:14" ht="21" customHeight="1" x14ac:dyDescent="0.15">
      <c r="A68" s="278"/>
      <c r="B68" s="497" t="s">
        <v>128</v>
      </c>
      <c r="C68" s="498"/>
      <c r="D68" s="498"/>
      <c r="E68" s="498"/>
      <c r="F68" s="498"/>
      <c r="G68" s="499" t="s">
        <v>127</v>
      </c>
      <c r="H68" s="497" t="s">
        <v>126</v>
      </c>
      <c r="I68" s="501"/>
      <c r="J68" s="501"/>
      <c r="K68" s="501"/>
      <c r="L68" s="501"/>
      <c r="M68" s="502" t="s">
        <v>125</v>
      </c>
      <c r="N68" s="275"/>
    </row>
    <row r="69" spans="1:14" s="287" customFormat="1" ht="21" customHeight="1" x14ac:dyDescent="0.15">
      <c r="A69" s="278"/>
      <c r="B69" s="289" t="s">
        <v>124</v>
      </c>
      <c r="C69" s="289" t="s">
        <v>123</v>
      </c>
      <c r="D69" s="289" t="s">
        <v>122</v>
      </c>
      <c r="E69" s="289" t="s">
        <v>121</v>
      </c>
      <c r="F69" s="288" t="s">
        <v>120</v>
      </c>
      <c r="G69" s="500"/>
      <c r="H69" s="289" t="s">
        <v>119</v>
      </c>
      <c r="I69" s="289" t="s">
        <v>118</v>
      </c>
      <c r="J69" s="504" t="s">
        <v>117</v>
      </c>
      <c r="K69" s="504"/>
      <c r="L69" s="288" t="s">
        <v>2</v>
      </c>
      <c r="M69" s="503"/>
      <c r="N69" s="275"/>
    </row>
    <row r="70" spans="1:14" s="279" customFormat="1" ht="21" customHeight="1" x14ac:dyDescent="0.15">
      <c r="A70" s="278"/>
      <c r="B70" s="280" t="str">
        <f ca="1">IF(M64=" "," ",INDIRECT($H$3 &amp; "!H" &amp; $H$4+2+C66))</f>
        <v xml:space="preserve"> </v>
      </c>
      <c r="C70" s="280" t="str">
        <f ca="1">IF(M64=" "," ",INDIRECT($H$3 &amp; "!I" &amp; $H$4+2+C66))</f>
        <v xml:space="preserve"> </v>
      </c>
      <c r="D70" s="280" t="str">
        <f ca="1">IF(M64=" "," ",INDIRECT($H$3 &amp; "!J" &amp; $H$4+2+C66))</f>
        <v xml:space="preserve"> </v>
      </c>
      <c r="E70" s="280" t="str">
        <f ca="1">IF(M64=" "," ",INDIRECT($H$3 &amp; "!K" &amp; $H$4+2+C66))</f>
        <v xml:space="preserve"> </v>
      </c>
      <c r="F70" s="284" t="str">
        <f ca="1">IF(M64=" "," ",INDIRECT($H$3 &amp; "!L" &amp; $H$4+2+C66))</f>
        <v xml:space="preserve"> </v>
      </c>
      <c r="G70" s="286" t="str">
        <f ca="1">IF(M64=" "," ",INDIRECT($H$3 &amp; "!M" &amp; $H$4+2+C66))</f>
        <v xml:space="preserve"> </v>
      </c>
      <c r="H70" s="285" t="str">
        <f ca="1">IF(M64=" "," ",INDIRECT($H$3 &amp; "!N" &amp; $H$4+2+C66))</f>
        <v xml:space="preserve"> </v>
      </c>
      <c r="I70" s="280" t="str">
        <f ca="1">IF(M64=" "," ",INDIRECT($H$3 &amp; "!O" &amp; $H$4+2+C66))</f>
        <v xml:space="preserve"> </v>
      </c>
      <c r="J70" s="492" t="str">
        <f ca="1">IF(M64=" "," ",INDIRECT($H$3 &amp; "!P" &amp; $H$4+2+C66))</f>
        <v xml:space="preserve"> </v>
      </c>
      <c r="K70" s="492"/>
      <c r="L70" s="284" t="str">
        <f ca="1">IF(M64=" "," ",INDIRECT($H$3 &amp; "!Q" &amp; $H$4+2+C66))</f>
        <v xml:space="preserve"> </v>
      </c>
      <c r="M70" s="283" t="str">
        <f ca="1">IF(M64=" "," ",INDIRECT($H$3 &amp; "!R" &amp; $H$4+2+C66))</f>
        <v xml:space="preserve"> </v>
      </c>
      <c r="N70" s="275"/>
    </row>
    <row r="71" spans="1:14" s="279" customFormat="1" ht="21" customHeight="1" x14ac:dyDescent="0.15">
      <c r="A71" s="278"/>
      <c r="B71" s="506" t="s">
        <v>116</v>
      </c>
      <c r="C71" s="506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75"/>
    </row>
    <row r="72" spans="1:14" s="279" customFormat="1" ht="21" customHeight="1" x14ac:dyDescent="0.15">
      <c r="A72" s="278"/>
      <c r="B72" s="282"/>
      <c r="C72" s="282"/>
      <c r="D72" s="281"/>
      <c r="E72" s="490" t="s">
        <v>115</v>
      </c>
      <c r="F72" s="491"/>
      <c r="G72" s="280" t="str">
        <f ca="1">IF(M64=" "," ",INDIRECT($H$3 &amp; "!V" &amp; $H$4+2+C66))</f>
        <v xml:space="preserve"> </v>
      </c>
      <c r="H72" s="280" t="str">
        <f ca="1">IF(M64=" "," ",INDIRECT($H$3 &amp; "!W" &amp; $H$4+2+C66))</f>
        <v xml:space="preserve"> </v>
      </c>
      <c r="I72" s="280" t="str">
        <f ca="1">IF(M64=" "," ",INDIRECT($H$3 &amp; "!X" &amp; $H$4+2+C66))</f>
        <v xml:space="preserve"> </v>
      </c>
      <c r="J72" s="492" t="str">
        <f ca="1">IF(M64=" "," ",INDIRECT($H$3 &amp; "!Y" &amp; $H$4+2+C66))</f>
        <v xml:space="preserve"> </v>
      </c>
      <c r="K72" s="492"/>
      <c r="L72" s="280" t="str">
        <f ca="1">IF(M64=" "," ",INDIRECT($H$3 &amp; "!Z" &amp; $H$4+2+C66))</f>
        <v xml:space="preserve"> </v>
      </c>
      <c r="M72" s="280" t="str">
        <f ca="1">IF(M64=" "," ",INDIRECT($H$3 &amp; "!AA" &amp; $H$4+2+C66))</f>
        <v xml:space="preserve"> </v>
      </c>
      <c r="N72" s="275"/>
    </row>
    <row r="73" spans="1:14" ht="6" customHeight="1" x14ac:dyDescent="0.15">
      <c r="A73" s="278"/>
      <c r="B73" s="277"/>
      <c r="C73" s="277"/>
      <c r="D73" s="277"/>
      <c r="E73" s="277"/>
      <c r="F73" s="277"/>
      <c r="G73" s="277"/>
      <c r="H73" s="277"/>
      <c r="I73" s="277"/>
      <c r="J73" s="493"/>
      <c r="K73" s="493"/>
      <c r="L73" s="277"/>
      <c r="M73" s="277"/>
      <c r="N73" s="275"/>
    </row>
    <row r="74" spans="1:14" ht="21" customHeight="1" x14ac:dyDescent="0.15">
      <c r="A74" s="278"/>
      <c r="B74" s="277"/>
      <c r="C74" s="277"/>
      <c r="D74" s="277"/>
      <c r="E74" s="277"/>
      <c r="F74" s="277"/>
      <c r="G74" s="277"/>
      <c r="H74" s="277"/>
      <c r="I74" s="277"/>
      <c r="J74" s="495" t="s">
        <v>114</v>
      </c>
      <c r="K74" s="496"/>
      <c r="L74" s="496"/>
      <c r="M74" s="276" t="str">
        <f ca="1">M60</f>
        <v xml:space="preserve"> </v>
      </c>
      <c r="N74" s="275"/>
    </row>
    <row r="75" spans="1:14" ht="12" customHeight="1" x14ac:dyDescent="0.15">
      <c r="A75" s="274"/>
      <c r="B75" s="273" t="s">
        <v>74</v>
      </c>
      <c r="C75" s="273"/>
      <c r="D75" s="272"/>
      <c r="E75" s="271"/>
      <c r="F75" s="271"/>
      <c r="G75" s="271"/>
      <c r="H75" s="271"/>
      <c r="I75" s="271"/>
      <c r="J75" s="271"/>
      <c r="K75" s="271"/>
      <c r="L75" s="271"/>
      <c r="M75" s="271"/>
      <c r="N75" s="270"/>
    </row>
    <row r="76" spans="1:14" ht="21" customHeight="1" x14ac:dyDescent="0.2">
      <c r="A76" s="489"/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  <c r="M76" s="520"/>
      <c r="N76" s="520"/>
    </row>
    <row r="77" spans="1:14" ht="24.95" customHeight="1" x14ac:dyDescent="0.2">
      <c r="A77" s="301"/>
      <c r="B77" s="517" t="str">
        <f ca="1">IF(M84=" "," ",Employee!$D$5)</f>
        <v xml:space="preserve"> </v>
      </c>
      <c r="C77" s="517"/>
      <c r="D77" s="517"/>
      <c r="E77" s="517"/>
      <c r="F77" s="517"/>
      <c r="G77" s="512" t="str">
        <f ca="1">IF(G84=" "," ",INDIRECT("Employee!D" &amp; D80+3))</f>
        <v xml:space="preserve"> </v>
      </c>
      <c r="H77" s="513"/>
      <c r="I77" s="514" t="str">
        <f ca="1">IF(G84=" "," ",INDIRECT("Employee!D" &amp; D80+4))</f>
        <v xml:space="preserve"> </v>
      </c>
      <c r="J77" s="515"/>
      <c r="K77" s="515"/>
      <c r="L77" s="494" t="s">
        <v>23</v>
      </c>
      <c r="M77" s="494"/>
      <c r="N77" s="300"/>
    </row>
    <row r="78" spans="1:14" ht="18" customHeight="1" x14ac:dyDescent="0.15">
      <c r="A78" s="278"/>
      <c r="B78" s="507" t="str">
        <f ca="1">IF(M84=" "," ",Employee!$D$6)</f>
        <v xml:space="preserve"> </v>
      </c>
      <c r="C78" s="507"/>
      <c r="D78" s="509"/>
      <c r="E78" s="510"/>
      <c r="F78" s="511"/>
      <c r="G78" s="299"/>
      <c r="H78" s="298"/>
      <c r="I78" s="277"/>
      <c r="J78" s="277"/>
      <c r="K78" s="277"/>
      <c r="L78" s="277"/>
      <c r="M78" s="277" t="str">
        <f ca="1">INDIRECT($H$3 &amp; "!E" &amp; $H$4+2+C80)</f>
        <v xml:space="preserve"> </v>
      </c>
      <c r="N78" s="275"/>
    </row>
    <row r="79" spans="1:14" ht="21" customHeight="1" x14ac:dyDescent="0.15">
      <c r="A79" s="278"/>
      <c r="B79" s="507" t="str">
        <f ca="1">IF(M84=" "," ",Employee!$D$7)</f>
        <v xml:space="preserve"> </v>
      </c>
      <c r="C79" s="507"/>
      <c r="D79" s="507"/>
      <c r="E79" s="297" t="str">
        <f ca="1">IF(M84=" "," ",Employee!$D$9)</f>
        <v xml:space="preserve"> </v>
      </c>
      <c r="F79" s="296"/>
      <c r="G79" s="295"/>
      <c r="H79" s="290" t="s">
        <v>133</v>
      </c>
      <c r="I79" s="294">
        <f ca="1">I65</f>
        <v>43933</v>
      </c>
      <c r="J79" s="508" t="s">
        <v>6</v>
      </c>
      <c r="K79" s="508"/>
      <c r="L79" s="290" t="s">
        <v>132</v>
      </c>
      <c r="M79" s="277" t="str">
        <f ca="1">IF(M78=" "," ",INDIRECT("Employee!M" &amp; D80+3))</f>
        <v xml:space="preserve"> </v>
      </c>
      <c r="N79" s="275"/>
    </row>
    <row r="80" spans="1:14" ht="21" customHeight="1" x14ac:dyDescent="0.15">
      <c r="A80" s="278"/>
      <c r="B80" s="290" t="s">
        <v>131</v>
      </c>
      <c r="C80" s="293">
        <f ca="1">INDIRECT("Employee!D" &amp; ((((ROW()-10)/14)+1)*26+3))</f>
        <v>6</v>
      </c>
      <c r="D80" s="321">
        <f ca="1">(C80-1)*26+12</f>
        <v>142</v>
      </c>
      <c r="E80" s="297"/>
      <c r="F80" s="493"/>
      <c r="G80" s="493"/>
      <c r="H80" s="292" t="s">
        <v>130</v>
      </c>
      <c r="I80" s="291">
        <f ca="1">I66</f>
        <v>1</v>
      </c>
      <c r="J80" s="505" t="str">
        <f ca="1">IF(M78=" "," ",INDIRECT($H$3 &amp; "!D" &amp; $H$4+2+C80))</f>
        <v xml:space="preserve"> </v>
      </c>
      <c r="K80" s="505"/>
      <c r="L80" s="290" t="s">
        <v>129</v>
      </c>
      <c r="M80" s="277" t="str">
        <f ca="1">IF(M78=" "," ",INDIRECT($H$3 &amp; "!C" &amp; $H$4+2+C80))</f>
        <v xml:space="preserve"> </v>
      </c>
      <c r="N80" s="275"/>
    </row>
    <row r="81" spans="1:14" ht="6" customHeight="1" x14ac:dyDescent="0.15">
      <c r="A81" s="278"/>
      <c r="B81" s="493"/>
      <c r="C81" s="493"/>
      <c r="D81" s="493"/>
      <c r="E81" s="493"/>
      <c r="F81" s="493"/>
      <c r="G81" s="493"/>
      <c r="H81" s="493"/>
      <c r="I81" s="493"/>
      <c r="J81" s="493"/>
      <c r="K81" s="493"/>
      <c r="L81" s="493"/>
      <c r="M81" s="493"/>
      <c r="N81" s="275"/>
    </row>
    <row r="82" spans="1:14" ht="21" customHeight="1" x14ac:dyDescent="0.15">
      <c r="A82" s="278"/>
      <c r="B82" s="497" t="s">
        <v>128</v>
      </c>
      <c r="C82" s="498"/>
      <c r="D82" s="498"/>
      <c r="E82" s="498"/>
      <c r="F82" s="498"/>
      <c r="G82" s="499" t="s">
        <v>127</v>
      </c>
      <c r="H82" s="497" t="s">
        <v>126</v>
      </c>
      <c r="I82" s="501"/>
      <c r="J82" s="501"/>
      <c r="K82" s="501"/>
      <c r="L82" s="501"/>
      <c r="M82" s="502" t="s">
        <v>125</v>
      </c>
      <c r="N82" s="275"/>
    </row>
    <row r="83" spans="1:14" s="287" customFormat="1" ht="21" customHeight="1" x14ac:dyDescent="0.15">
      <c r="A83" s="278"/>
      <c r="B83" s="289" t="s">
        <v>124</v>
      </c>
      <c r="C83" s="289" t="s">
        <v>123</v>
      </c>
      <c r="D83" s="289" t="s">
        <v>122</v>
      </c>
      <c r="E83" s="289" t="s">
        <v>121</v>
      </c>
      <c r="F83" s="288" t="s">
        <v>120</v>
      </c>
      <c r="G83" s="500"/>
      <c r="H83" s="289" t="s">
        <v>119</v>
      </c>
      <c r="I83" s="289" t="s">
        <v>118</v>
      </c>
      <c r="J83" s="504" t="s">
        <v>117</v>
      </c>
      <c r="K83" s="504"/>
      <c r="L83" s="288" t="s">
        <v>2</v>
      </c>
      <c r="M83" s="503"/>
      <c r="N83" s="275"/>
    </row>
    <row r="84" spans="1:14" s="279" customFormat="1" ht="21" customHeight="1" x14ac:dyDescent="0.15">
      <c r="A84" s="278"/>
      <c r="B84" s="280" t="str">
        <f ca="1">IF(M78=" "," ",INDIRECT($H$3 &amp; "!H" &amp; $H$4+2+C80))</f>
        <v xml:space="preserve"> </v>
      </c>
      <c r="C84" s="280" t="str">
        <f ca="1">IF(M78=" "," ",INDIRECT($H$3 &amp; "!I" &amp; $H$4+2+C80))</f>
        <v xml:space="preserve"> </v>
      </c>
      <c r="D84" s="280" t="str">
        <f ca="1">IF(M78=" "," ",INDIRECT($H$3 &amp; "!J" &amp; $H$4+2+C80))</f>
        <v xml:space="preserve"> </v>
      </c>
      <c r="E84" s="280" t="str">
        <f ca="1">IF(M78=" "," ",INDIRECT($H$3 &amp; "!K" &amp; $H$4+2+C80))</f>
        <v xml:space="preserve"> </v>
      </c>
      <c r="F84" s="284" t="str">
        <f ca="1">IF(M78=" "," ",INDIRECT($H$3 &amp; "!L" &amp; $H$4+2+C80))</f>
        <v xml:space="preserve"> </v>
      </c>
      <c r="G84" s="286" t="str">
        <f ca="1">IF(M78=" "," ",INDIRECT($H$3 &amp; "!M" &amp; $H$4+2+C80))</f>
        <v xml:space="preserve"> </v>
      </c>
      <c r="H84" s="285" t="str">
        <f ca="1">IF(M78=" "," ",INDIRECT($H$3 &amp; "!N" &amp; $H$4+2+C80))</f>
        <v xml:space="preserve"> </v>
      </c>
      <c r="I84" s="280" t="str">
        <f ca="1">IF(M78=" "," ",INDIRECT($H$3 &amp; "!O" &amp; $H$4+2+C80))</f>
        <v xml:space="preserve"> </v>
      </c>
      <c r="J84" s="492" t="str">
        <f ca="1">IF(M78=" "," ",INDIRECT($H$3 &amp; "!P" &amp; $H$4+2+C80))</f>
        <v xml:space="preserve"> </v>
      </c>
      <c r="K84" s="492"/>
      <c r="L84" s="284" t="str">
        <f ca="1">IF(M78=" "," ",INDIRECT($H$3 &amp; "!Q" &amp; $H$4+2+C80))</f>
        <v xml:space="preserve"> </v>
      </c>
      <c r="M84" s="283" t="str">
        <f ca="1">IF(M78=" "," ",INDIRECT($H$3 &amp; "!R" &amp; $H$4+2+C80))</f>
        <v xml:space="preserve"> </v>
      </c>
      <c r="N84" s="275"/>
    </row>
    <row r="85" spans="1:14" s="279" customFormat="1" ht="21" customHeight="1" x14ac:dyDescent="0.15">
      <c r="A85" s="278"/>
      <c r="B85" s="506" t="s">
        <v>116</v>
      </c>
      <c r="C85" s="506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75"/>
    </row>
    <row r="86" spans="1:14" s="279" customFormat="1" ht="21" customHeight="1" x14ac:dyDescent="0.15">
      <c r="A86" s="278"/>
      <c r="B86" s="282"/>
      <c r="C86" s="282"/>
      <c r="D86" s="281"/>
      <c r="E86" s="490" t="s">
        <v>115</v>
      </c>
      <c r="F86" s="491"/>
      <c r="G86" s="280" t="str">
        <f ca="1">IF(M78=" "," ",INDIRECT($H$3 &amp; "!V" &amp; $H$4+2+C80))</f>
        <v xml:space="preserve"> </v>
      </c>
      <c r="H86" s="280" t="str">
        <f ca="1">IF(M78=" "," ",INDIRECT($H$3 &amp; "!W" &amp; $H$4+2+C80))</f>
        <v xml:space="preserve"> </v>
      </c>
      <c r="I86" s="280" t="str">
        <f ca="1">IF(M78=" "," ",INDIRECT($H$3 &amp; "!X" &amp; $H$4+2+C80))</f>
        <v xml:space="preserve"> </v>
      </c>
      <c r="J86" s="492" t="str">
        <f ca="1">IF(M78=" "," ",INDIRECT($H$3 &amp; "!Y" &amp; $H$4+2+C80))</f>
        <v xml:space="preserve"> </v>
      </c>
      <c r="K86" s="492"/>
      <c r="L86" s="280" t="str">
        <f ca="1">IF(M78=" "," ",INDIRECT($H$3 &amp; "!Z" &amp; $H$4+2+C80))</f>
        <v xml:space="preserve"> </v>
      </c>
      <c r="M86" s="280" t="str">
        <f ca="1">IF(M78=" "," ",INDIRECT($H$3 &amp; "!AA" &amp; $H$4+2+C80))</f>
        <v xml:space="preserve"> </v>
      </c>
      <c r="N86" s="275"/>
    </row>
    <row r="87" spans="1:14" ht="6" customHeight="1" x14ac:dyDescent="0.15">
      <c r="A87" s="278"/>
      <c r="B87" s="277"/>
      <c r="C87" s="277"/>
      <c r="D87" s="277"/>
      <c r="E87" s="277"/>
      <c r="F87" s="277"/>
      <c r="G87" s="277"/>
      <c r="H87" s="277"/>
      <c r="I87" s="277"/>
      <c r="J87" s="493"/>
      <c r="K87" s="493"/>
      <c r="L87" s="277"/>
      <c r="M87" s="277"/>
      <c r="N87" s="275"/>
    </row>
    <row r="88" spans="1:14" ht="21" customHeight="1" x14ac:dyDescent="0.15">
      <c r="A88" s="278"/>
      <c r="B88" s="277"/>
      <c r="C88" s="277"/>
      <c r="D88" s="277"/>
      <c r="E88" s="277"/>
      <c r="F88" s="277"/>
      <c r="G88" s="277"/>
      <c r="H88" s="277"/>
      <c r="I88" s="277"/>
      <c r="J88" s="495" t="s">
        <v>114</v>
      </c>
      <c r="K88" s="496"/>
      <c r="L88" s="496"/>
      <c r="M88" s="276" t="str">
        <f ca="1">M74</f>
        <v xml:space="preserve"> </v>
      </c>
      <c r="N88" s="275"/>
    </row>
    <row r="89" spans="1:14" ht="12" customHeight="1" x14ac:dyDescent="0.15">
      <c r="A89" s="274"/>
      <c r="B89" s="273" t="s">
        <v>74</v>
      </c>
      <c r="C89" s="273"/>
      <c r="D89" s="272"/>
      <c r="E89" s="271"/>
      <c r="F89" s="271"/>
      <c r="G89" s="271"/>
      <c r="H89" s="271"/>
      <c r="I89" s="271"/>
      <c r="J89" s="271"/>
      <c r="K89" s="271"/>
      <c r="L89" s="271"/>
      <c r="M89" s="271"/>
      <c r="N89" s="270"/>
    </row>
    <row r="90" spans="1:14" ht="21" customHeight="1" x14ac:dyDescent="0.2">
      <c r="A90" s="489"/>
      <c r="B90" s="520"/>
      <c r="C90" s="520"/>
      <c r="D90" s="520"/>
      <c r="E90" s="520"/>
      <c r="F90" s="520"/>
      <c r="G90" s="520"/>
      <c r="H90" s="520"/>
      <c r="I90" s="520"/>
      <c r="J90" s="520"/>
      <c r="K90" s="520"/>
      <c r="L90" s="520"/>
      <c r="M90" s="520"/>
      <c r="N90" s="520"/>
    </row>
    <row r="91" spans="1:14" ht="24.95" customHeight="1" x14ac:dyDescent="0.2">
      <c r="A91" s="301"/>
      <c r="B91" s="517" t="str">
        <f ca="1">IF(M98=" "," ",Employee!$D$5)</f>
        <v xml:space="preserve"> </v>
      </c>
      <c r="C91" s="517"/>
      <c r="D91" s="517"/>
      <c r="E91" s="517"/>
      <c r="F91" s="517"/>
      <c r="G91" s="512" t="str">
        <f ca="1">IF(G98=" "," ",INDIRECT("Employee!D" &amp; D94+3))</f>
        <v xml:space="preserve"> </v>
      </c>
      <c r="H91" s="513"/>
      <c r="I91" s="514" t="str">
        <f ca="1">IF(G98=" "," ",INDIRECT("Employee!D" &amp; D94+4))</f>
        <v xml:space="preserve"> </v>
      </c>
      <c r="J91" s="515"/>
      <c r="K91" s="515"/>
      <c r="L91" s="494" t="s">
        <v>23</v>
      </c>
      <c r="M91" s="494"/>
      <c r="N91" s="300"/>
    </row>
    <row r="92" spans="1:14" ht="18" customHeight="1" x14ac:dyDescent="0.15">
      <c r="A92" s="278"/>
      <c r="B92" s="507" t="str">
        <f ca="1">IF(M98=" "," ",Employee!$D$6)</f>
        <v xml:space="preserve"> </v>
      </c>
      <c r="C92" s="507"/>
      <c r="D92" s="509"/>
      <c r="E92" s="510"/>
      <c r="F92" s="511"/>
      <c r="G92" s="299"/>
      <c r="H92" s="298"/>
      <c r="I92" s="277"/>
      <c r="J92" s="277"/>
      <c r="K92" s="277"/>
      <c r="L92" s="277"/>
      <c r="M92" s="277" t="str">
        <f ca="1">INDIRECT($H$3 &amp; "!E" &amp; $H$4+2+C94)</f>
        <v xml:space="preserve"> </v>
      </c>
      <c r="N92" s="275"/>
    </row>
    <row r="93" spans="1:14" ht="21" customHeight="1" x14ac:dyDescent="0.15">
      <c r="A93" s="278"/>
      <c r="B93" s="507" t="str">
        <f ca="1">IF(M98=" "," ",Employee!$D$7)</f>
        <v xml:space="preserve"> </v>
      </c>
      <c r="C93" s="507"/>
      <c r="D93" s="507"/>
      <c r="E93" s="297" t="str">
        <f ca="1">IF(M98=" "," ",Employee!$D$9)</f>
        <v xml:space="preserve"> </v>
      </c>
      <c r="F93" s="296"/>
      <c r="G93" s="295"/>
      <c r="H93" s="290" t="s">
        <v>133</v>
      </c>
      <c r="I93" s="294">
        <f ca="1">I79</f>
        <v>43933</v>
      </c>
      <c r="J93" s="508" t="s">
        <v>6</v>
      </c>
      <c r="K93" s="508"/>
      <c r="L93" s="290" t="s">
        <v>132</v>
      </c>
      <c r="M93" s="277" t="str">
        <f ca="1">IF(M92=" "," ",INDIRECT("Employee!M" &amp; D94+3))</f>
        <v xml:space="preserve"> </v>
      </c>
      <c r="N93" s="275"/>
    </row>
    <row r="94" spans="1:14" ht="21" customHeight="1" x14ac:dyDescent="0.15">
      <c r="A94" s="278"/>
      <c r="B94" s="290" t="s">
        <v>131</v>
      </c>
      <c r="C94" s="293">
        <f ca="1">INDIRECT("Employee!D" &amp; ((((ROW()-10)/14)+1)*26+3))</f>
        <v>7</v>
      </c>
      <c r="D94" s="321">
        <f ca="1">(C94-1)*26+12</f>
        <v>168</v>
      </c>
      <c r="E94" s="297"/>
      <c r="F94" s="493"/>
      <c r="G94" s="493"/>
      <c r="H94" s="292" t="s">
        <v>130</v>
      </c>
      <c r="I94" s="291">
        <f ca="1">I80</f>
        <v>1</v>
      </c>
      <c r="J94" s="505" t="str">
        <f ca="1">IF(M92=" "," ",INDIRECT($H$3 &amp; "!D" &amp; $H$4+2+C94))</f>
        <v xml:space="preserve"> </v>
      </c>
      <c r="K94" s="505"/>
      <c r="L94" s="290" t="s">
        <v>129</v>
      </c>
      <c r="M94" s="277" t="str">
        <f ca="1">IF(M92=" "," ",INDIRECT($H$3 &amp; "!C" &amp; $H$4+2+C94))</f>
        <v xml:space="preserve"> </v>
      </c>
      <c r="N94" s="275"/>
    </row>
    <row r="95" spans="1:14" ht="6" customHeight="1" x14ac:dyDescent="0.15">
      <c r="A95" s="278"/>
      <c r="B95" s="493"/>
      <c r="C95" s="493"/>
      <c r="D95" s="493"/>
      <c r="E95" s="493"/>
      <c r="F95" s="493"/>
      <c r="G95" s="493"/>
      <c r="H95" s="493"/>
      <c r="I95" s="493"/>
      <c r="J95" s="493"/>
      <c r="K95" s="493"/>
      <c r="L95" s="493"/>
      <c r="M95" s="493"/>
      <c r="N95" s="275"/>
    </row>
    <row r="96" spans="1:14" ht="21" customHeight="1" x14ac:dyDescent="0.15">
      <c r="A96" s="278"/>
      <c r="B96" s="497" t="s">
        <v>128</v>
      </c>
      <c r="C96" s="498"/>
      <c r="D96" s="498"/>
      <c r="E96" s="498"/>
      <c r="F96" s="498"/>
      <c r="G96" s="499" t="s">
        <v>127</v>
      </c>
      <c r="H96" s="497" t="s">
        <v>126</v>
      </c>
      <c r="I96" s="501"/>
      <c r="J96" s="501"/>
      <c r="K96" s="501"/>
      <c r="L96" s="501"/>
      <c r="M96" s="502" t="s">
        <v>125</v>
      </c>
      <c r="N96" s="275"/>
    </row>
    <row r="97" spans="1:14" s="287" customFormat="1" ht="21" customHeight="1" x14ac:dyDescent="0.15">
      <c r="A97" s="278"/>
      <c r="B97" s="289" t="s">
        <v>124</v>
      </c>
      <c r="C97" s="289" t="s">
        <v>123</v>
      </c>
      <c r="D97" s="289" t="s">
        <v>122</v>
      </c>
      <c r="E97" s="289" t="s">
        <v>121</v>
      </c>
      <c r="F97" s="288" t="s">
        <v>120</v>
      </c>
      <c r="G97" s="500"/>
      <c r="H97" s="289" t="s">
        <v>119</v>
      </c>
      <c r="I97" s="289" t="s">
        <v>118</v>
      </c>
      <c r="J97" s="504" t="s">
        <v>117</v>
      </c>
      <c r="K97" s="504"/>
      <c r="L97" s="288" t="s">
        <v>2</v>
      </c>
      <c r="M97" s="503"/>
      <c r="N97" s="275"/>
    </row>
    <row r="98" spans="1:14" s="279" customFormat="1" ht="21" customHeight="1" x14ac:dyDescent="0.15">
      <c r="A98" s="278"/>
      <c r="B98" s="280" t="str">
        <f ca="1">IF(M92=" "," ",INDIRECT($H$3 &amp; "!H" &amp; $H$4+2+C94))</f>
        <v xml:space="preserve"> </v>
      </c>
      <c r="C98" s="280" t="str">
        <f ca="1">IF(M92=" "," ",INDIRECT($H$3 &amp; "!I" &amp; $H$4+2+C94))</f>
        <v xml:space="preserve"> </v>
      </c>
      <c r="D98" s="280" t="str">
        <f ca="1">IF(M92=" "," ",INDIRECT($H$3 &amp; "!J" &amp; $H$4+2+C94))</f>
        <v xml:space="preserve"> </v>
      </c>
      <c r="E98" s="280" t="str">
        <f ca="1">IF(M92=" "," ",INDIRECT($H$3 &amp; "!K" &amp; $H$4+2+C94))</f>
        <v xml:space="preserve"> </v>
      </c>
      <c r="F98" s="284" t="str">
        <f ca="1">IF(M92=" "," ",INDIRECT($H$3 &amp; "!L" &amp; $H$4+2+C94))</f>
        <v xml:space="preserve"> </v>
      </c>
      <c r="G98" s="286" t="str">
        <f ca="1">IF(M92=" "," ",INDIRECT($H$3 &amp; "!M" &amp; $H$4+2+C94))</f>
        <v xml:space="preserve"> </v>
      </c>
      <c r="H98" s="285" t="str">
        <f ca="1">IF(M92=" "," ",INDIRECT($H$3 &amp; "!N" &amp; $H$4+2+C94))</f>
        <v xml:space="preserve"> </v>
      </c>
      <c r="I98" s="280" t="str">
        <f ca="1">IF(M92=" "," ",INDIRECT($H$3 &amp; "!O" &amp; $H$4+2+C94))</f>
        <v xml:space="preserve"> </v>
      </c>
      <c r="J98" s="492" t="str">
        <f ca="1">IF(M92=" "," ",INDIRECT($H$3 &amp; "!P" &amp; $H$4+2+C94))</f>
        <v xml:space="preserve"> </v>
      </c>
      <c r="K98" s="492"/>
      <c r="L98" s="284" t="str">
        <f ca="1">IF(M92=" "," ",INDIRECT($H$3 &amp; "!Q" &amp; $H$4+2+C94))</f>
        <v xml:space="preserve"> </v>
      </c>
      <c r="M98" s="283" t="str">
        <f ca="1">IF(M92=" "," ",INDIRECT($H$3 &amp; "!R" &amp; $H$4+2+C94))</f>
        <v xml:space="preserve"> </v>
      </c>
      <c r="N98" s="275"/>
    </row>
    <row r="99" spans="1:14" s="279" customFormat="1" ht="21" customHeight="1" x14ac:dyDescent="0.15">
      <c r="A99" s="278"/>
      <c r="B99" s="506" t="s">
        <v>116</v>
      </c>
      <c r="C99" s="506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75"/>
    </row>
    <row r="100" spans="1:14" s="279" customFormat="1" ht="21" customHeight="1" x14ac:dyDescent="0.15">
      <c r="A100" s="278"/>
      <c r="B100" s="282"/>
      <c r="C100" s="282"/>
      <c r="D100" s="281"/>
      <c r="E100" s="490" t="s">
        <v>115</v>
      </c>
      <c r="F100" s="491"/>
      <c r="G100" s="280" t="str">
        <f ca="1">IF(M92=" "," ",INDIRECT($H$3 &amp; "!V" &amp; $H$4+2+C94))</f>
        <v xml:space="preserve"> </v>
      </c>
      <c r="H100" s="280" t="str">
        <f ca="1">IF(M92=" "," ",INDIRECT($H$3 &amp; "!W" &amp; $H$4+2+C94))</f>
        <v xml:space="preserve"> </v>
      </c>
      <c r="I100" s="280" t="str">
        <f ca="1">IF(M92=" "," ",INDIRECT($H$3 &amp; "!X" &amp; $H$4+2+C94))</f>
        <v xml:space="preserve"> </v>
      </c>
      <c r="J100" s="492" t="str">
        <f ca="1">IF(M92=" "," ",INDIRECT($H$3 &amp; "!Y" &amp; $H$4+2+C94))</f>
        <v xml:space="preserve"> </v>
      </c>
      <c r="K100" s="492"/>
      <c r="L100" s="280" t="str">
        <f ca="1">IF(M92=" "," ",INDIRECT($H$3 &amp; "!Z" &amp; $H$4+2+C94))</f>
        <v xml:space="preserve"> </v>
      </c>
      <c r="M100" s="280" t="str">
        <f ca="1">IF(M92=" "," ",INDIRECT($H$3 &amp; "!AA" &amp; $H$4+2+C94))</f>
        <v xml:space="preserve"> </v>
      </c>
      <c r="N100" s="275"/>
    </row>
    <row r="101" spans="1:14" ht="6" customHeight="1" x14ac:dyDescent="0.15">
      <c r="A101" s="278"/>
      <c r="B101" s="277"/>
      <c r="C101" s="277"/>
      <c r="D101" s="277"/>
      <c r="E101" s="277"/>
      <c r="F101" s="277"/>
      <c r="G101" s="277"/>
      <c r="H101" s="277"/>
      <c r="I101" s="277"/>
      <c r="J101" s="493"/>
      <c r="K101" s="493"/>
      <c r="L101" s="277"/>
      <c r="M101" s="277"/>
      <c r="N101" s="275"/>
    </row>
    <row r="102" spans="1:14" ht="21" customHeight="1" x14ac:dyDescent="0.15">
      <c r="A102" s="278"/>
      <c r="B102" s="277"/>
      <c r="C102" s="277"/>
      <c r="D102" s="277"/>
      <c r="E102" s="277"/>
      <c r="F102" s="277"/>
      <c r="G102" s="277"/>
      <c r="H102" s="277"/>
      <c r="I102" s="277"/>
      <c r="J102" s="495" t="s">
        <v>114</v>
      </c>
      <c r="K102" s="496"/>
      <c r="L102" s="496"/>
      <c r="M102" s="276" t="str">
        <f ca="1">M88</f>
        <v xml:space="preserve"> </v>
      </c>
      <c r="N102" s="275"/>
    </row>
    <row r="103" spans="1:14" ht="12" customHeight="1" x14ac:dyDescent="0.15">
      <c r="A103" s="274"/>
      <c r="B103" s="273" t="s">
        <v>74</v>
      </c>
      <c r="C103" s="273"/>
      <c r="D103" s="272"/>
      <c r="E103" s="271"/>
      <c r="F103" s="271"/>
      <c r="G103" s="271"/>
      <c r="H103" s="271"/>
      <c r="I103" s="271"/>
      <c r="J103" s="271"/>
      <c r="K103" s="271"/>
      <c r="L103" s="271"/>
      <c r="M103" s="271"/>
      <c r="N103" s="270"/>
    </row>
    <row r="104" spans="1:14" ht="21" customHeight="1" x14ac:dyDescent="0.2">
      <c r="A104" s="489"/>
      <c r="B104" s="520"/>
      <c r="C104" s="520"/>
      <c r="D104" s="520"/>
      <c r="E104" s="520"/>
      <c r="F104" s="520"/>
      <c r="G104" s="520"/>
      <c r="H104" s="520"/>
      <c r="I104" s="520"/>
      <c r="J104" s="520"/>
      <c r="K104" s="520"/>
      <c r="L104" s="520"/>
      <c r="M104" s="520"/>
      <c r="N104" s="520"/>
    </row>
    <row r="105" spans="1:14" ht="24.95" customHeight="1" x14ac:dyDescent="0.2">
      <c r="A105" s="301"/>
      <c r="B105" s="517" t="str">
        <f ca="1">IF(M112=" "," ",Employee!$D$5)</f>
        <v xml:space="preserve"> </v>
      </c>
      <c r="C105" s="517"/>
      <c r="D105" s="517"/>
      <c r="E105" s="517"/>
      <c r="F105" s="517"/>
      <c r="G105" s="512" t="str">
        <f ca="1">IF(G112=" "," ",INDIRECT("Employee!D" &amp; D108+3))</f>
        <v xml:space="preserve"> </v>
      </c>
      <c r="H105" s="513"/>
      <c r="I105" s="514" t="str">
        <f ca="1">IF(G112=" "," ",INDIRECT("Employee!D" &amp; D108+4))</f>
        <v xml:space="preserve"> </v>
      </c>
      <c r="J105" s="515"/>
      <c r="K105" s="515"/>
      <c r="L105" s="494" t="s">
        <v>23</v>
      </c>
      <c r="M105" s="494"/>
      <c r="N105" s="300"/>
    </row>
    <row r="106" spans="1:14" ht="18" customHeight="1" x14ac:dyDescent="0.15">
      <c r="A106" s="278"/>
      <c r="B106" s="507" t="str">
        <f ca="1">IF(M112=" "," ",Employee!$D$6)</f>
        <v xml:space="preserve"> </v>
      </c>
      <c r="C106" s="507"/>
      <c r="D106" s="509"/>
      <c r="E106" s="510"/>
      <c r="F106" s="511"/>
      <c r="G106" s="299"/>
      <c r="H106" s="298"/>
      <c r="I106" s="277"/>
      <c r="J106" s="277"/>
      <c r="K106" s="277"/>
      <c r="L106" s="277"/>
      <c r="M106" s="277" t="str">
        <f ca="1">INDIRECT($H$3 &amp; "!E" &amp; $H$4+2+C108)</f>
        <v xml:space="preserve"> </v>
      </c>
      <c r="N106" s="275"/>
    </row>
    <row r="107" spans="1:14" ht="21" customHeight="1" x14ac:dyDescent="0.15">
      <c r="A107" s="278"/>
      <c r="B107" s="507" t="str">
        <f ca="1">IF(M112=" "," ",Employee!$D$7)</f>
        <v xml:space="preserve"> </v>
      </c>
      <c r="C107" s="507"/>
      <c r="D107" s="507"/>
      <c r="E107" s="297" t="str">
        <f ca="1">IF(M112=" "," ",Employee!$D$9)</f>
        <v xml:space="preserve"> </v>
      </c>
      <c r="F107" s="296"/>
      <c r="G107" s="295"/>
      <c r="H107" s="290" t="s">
        <v>133</v>
      </c>
      <c r="I107" s="294">
        <f ca="1">I93</f>
        <v>43933</v>
      </c>
      <c r="J107" s="508" t="s">
        <v>6</v>
      </c>
      <c r="K107" s="508"/>
      <c r="L107" s="290" t="s">
        <v>132</v>
      </c>
      <c r="M107" s="277" t="str">
        <f ca="1">IF(M106=" "," ",INDIRECT("Employee!M" &amp; D108+3))</f>
        <v xml:space="preserve"> </v>
      </c>
      <c r="N107" s="275"/>
    </row>
    <row r="108" spans="1:14" ht="21" customHeight="1" x14ac:dyDescent="0.15">
      <c r="A108" s="278"/>
      <c r="B108" s="290" t="s">
        <v>131</v>
      </c>
      <c r="C108" s="293">
        <f ca="1">INDIRECT("Employee!D" &amp; ((((ROW()-10)/14)+1)*26+3))</f>
        <v>8</v>
      </c>
      <c r="D108" s="320">
        <f ca="1">(C108-1)*26+12</f>
        <v>194</v>
      </c>
      <c r="E108" s="297"/>
      <c r="F108" s="493"/>
      <c r="G108" s="493"/>
      <c r="H108" s="292" t="s">
        <v>130</v>
      </c>
      <c r="I108" s="291">
        <f ca="1">I94</f>
        <v>1</v>
      </c>
      <c r="J108" s="505" t="str">
        <f ca="1">IF(M106=" "," ",INDIRECT($H$3 &amp; "!D" &amp; $H$4+2+C108))</f>
        <v xml:space="preserve"> </v>
      </c>
      <c r="K108" s="505"/>
      <c r="L108" s="290" t="s">
        <v>129</v>
      </c>
      <c r="M108" s="277" t="str">
        <f ca="1">IF(M106=" "," ",INDIRECT($H$3 &amp; "!C" &amp; $H$4+2+C108))</f>
        <v xml:space="preserve"> </v>
      </c>
      <c r="N108" s="275"/>
    </row>
    <row r="109" spans="1:14" ht="6" customHeight="1" x14ac:dyDescent="0.15">
      <c r="A109" s="278"/>
      <c r="B109" s="493"/>
      <c r="C109" s="493"/>
      <c r="D109" s="493"/>
      <c r="E109" s="493"/>
      <c r="F109" s="493"/>
      <c r="G109" s="493"/>
      <c r="H109" s="493"/>
      <c r="I109" s="493"/>
      <c r="J109" s="493"/>
      <c r="K109" s="493"/>
      <c r="L109" s="493"/>
      <c r="M109" s="493"/>
      <c r="N109" s="275"/>
    </row>
    <row r="110" spans="1:14" ht="21" customHeight="1" x14ac:dyDescent="0.15">
      <c r="A110" s="278"/>
      <c r="B110" s="497" t="s">
        <v>128</v>
      </c>
      <c r="C110" s="498"/>
      <c r="D110" s="498"/>
      <c r="E110" s="498"/>
      <c r="F110" s="498"/>
      <c r="G110" s="499" t="s">
        <v>127</v>
      </c>
      <c r="H110" s="497" t="s">
        <v>126</v>
      </c>
      <c r="I110" s="501"/>
      <c r="J110" s="501"/>
      <c r="K110" s="501"/>
      <c r="L110" s="501"/>
      <c r="M110" s="502" t="s">
        <v>125</v>
      </c>
      <c r="N110" s="275"/>
    </row>
    <row r="111" spans="1:14" s="287" customFormat="1" ht="21" customHeight="1" x14ac:dyDescent="0.15">
      <c r="A111" s="278"/>
      <c r="B111" s="289" t="s">
        <v>124</v>
      </c>
      <c r="C111" s="289" t="s">
        <v>123</v>
      </c>
      <c r="D111" s="289" t="s">
        <v>122</v>
      </c>
      <c r="E111" s="289" t="s">
        <v>121</v>
      </c>
      <c r="F111" s="288" t="s">
        <v>120</v>
      </c>
      <c r="G111" s="500"/>
      <c r="H111" s="289" t="s">
        <v>119</v>
      </c>
      <c r="I111" s="289" t="s">
        <v>118</v>
      </c>
      <c r="J111" s="504" t="s">
        <v>117</v>
      </c>
      <c r="K111" s="504"/>
      <c r="L111" s="288" t="s">
        <v>2</v>
      </c>
      <c r="M111" s="503"/>
      <c r="N111" s="275"/>
    </row>
    <row r="112" spans="1:14" s="279" customFormat="1" ht="21" customHeight="1" x14ac:dyDescent="0.15">
      <c r="A112" s="278"/>
      <c r="B112" s="280" t="str">
        <f ca="1">IF(M106=" "," ",INDIRECT($H$3 &amp; "!H" &amp; $H$4+2+C108))</f>
        <v xml:space="preserve"> </v>
      </c>
      <c r="C112" s="280" t="str">
        <f ca="1">IF(M106=" "," ",INDIRECT($H$3 &amp; "!I" &amp; $H$4+2+C108))</f>
        <v xml:space="preserve"> </v>
      </c>
      <c r="D112" s="280" t="str">
        <f ca="1">IF(M106=" "," ",INDIRECT($H$3 &amp; "!J" &amp; $H$4+2+C108))</f>
        <v xml:space="preserve"> </v>
      </c>
      <c r="E112" s="280" t="str">
        <f ca="1">IF(M106=" "," ",INDIRECT($H$3 &amp; "!K" &amp; $H$4+2+C108))</f>
        <v xml:space="preserve"> </v>
      </c>
      <c r="F112" s="284" t="str">
        <f ca="1">IF(M106=" "," ",INDIRECT($H$3 &amp; "!L" &amp; $H$4+2+C108))</f>
        <v xml:space="preserve"> </v>
      </c>
      <c r="G112" s="286" t="str">
        <f ca="1">IF(M106=" "," ",INDIRECT($H$3 &amp; "!M" &amp; $H$4+2+C108))</f>
        <v xml:space="preserve"> </v>
      </c>
      <c r="H112" s="285" t="str">
        <f ca="1">IF(M106=" "," ",INDIRECT($H$3 &amp; "!N" &amp; $H$4+2+C108))</f>
        <v xml:space="preserve"> </v>
      </c>
      <c r="I112" s="280" t="str">
        <f ca="1">IF(M106=" "," ",INDIRECT($H$3 &amp; "!O" &amp; $H$4+2+C108))</f>
        <v xml:space="preserve"> </v>
      </c>
      <c r="J112" s="492" t="str">
        <f ca="1">IF(M106=" "," ",INDIRECT($H$3 &amp; "!P" &amp; $H$4+2+C108))</f>
        <v xml:space="preserve"> </v>
      </c>
      <c r="K112" s="492"/>
      <c r="L112" s="284" t="str">
        <f ca="1">IF(M106=" "," ",INDIRECT($H$3 &amp; "!Q" &amp; $H$4+2+C108))</f>
        <v xml:space="preserve"> </v>
      </c>
      <c r="M112" s="283" t="str">
        <f ca="1">IF(M106=" "," ",INDIRECT($H$3 &amp; "!R" &amp; $H$4+2+C108))</f>
        <v xml:space="preserve"> </v>
      </c>
      <c r="N112" s="275"/>
    </row>
    <row r="113" spans="1:14" s="279" customFormat="1" ht="21" customHeight="1" x14ac:dyDescent="0.15">
      <c r="A113" s="278"/>
      <c r="B113" s="506" t="s">
        <v>116</v>
      </c>
      <c r="C113" s="506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75"/>
    </row>
    <row r="114" spans="1:14" s="279" customFormat="1" ht="21" customHeight="1" x14ac:dyDescent="0.15">
      <c r="A114" s="278"/>
      <c r="B114" s="282"/>
      <c r="C114" s="282"/>
      <c r="D114" s="281"/>
      <c r="E114" s="490" t="s">
        <v>115</v>
      </c>
      <c r="F114" s="491"/>
      <c r="G114" s="280" t="str">
        <f ca="1">IF(M106=" "," ",INDIRECT($H$3 &amp; "!V" &amp; $H$4+2+C108))</f>
        <v xml:space="preserve"> </v>
      </c>
      <c r="H114" s="280" t="str">
        <f ca="1">IF(M106=" "," ",INDIRECT($H$3 &amp; "!W" &amp; $H$4+2+C108))</f>
        <v xml:space="preserve"> </v>
      </c>
      <c r="I114" s="280" t="str">
        <f ca="1">IF(M106=" "," ",INDIRECT($H$3 &amp; "!X" &amp; $H$4+2+C108))</f>
        <v xml:space="preserve"> </v>
      </c>
      <c r="J114" s="492" t="str">
        <f ca="1">IF(M106=" "," ",INDIRECT($H$3 &amp; "!Y" &amp; $H$4+2+C108))</f>
        <v xml:space="preserve"> </v>
      </c>
      <c r="K114" s="492"/>
      <c r="L114" s="280" t="str">
        <f ca="1">IF(M106=" "," ",INDIRECT($H$3 &amp; "!Z" &amp; $H$4+2+C108))</f>
        <v xml:space="preserve"> </v>
      </c>
      <c r="M114" s="280" t="str">
        <f ca="1">IF(M106=" "," ",INDIRECT($H$3 &amp; "!AA" &amp; $H$4+2+C108))</f>
        <v xml:space="preserve"> </v>
      </c>
      <c r="N114" s="275"/>
    </row>
    <row r="115" spans="1:14" ht="6" customHeight="1" x14ac:dyDescent="0.15">
      <c r="A115" s="278"/>
      <c r="B115" s="277"/>
      <c r="C115" s="277"/>
      <c r="D115" s="277"/>
      <c r="E115" s="277"/>
      <c r="F115" s="277"/>
      <c r="G115" s="277"/>
      <c r="H115" s="277"/>
      <c r="I115" s="277"/>
      <c r="J115" s="493"/>
      <c r="K115" s="493"/>
      <c r="L115" s="277"/>
      <c r="M115" s="277"/>
      <c r="N115" s="275"/>
    </row>
    <row r="116" spans="1:14" ht="21" customHeight="1" x14ac:dyDescent="0.15">
      <c r="A116" s="278"/>
      <c r="B116" s="277"/>
      <c r="C116" s="277"/>
      <c r="D116" s="277"/>
      <c r="E116" s="277"/>
      <c r="F116" s="277"/>
      <c r="G116" s="277"/>
      <c r="H116" s="277"/>
      <c r="I116" s="277"/>
      <c r="J116" s="495" t="s">
        <v>114</v>
      </c>
      <c r="K116" s="496"/>
      <c r="L116" s="496"/>
      <c r="M116" s="276" t="str">
        <f ca="1">M102</f>
        <v xml:space="preserve"> </v>
      </c>
      <c r="N116" s="275"/>
    </row>
    <row r="117" spans="1:14" ht="12" customHeight="1" x14ac:dyDescent="0.15">
      <c r="A117" s="274"/>
      <c r="B117" s="273" t="s">
        <v>74</v>
      </c>
      <c r="C117" s="273"/>
      <c r="D117" s="272"/>
      <c r="E117" s="271"/>
      <c r="F117" s="271"/>
      <c r="G117" s="271"/>
      <c r="H117" s="271"/>
      <c r="I117" s="271"/>
      <c r="J117" s="271"/>
      <c r="K117" s="271"/>
      <c r="L117" s="271"/>
      <c r="M117" s="271"/>
      <c r="N117" s="270"/>
    </row>
    <row r="118" spans="1:14" ht="21" customHeight="1" x14ac:dyDescent="0.2">
      <c r="A118" s="489"/>
      <c r="B118" s="520"/>
      <c r="C118" s="520"/>
      <c r="D118" s="520"/>
      <c r="E118" s="520"/>
      <c r="F118" s="520"/>
      <c r="G118" s="520"/>
      <c r="H118" s="520"/>
      <c r="I118" s="520"/>
      <c r="J118" s="520"/>
      <c r="K118" s="520"/>
      <c r="L118" s="520"/>
      <c r="M118" s="520"/>
      <c r="N118" s="520"/>
    </row>
    <row r="119" spans="1:14" ht="24.95" customHeight="1" x14ac:dyDescent="0.2">
      <c r="A119" s="301"/>
      <c r="B119" s="517" t="str">
        <f ca="1">IF(M126=" "," ",Employee!$D$5)</f>
        <v xml:space="preserve"> </v>
      </c>
      <c r="C119" s="517"/>
      <c r="D119" s="517"/>
      <c r="E119" s="517"/>
      <c r="F119" s="517"/>
      <c r="G119" s="512" t="str">
        <f ca="1">IF(G126=" "," ",INDIRECT("Employee!D" &amp; D122+3))</f>
        <v xml:space="preserve"> </v>
      </c>
      <c r="H119" s="513"/>
      <c r="I119" s="514" t="str">
        <f ca="1">IF(G126=" "," ",INDIRECT("Employee!D" &amp; D122+4))</f>
        <v xml:space="preserve"> </v>
      </c>
      <c r="J119" s="515"/>
      <c r="K119" s="515"/>
      <c r="L119" s="494" t="s">
        <v>23</v>
      </c>
      <c r="M119" s="494"/>
      <c r="N119" s="300"/>
    </row>
    <row r="120" spans="1:14" ht="18" customHeight="1" x14ac:dyDescent="0.15">
      <c r="A120" s="278"/>
      <c r="B120" s="507" t="str">
        <f ca="1">IF(M126=" "," ",Employee!$D$6)</f>
        <v xml:space="preserve"> </v>
      </c>
      <c r="C120" s="507"/>
      <c r="D120" s="509"/>
      <c r="E120" s="510"/>
      <c r="F120" s="511"/>
      <c r="G120" s="299"/>
      <c r="H120" s="298"/>
      <c r="I120" s="277"/>
      <c r="J120" s="277"/>
      <c r="K120" s="277"/>
      <c r="L120" s="277"/>
      <c r="M120" s="277" t="str">
        <f ca="1">INDIRECT($H$3 &amp; "!E" &amp; $H$4+2+C122)</f>
        <v xml:space="preserve"> </v>
      </c>
      <c r="N120" s="275"/>
    </row>
    <row r="121" spans="1:14" ht="21" customHeight="1" x14ac:dyDescent="0.15">
      <c r="A121" s="278"/>
      <c r="B121" s="507" t="str">
        <f ca="1">IF(M126=" "," ",Employee!$D$7)</f>
        <v xml:space="preserve"> </v>
      </c>
      <c r="C121" s="507"/>
      <c r="D121" s="507"/>
      <c r="E121" s="297" t="str">
        <f ca="1">IF(M126=" "," ",Employee!$D$9)</f>
        <v xml:space="preserve"> </v>
      </c>
      <c r="F121" s="296"/>
      <c r="G121" s="295"/>
      <c r="H121" s="290" t="s">
        <v>133</v>
      </c>
      <c r="I121" s="294">
        <f ca="1">I107</f>
        <v>43933</v>
      </c>
      <c r="J121" s="508" t="s">
        <v>6</v>
      </c>
      <c r="K121" s="508"/>
      <c r="L121" s="290" t="s">
        <v>132</v>
      </c>
      <c r="M121" s="277" t="str">
        <f ca="1">IF(M120=" "," ",INDIRECT("Employee!M" &amp; D122+3))</f>
        <v xml:space="preserve"> </v>
      </c>
      <c r="N121" s="275"/>
    </row>
    <row r="122" spans="1:14" ht="21" customHeight="1" x14ac:dyDescent="0.15">
      <c r="A122" s="278"/>
      <c r="B122" s="290" t="s">
        <v>131</v>
      </c>
      <c r="C122" s="293">
        <f ca="1">INDIRECT("Employee!D" &amp; ((((ROW()-10)/14)+1)*26+3))</f>
        <v>9</v>
      </c>
      <c r="D122" s="321">
        <f ca="1">(C122-1)*26+12</f>
        <v>220</v>
      </c>
      <c r="E122" s="297"/>
      <c r="F122" s="493"/>
      <c r="G122" s="493"/>
      <c r="H122" s="292" t="s">
        <v>130</v>
      </c>
      <c r="I122" s="291">
        <f ca="1">I108</f>
        <v>1</v>
      </c>
      <c r="J122" s="505" t="str">
        <f ca="1">IF(M120=" "," ",INDIRECT($H$3 &amp; "!D" &amp; $H$4+2+C122))</f>
        <v xml:space="preserve"> </v>
      </c>
      <c r="K122" s="505"/>
      <c r="L122" s="290" t="s">
        <v>129</v>
      </c>
      <c r="M122" s="277" t="str">
        <f ca="1">IF(M120=" "," ",INDIRECT($H$3 &amp; "!C" &amp; $H$4+2+C122))</f>
        <v xml:space="preserve"> </v>
      </c>
      <c r="N122" s="275"/>
    </row>
    <row r="123" spans="1:14" ht="6" customHeight="1" x14ac:dyDescent="0.15">
      <c r="A123" s="278"/>
      <c r="B123" s="493"/>
      <c r="C123" s="493"/>
      <c r="D123" s="493"/>
      <c r="E123" s="493"/>
      <c r="F123" s="493"/>
      <c r="G123" s="493"/>
      <c r="H123" s="493"/>
      <c r="I123" s="493"/>
      <c r="J123" s="493"/>
      <c r="K123" s="493"/>
      <c r="L123" s="493"/>
      <c r="M123" s="493"/>
      <c r="N123" s="275"/>
    </row>
    <row r="124" spans="1:14" ht="21" customHeight="1" x14ac:dyDescent="0.15">
      <c r="A124" s="278"/>
      <c r="B124" s="497" t="s">
        <v>128</v>
      </c>
      <c r="C124" s="498"/>
      <c r="D124" s="498"/>
      <c r="E124" s="498"/>
      <c r="F124" s="498"/>
      <c r="G124" s="499" t="s">
        <v>127</v>
      </c>
      <c r="H124" s="497" t="s">
        <v>126</v>
      </c>
      <c r="I124" s="501"/>
      <c r="J124" s="501"/>
      <c r="K124" s="501"/>
      <c r="L124" s="501"/>
      <c r="M124" s="502" t="s">
        <v>125</v>
      </c>
      <c r="N124" s="275"/>
    </row>
    <row r="125" spans="1:14" s="287" customFormat="1" ht="21" customHeight="1" x14ac:dyDescent="0.15">
      <c r="A125" s="278"/>
      <c r="B125" s="289" t="s">
        <v>124</v>
      </c>
      <c r="C125" s="289" t="s">
        <v>123</v>
      </c>
      <c r="D125" s="289" t="s">
        <v>122</v>
      </c>
      <c r="E125" s="289" t="s">
        <v>121</v>
      </c>
      <c r="F125" s="288" t="s">
        <v>120</v>
      </c>
      <c r="G125" s="500"/>
      <c r="H125" s="289" t="s">
        <v>119</v>
      </c>
      <c r="I125" s="289" t="s">
        <v>118</v>
      </c>
      <c r="J125" s="504" t="s">
        <v>117</v>
      </c>
      <c r="K125" s="504"/>
      <c r="L125" s="288" t="s">
        <v>2</v>
      </c>
      <c r="M125" s="503"/>
      <c r="N125" s="275"/>
    </row>
    <row r="126" spans="1:14" s="279" customFormat="1" ht="21" customHeight="1" x14ac:dyDescent="0.15">
      <c r="A126" s="278"/>
      <c r="B126" s="280" t="str">
        <f ca="1">IF(M120=" "," ",INDIRECT($H$3 &amp; "!H" &amp; $H$4+2+C122))</f>
        <v xml:space="preserve"> </v>
      </c>
      <c r="C126" s="280" t="str">
        <f ca="1">IF(M120=" "," ",INDIRECT($H$3 &amp; "!I" &amp; $H$4+2+C122))</f>
        <v xml:space="preserve"> </v>
      </c>
      <c r="D126" s="280" t="str">
        <f ca="1">IF(M120=" "," ",INDIRECT($H$3 &amp; "!J" &amp; $H$4+2+C122))</f>
        <v xml:space="preserve"> </v>
      </c>
      <c r="E126" s="280" t="str">
        <f ca="1">IF(M120=" "," ",INDIRECT($H$3 &amp; "!K" &amp; $H$4+2+C122))</f>
        <v xml:space="preserve"> </v>
      </c>
      <c r="F126" s="284" t="str">
        <f ca="1">IF(M120=" "," ",INDIRECT($H$3 &amp; "!L" &amp; $H$4+2+C122))</f>
        <v xml:space="preserve"> </v>
      </c>
      <c r="G126" s="286" t="str">
        <f ca="1">IF(M120=" "," ",INDIRECT($H$3 &amp; "!M" &amp; $H$4+2+C122))</f>
        <v xml:space="preserve"> </v>
      </c>
      <c r="H126" s="285" t="str">
        <f ca="1">IF(M120=" "," ",INDIRECT($H$3 &amp; "!N" &amp; $H$4+2+C122))</f>
        <v xml:space="preserve"> </v>
      </c>
      <c r="I126" s="280" t="str">
        <f ca="1">IF(M120=" "," ",INDIRECT($H$3 &amp; "!O" &amp; $H$4+2+C122))</f>
        <v xml:space="preserve"> </v>
      </c>
      <c r="J126" s="492" t="str">
        <f ca="1">IF(M120=" "," ",INDIRECT($H$3 &amp; "!P" &amp; $H$4+2+C122))</f>
        <v xml:space="preserve"> </v>
      </c>
      <c r="K126" s="492"/>
      <c r="L126" s="284" t="str">
        <f ca="1">IF(M120=" "," ",INDIRECT($H$3 &amp; "!Q" &amp; $H$4+2+C122))</f>
        <v xml:space="preserve"> </v>
      </c>
      <c r="M126" s="283" t="str">
        <f ca="1">IF(M120=" "," ",INDIRECT($H$3 &amp; "!R" &amp; $H$4+2+C122))</f>
        <v xml:space="preserve"> </v>
      </c>
      <c r="N126" s="275"/>
    </row>
    <row r="127" spans="1:14" s="279" customFormat="1" ht="21" customHeight="1" x14ac:dyDescent="0.15">
      <c r="A127" s="278"/>
      <c r="B127" s="506" t="s">
        <v>116</v>
      </c>
      <c r="C127" s="506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75"/>
    </row>
    <row r="128" spans="1:14" s="279" customFormat="1" ht="21" customHeight="1" x14ac:dyDescent="0.15">
      <c r="A128" s="278"/>
      <c r="B128" s="282"/>
      <c r="C128" s="282"/>
      <c r="D128" s="281"/>
      <c r="E128" s="490" t="s">
        <v>115</v>
      </c>
      <c r="F128" s="491"/>
      <c r="G128" s="280" t="str">
        <f ca="1">IF(M120=" "," ",INDIRECT($H$3 &amp; "!V" &amp; $H$4+2+C122))</f>
        <v xml:space="preserve"> </v>
      </c>
      <c r="H128" s="280" t="str">
        <f ca="1">IF(M120=" "," ",INDIRECT($H$3 &amp; "!W" &amp; $H$4+2+C122))</f>
        <v xml:space="preserve"> </v>
      </c>
      <c r="I128" s="280" t="str">
        <f ca="1">IF(M120=" "," ",INDIRECT($H$3 &amp; "!X" &amp; $H$4+2+C122))</f>
        <v xml:space="preserve"> </v>
      </c>
      <c r="J128" s="492" t="str">
        <f ca="1">IF(M120=" "," ",INDIRECT($H$3 &amp; "!Y" &amp; $H$4+2+C122))</f>
        <v xml:space="preserve"> </v>
      </c>
      <c r="K128" s="492"/>
      <c r="L128" s="280" t="str">
        <f ca="1">IF(M120=" "," ",INDIRECT($H$3 &amp; "!Z" &amp; $H$4+2+C122))</f>
        <v xml:space="preserve"> </v>
      </c>
      <c r="M128" s="280" t="str">
        <f ca="1">IF(M120=" "," ",INDIRECT($H$3 &amp; "!AA" &amp; $H$4+2+C122))</f>
        <v xml:space="preserve"> </v>
      </c>
      <c r="N128" s="275"/>
    </row>
    <row r="129" spans="1:14" ht="6" customHeight="1" x14ac:dyDescent="0.15">
      <c r="A129" s="278"/>
      <c r="B129" s="277"/>
      <c r="C129" s="277"/>
      <c r="D129" s="277"/>
      <c r="E129" s="277"/>
      <c r="F129" s="277"/>
      <c r="G129" s="277"/>
      <c r="H129" s="277"/>
      <c r="I129" s="277"/>
      <c r="J129" s="493"/>
      <c r="K129" s="493"/>
      <c r="L129" s="277"/>
      <c r="M129" s="277"/>
      <c r="N129" s="275"/>
    </row>
    <row r="130" spans="1:14" ht="21" customHeight="1" x14ac:dyDescent="0.15">
      <c r="A130" s="278"/>
      <c r="B130" s="277"/>
      <c r="C130" s="277"/>
      <c r="D130" s="277"/>
      <c r="E130" s="277"/>
      <c r="F130" s="277"/>
      <c r="G130" s="277"/>
      <c r="H130" s="277"/>
      <c r="I130" s="277"/>
      <c r="J130" s="495" t="s">
        <v>114</v>
      </c>
      <c r="K130" s="496"/>
      <c r="L130" s="496"/>
      <c r="M130" s="276" t="str">
        <f ca="1">M116</f>
        <v xml:space="preserve"> </v>
      </c>
      <c r="N130" s="275"/>
    </row>
    <row r="131" spans="1:14" ht="12" customHeight="1" x14ac:dyDescent="0.15">
      <c r="A131" s="274"/>
      <c r="B131" s="273" t="s">
        <v>74</v>
      </c>
      <c r="C131" s="273"/>
      <c r="D131" s="272"/>
      <c r="E131" s="271"/>
      <c r="F131" s="271"/>
      <c r="G131" s="271"/>
      <c r="H131" s="271"/>
      <c r="I131" s="271"/>
      <c r="J131" s="271"/>
      <c r="K131" s="271"/>
      <c r="L131" s="271"/>
      <c r="M131" s="271"/>
      <c r="N131" s="270"/>
    </row>
    <row r="132" spans="1:14" ht="21" customHeight="1" x14ac:dyDescent="0.2">
      <c r="A132" s="489"/>
      <c r="B132" s="520"/>
      <c r="C132" s="520"/>
      <c r="D132" s="520"/>
      <c r="E132" s="520"/>
      <c r="F132" s="520"/>
      <c r="G132" s="520"/>
      <c r="H132" s="520"/>
      <c r="I132" s="520"/>
      <c r="J132" s="520"/>
      <c r="K132" s="520"/>
      <c r="L132" s="520"/>
      <c r="M132" s="520"/>
      <c r="N132" s="520"/>
    </row>
    <row r="133" spans="1:14" ht="24.95" customHeight="1" x14ac:dyDescent="0.2">
      <c r="A133" s="301"/>
      <c r="B133" s="517" t="str">
        <f ca="1">IF(M140=" "," ",Employee!$D$5)</f>
        <v xml:space="preserve"> </v>
      </c>
      <c r="C133" s="517"/>
      <c r="D133" s="517"/>
      <c r="E133" s="517"/>
      <c r="F133" s="517"/>
      <c r="G133" s="512" t="str">
        <f ca="1">IF(G140=" "," ",INDIRECT("Employee!D" &amp; D136+3))</f>
        <v xml:space="preserve"> </v>
      </c>
      <c r="H133" s="513"/>
      <c r="I133" s="514" t="str">
        <f ca="1">IF(G140=" "," ",INDIRECT("Employee!D" &amp; D136+4))</f>
        <v xml:space="preserve"> </v>
      </c>
      <c r="J133" s="515"/>
      <c r="K133" s="515"/>
      <c r="L133" s="494" t="s">
        <v>23</v>
      </c>
      <c r="M133" s="494"/>
      <c r="N133" s="300"/>
    </row>
    <row r="134" spans="1:14" ht="18" customHeight="1" x14ac:dyDescent="0.15">
      <c r="A134" s="278"/>
      <c r="B134" s="507" t="str">
        <f ca="1">IF(M140=" "," ",Employee!$D$6)</f>
        <v xml:space="preserve"> </v>
      </c>
      <c r="C134" s="507"/>
      <c r="D134" s="509"/>
      <c r="E134" s="510"/>
      <c r="F134" s="511"/>
      <c r="G134" s="299"/>
      <c r="H134" s="298"/>
      <c r="I134" s="277"/>
      <c r="J134" s="277"/>
      <c r="K134" s="277"/>
      <c r="L134" s="277"/>
      <c r="M134" s="277" t="str">
        <f ca="1">INDIRECT($H$3 &amp; "!E" &amp; $H$4+2+C136)</f>
        <v xml:space="preserve"> </v>
      </c>
      <c r="N134" s="275"/>
    </row>
    <row r="135" spans="1:14" ht="21" customHeight="1" x14ac:dyDescent="0.15">
      <c r="A135" s="278"/>
      <c r="B135" s="507" t="str">
        <f ca="1">IF(M140=" "," ",Employee!$D$7)</f>
        <v xml:space="preserve"> </v>
      </c>
      <c r="C135" s="507"/>
      <c r="D135" s="507"/>
      <c r="E135" s="297" t="str">
        <f ca="1">IF(M140=" "," ",Employee!$D$9)</f>
        <v xml:space="preserve"> </v>
      </c>
      <c r="F135" s="296"/>
      <c r="G135" s="295"/>
      <c r="H135" s="290" t="s">
        <v>133</v>
      </c>
      <c r="I135" s="294">
        <f ca="1">I121</f>
        <v>43933</v>
      </c>
      <c r="J135" s="508" t="s">
        <v>6</v>
      </c>
      <c r="K135" s="508"/>
      <c r="L135" s="290" t="s">
        <v>132</v>
      </c>
      <c r="M135" s="277" t="str">
        <f ca="1">IF(M134=" "," ",INDIRECT("Employee!M" &amp; D136+3))</f>
        <v xml:space="preserve"> </v>
      </c>
      <c r="N135" s="275"/>
    </row>
    <row r="136" spans="1:14" ht="21" customHeight="1" x14ac:dyDescent="0.15">
      <c r="A136" s="278"/>
      <c r="B136" s="290" t="s">
        <v>131</v>
      </c>
      <c r="C136" s="293">
        <f ca="1">INDIRECT("Employee!D" &amp; ((((ROW()-10)/14)+1)*26+3))</f>
        <v>10</v>
      </c>
      <c r="D136" s="321">
        <f ca="1">(C136-1)*26+12</f>
        <v>246</v>
      </c>
      <c r="E136" s="297"/>
      <c r="F136" s="493"/>
      <c r="G136" s="493"/>
      <c r="H136" s="292" t="s">
        <v>130</v>
      </c>
      <c r="I136" s="291">
        <f ca="1">I122</f>
        <v>1</v>
      </c>
      <c r="J136" s="505" t="str">
        <f ca="1">IF(M134=" "," ",INDIRECT($H$3 &amp; "!D" &amp; $H$4+2+C136))</f>
        <v xml:space="preserve"> </v>
      </c>
      <c r="K136" s="505"/>
      <c r="L136" s="290" t="s">
        <v>129</v>
      </c>
      <c r="M136" s="277" t="str">
        <f ca="1">IF(M134=" "," ",INDIRECT($H$3 &amp; "!C" &amp; $H$4+2+C136))</f>
        <v xml:space="preserve"> </v>
      </c>
      <c r="N136" s="275"/>
    </row>
    <row r="137" spans="1:14" ht="6" customHeight="1" x14ac:dyDescent="0.15">
      <c r="A137" s="278"/>
      <c r="B137" s="493"/>
      <c r="C137" s="493"/>
      <c r="D137" s="493"/>
      <c r="E137" s="493"/>
      <c r="F137" s="493"/>
      <c r="G137" s="493"/>
      <c r="H137" s="493"/>
      <c r="I137" s="493"/>
      <c r="J137" s="493"/>
      <c r="K137" s="493"/>
      <c r="L137" s="493"/>
      <c r="M137" s="493"/>
      <c r="N137" s="275"/>
    </row>
    <row r="138" spans="1:14" ht="21" customHeight="1" x14ac:dyDescent="0.15">
      <c r="A138" s="278"/>
      <c r="B138" s="497" t="s">
        <v>128</v>
      </c>
      <c r="C138" s="498"/>
      <c r="D138" s="498"/>
      <c r="E138" s="498"/>
      <c r="F138" s="498"/>
      <c r="G138" s="499" t="s">
        <v>127</v>
      </c>
      <c r="H138" s="497" t="s">
        <v>126</v>
      </c>
      <c r="I138" s="501"/>
      <c r="J138" s="501"/>
      <c r="K138" s="501"/>
      <c r="L138" s="501"/>
      <c r="M138" s="502" t="s">
        <v>125</v>
      </c>
      <c r="N138" s="275"/>
    </row>
    <row r="139" spans="1:14" s="287" customFormat="1" ht="21" customHeight="1" x14ac:dyDescent="0.15">
      <c r="A139" s="278"/>
      <c r="B139" s="289" t="s">
        <v>124</v>
      </c>
      <c r="C139" s="289" t="s">
        <v>123</v>
      </c>
      <c r="D139" s="289" t="s">
        <v>122</v>
      </c>
      <c r="E139" s="289" t="s">
        <v>121</v>
      </c>
      <c r="F139" s="288" t="s">
        <v>120</v>
      </c>
      <c r="G139" s="500"/>
      <c r="H139" s="289" t="s">
        <v>119</v>
      </c>
      <c r="I139" s="289" t="s">
        <v>118</v>
      </c>
      <c r="J139" s="504" t="s">
        <v>117</v>
      </c>
      <c r="K139" s="504"/>
      <c r="L139" s="288" t="s">
        <v>2</v>
      </c>
      <c r="M139" s="503"/>
      <c r="N139" s="275"/>
    </row>
    <row r="140" spans="1:14" s="279" customFormat="1" ht="21" customHeight="1" x14ac:dyDescent="0.15">
      <c r="A140" s="278"/>
      <c r="B140" s="280" t="str">
        <f ca="1">IF(M134=" "," ",INDIRECT($H$3 &amp; "!H" &amp; $H$4+2+C136))</f>
        <v xml:space="preserve"> </v>
      </c>
      <c r="C140" s="280" t="str">
        <f ca="1">IF(M134=" "," ",INDIRECT($H$3 &amp; "!I" &amp; $H$4+2+C136))</f>
        <v xml:space="preserve"> </v>
      </c>
      <c r="D140" s="280" t="str">
        <f ca="1">IF(M134=" "," ",INDIRECT($H$3 &amp; "!J" &amp; $H$4+2+C136))</f>
        <v xml:space="preserve"> </v>
      </c>
      <c r="E140" s="280" t="str">
        <f ca="1">IF(M134=" "," ",INDIRECT($H$3 &amp; "!K" &amp; $H$4+2+C136))</f>
        <v xml:space="preserve"> </v>
      </c>
      <c r="F140" s="284" t="str">
        <f ca="1">IF(M134=" "," ",INDIRECT($H$3 &amp; "!L" &amp; $H$4+2+C136))</f>
        <v xml:space="preserve"> </v>
      </c>
      <c r="G140" s="286" t="str">
        <f ca="1">IF(M134=" "," ",INDIRECT($H$3 &amp; "!M" &amp; $H$4+2+C136))</f>
        <v xml:space="preserve"> </v>
      </c>
      <c r="H140" s="285" t="str">
        <f ca="1">IF(M134=" "," ",INDIRECT($H$3 &amp; "!N" &amp; $H$4+2+C136))</f>
        <v xml:space="preserve"> </v>
      </c>
      <c r="I140" s="280" t="str">
        <f ca="1">IF(M134=" "," ",INDIRECT($H$3 &amp; "!O" &amp; $H$4+2+C136))</f>
        <v xml:space="preserve"> </v>
      </c>
      <c r="J140" s="492" t="str">
        <f ca="1">IF(M134=" "," ",INDIRECT($H$3 &amp; "!P" &amp; $H$4+2+C136))</f>
        <v xml:space="preserve"> </v>
      </c>
      <c r="K140" s="492"/>
      <c r="L140" s="284" t="str">
        <f ca="1">IF(M134=" "," ",INDIRECT($H$3 &amp; "!Q" &amp; $H$4+2+C136))</f>
        <v xml:space="preserve"> </v>
      </c>
      <c r="M140" s="283" t="str">
        <f ca="1">IF(M134=" "," ",INDIRECT($H$3 &amp; "!R" &amp; $H$4+2+C136))</f>
        <v xml:space="preserve"> </v>
      </c>
      <c r="N140" s="275"/>
    </row>
    <row r="141" spans="1:14" s="279" customFormat="1" ht="21" customHeight="1" x14ac:dyDescent="0.15">
      <c r="A141" s="278"/>
      <c r="B141" s="506" t="s">
        <v>116</v>
      </c>
      <c r="C141" s="506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75"/>
    </row>
    <row r="142" spans="1:14" s="279" customFormat="1" ht="21" customHeight="1" x14ac:dyDescent="0.15">
      <c r="A142" s="278"/>
      <c r="B142" s="282"/>
      <c r="C142" s="282"/>
      <c r="D142" s="281"/>
      <c r="E142" s="490" t="s">
        <v>115</v>
      </c>
      <c r="F142" s="491"/>
      <c r="G142" s="280" t="str">
        <f ca="1">IF(M134=" "," ",INDIRECT($H$3 &amp; "!V" &amp; $H$4+2+C136))</f>
        <v xml:space="preserve"> </v>
      </c>
      <c r="H142" s="280" t="str">
        <f ca="1">IF(M134=" "," ",INDIRECT($H$3 &amp; "!W" &amp; $H$4+2+C136))</f>
        <v xml:space="preserve"> </v>
      </c>
      <c r="I142" s="280" t="str">
        <f ca="1">IF(M134=" "," ",INDIRECT($H$3 &amp; "!X" &amp; $H$4+2+C136))</f>
        <v xml:space="preserve"> </v>
      </c>
      <c r="J142" s="492" t="str">
        <f ca="1">IF(M134=" "," ",INDIRECT($H$3 &amp; "!Y" &amp; $H$4+2+C136))</f>
        <v xml:space="preserve"> </v>
      </c>
      <c r="K142" s="492"/>
      <c r="L142" s="280" t="str">
        <f ca="1">IF(M134=" "," ",INDIRECT($H$3 &amp; "!Z" &amp; $H$4+2+C136))</f>
        <v xml:space="preserve"> </v>
      </c>
      <c r="M142" s="280" t="str">
        <f ca="1">IF(M134=" "," ",INDIRECT($H$3 &amp; "!AA" &amp; $H$4+2+C136))</f>
        <v xml:space="preserve"> </v>
      </c>
      <c r="N142" s="275"/>
    </row>
    <row r="143" spans="1:14" ht="6" customHeight="1" x14ac:dyDescent="0.15">
      <c r="A143" s="278"/>
      <c r="B143" s="277"/>
      <c r="C143" s="277"/>
      <c r="D143" s="277"/>
      <c r="E143" s="277"/>
      <c r="F143" s="277"/>
      <c r="G143" s="277"/>
      <c r="H143" s="277"/>
      <c r="I143" s="277"/>
      <c r="J143" s="493"/>
      <c r="K143" s="493"/>
      <c r="L143" s="277"/>
      <c r="M143" s="277"/>
      <c r="N143" s="275"/>
    </row>
    <row r="144" spans="1:14" ht="21" customHeight="1" x14ac:dyDescent="0.15">
      <c r="A144" s="278"/>
      <c r="B144" s="277"/>
      <c r="C144" s="277"/>
      <c r="D144" s="277"/>
      <c r="E144" s="277"/>
      <c r="F144" s="277"/>
      <c r="G144" s="277"/>
      <c r="H144" s="277"/>
      <c r="I144" s="277"/>
      <c r="J144" s="495" t="s">
        <v>114</v>
      </c>
      <c r="K144" s="496"/>
      <c r="L144" s="496"/>
      <c r="M144" s="276" t="str">
        <f ca="1">M130</f>
        <v xml:space="preserve"> </v>
      </c>
      <c r="N144" s="275"/>
    </row>
    <row r="145" spans="1:14" ht="12" customHeight="1" x14ac:dyDescent="0.15">
      <c r="A145" s="274"/>
      <c r="B145" s="273" t="s">
        <v>74</v>
      </c>
      <c r="C145" s="273"/>
      <c r="D145" s="272"/>
      <c r="E145" s="271"/>
      <c r="F145" s="271"/>
      <c r="G145" s="271"/>
      <c r="H145" s="271"/>
      <c r="I145" s="271"/>
      <c r="J145" s="271"/>
      <c r="K145" s="271"/>
      <c r="L145" s="271"/>
      <c r="M145" s="271"/>
      <c r="N145" s="270"/>
    </row>
    <row r="146" spans="1:14" ht="21" customHeight="1" x14ac:dyDescent="0.15">
      <c r="A146" s="489"/>
      <c r="B146" s="489"/>
      <c r="C146" s="489"/>
      <c r="D146" s="489"/>
      <c r="E146" s="489"/>
      <c r="F146" s="489"/>
      <c r="G146" s="489"/>
      <c r="H146" s="489"/>
      <c r="I146" s="489"/>
      <c r="J146" s="489"/>
      <c r="K146" s="489"/>
      <c r="L146" s="489"/>
      <c r="M146" s="489"/>
      <c r="N146" s="489"/>
    </row>
  </sheetData>
  <mergeCells count="233">
    <mergeCell ref="J144:L144"/>
    <mergeCell ref="B135:D135"/>
    <mergeCell ref="J135:K135"/>
    <mergeCell ref="F136:G136"/>
    <mergeCell ref="J136:K136"/>
    <mergeCell ref="B137:M137"/>
    <mergeCell ref="B138:F138"/>
    <mergeCell ref="M138:M139"/>
    <mergeCell ref="A132:N132"/>
    <mergeCell ref="J140:K140"/>
    <mergeCell ref="B141:C141"/>
    <mergeCell ref="L133:M133"/>
    <mergeCell ref="B134:D134"/>
    <mergeCell ref="E134:F134"/>
    <mergeCell ref="E142:F142"/>
    <mergeCell ref="J142:K142"/>
    <mergeCell ref="J143:K143"/>
    <mergeCell ref="J139:K139"/>
    <mergeCell ref="B133:F133"/>
    <mergeCell ref="G133:H133"/>
    <mergeCell ref="I133:K133"/>
    <mergeCell ref="G138:G139"/>
    <mergeCell ref="H138:L138"/>
    <mergeCell ref="E128:F128"/>
    <mergeCell ref="J128:K128"/>
    <mergeCell ref="J129:K129"/>
    <mergeCell ref="J130:L130"/>
    <mergeCell ref="B123:M123"/>
    <mergeCell ref="B124:F124"/>
    <mergeCell ref="G124:G125"/>
    <mergeCell ref="H124:L124"/>
    <mergeCell ref="M124:M125"/>
    <mergeCell ref="J126:K126"/>
    <mergeCell ref="J125:K125"/>
    <mergeCell ref="B120:D120"/>
    <mergeCell ref="E120:F120"/>
    <mergeCell ref="B121:D121"/>
    <mergeCell ref="J121:K121"/>
    <mergeCell ref="F122:G122"/>
    <mergeCell ref="J122:K122"/>
    <mergeCell ref="B127:C127"/>
    <mergeCell ref="B113:C113"/>
    <mergeCell ref="E114:F114"/>
    <mergeCell ref="J114:K114"/>
    <mergeCell ref="J115:K115"/>
    <mergeCell ref="J116:L116"/>
    <mergeCell ref="A118:N118"/>
    <mergeCell ref="B119:F119"/>
    <mergeCell ref="G110:G111"/>
    <mergeCell ref="H110:L110"/>
    <mergeCell ref="M110:M111"/>
    <mergeCell ref="G119:H119"/>
    <mergeCell ref="I119:K119"/>
    <mergeCell ref="L119:M119"/>
    <mergeCell ref="A104:N104"/>
    <mergeCell ref="B105:F105"/>
    <mergeCell ref="G105:H105"/>
    <mergeCell ref="I105:K105"/>
    <mergeCell ref="L105:M105"/>
    <mergeCell ref="J112:K112"/>
    <mergeCell ref="J111:K111"/>
    <mergeCell ref="B106:D106"/>
    <mergeCell ref="E106:F106"/>
    <mergeCell ref="B107:D107"/>
    <mergeCell ref="J107:K107"/>
    <mergeCell ref="F108:G108"/>
    <mergeCell ref="J108:K108"/>
    <mergeCell ref="B109:M109"/>
    <mergeCell ref="B110:F110"/>
    <mergeCell ref="B99:C99"/>
    <mergeCell ref="E100:F100"/>
    <mergeCell ref="J100:K100"/>
    <mergeCell ref="J101:K101"/>
    <mergeCell ref="J102:L102"/>
    <mergeCell ref="B95:M95"/>
    <mergeCell ref="B96:F96"/>
    <mergeCell ref="G96:G97"/>
    <mergeCell ref="H96:L96"/>
    <mergeCell ref="M96:M97"/>
    <mergeCell ref="A90:N90"/>
    <mergeCell ref="B91:F91"/>
    <mergeCell ref="G91:H91"/>
    <mergeCell ref="I91:K91"/>
    <mergeCell ref="L91:M91"/>
    <mergeCell ref="J98:K98"/>
    <mergeCell ref="J97:K97"/>
    <mergeCell ref="B92:D92"/>
    <mergeCell ref="E92:F92"/>
    <mergeCell ref="B93:D93"/>
    <mergeCell ref="J93:K93"/>
    <mergeCell ref="F94:G94"/>
    <mergeCell ref="J94:K94"/>
    <mergeCell ref="G7:H7"/>
    <mergeCell ref="L7:M7"/>
    <mergeCell ref="B11:M11"/>
    <mergeCell ref="J9:K9"/>
    <mergeCell ref="M12:M13"/>
    <mergeCell ref="B37:D37"/>
    <mergeCell ref="B36:D36"/>
    <mergeCell ref="J30:K30"/>
    <mergeCell ref="J14:K14"/>
    <mergeCell ref="B15:C15"/>
    <mergeCell ref="E30:F30"/>
    <mergeCell ref="B23:D23"/>
    <mergeCell ref="B22:D22"/>
    <mergeCell ref="B8:D8"/>
    <mergeCell ref="B40:F40"/>
    <mergeCell ref="H40:L40"/>
    <mergeCell ref="E50:F50"/>
    <mergeCell ref="L49:M49"/>
    <mergeCell ref="I49:K49"/>
    <mergeCell ref="B50:D50"/>
    <mergeCell ref="B63:F63"/>
    <mergeCell ref="A62:N62"/>
    <mergeCell ref="A48:N48"/>
    <mergeCell ref="J44:K44"/>
    <mergeCell ref="M40:M41"/>
    <mergeCell ref="J41:K41"/>
    <mergeCell ref="G40:G41"/>
    <mergeCell ref="J42:K42"/>
    <mergeCell ref="B79:D79"/>
    <mergeCell ref="J79:K79"/>
    <mergeCell ref="A76:N76"/>
    <mergeCell ref="B77:F77"/>
    <mergeCell ref="G77:H77"/>
    <mergeCell ref="I77:K77"/>
    <mergeCell ref="L77:M77"/>
    <mergeCell ref="J45:K45"/>
    <mergeCell ref="B49:F49"/>
    <mergeCell ref="G49:H49"/>
    <mergeCell ref="F66:G66"/>
    <mergeCell ref="M68:M69"/>
    <mergeCell ref="B54:F54"/>
    <mergeCell ref="G54:G55"/>
    <mergeCell ref="J52:K52"/>
    <mergeCell ref="J65:K65"/>
    <mergeCell ref="J60:L60"/>
    <mergeCell ref="B53:M53"/>
    <mergeCell ref="H54:L54"/>
    <mergeCell ref="M54:M55"/>
    <mergeCell ref="J55:K55"/>
    <mergeCell ref="B78:D78"/>
    <mergeCell ref="E78:F78"/>
    <mergeCell ref="J46:L46"/>
    <mergeCell ref="B39:M39"/>
    <mergeCell ref="B35:F35"/>
    <mergeCell ref="G35:H35"/>
    <mergeCell ref="E22:F22"/>
    <mergeCell ref="B9:D9"/>
    <mergeCell ref="E16:F16"/>
    <mergeCell ref="F10:G10"/>
    <mergeCell ref="L21:M21"/>
    <mergeCell ref="J13:K13"/>
    <mergeCell ref="B26:F26"/>
    <mergeCell ref="G26:G27"/>
    <mergeCell ref="F24:G24"/>
    <mergeCell ref="B25:M25"/>
    <mergeCell ref="M26:M27"/>
    <mergeCell ref="B29:C29"/>
    <mergeCell ref="F38:G38"/>
    <mergeCell ref="J38:K38"/>
    <mergeCell ref="J10:K10"/>
    <mergeCell ref="J17:K17"/>
    <mergeCell ref="J37:K37"/>
    <mergeCell ref="A20:N20"/>
    <mergeCell ref="A34:N34"/>
    <mergeCell ref="I3:L3"/>
    <mergeCell ref="I4:L4"/>
    <mergeCell ref="J32:L32"/>
    <mergeCell ref="E36:F36"/>
    <mergeCell ref="J31:K31"/>
    <mergeCell ref="J27:K27"/>
    <mergeCell ref="E8:F8"/>
    <mergeCell ref="J28:K28"/>
    <mergeCell ref="J24:K24"/>
    <mergeCell ref="I35:K35"/>
    <mergeCell ref="L35:M35"/>
    <mergeCell ref="H12:L12"/>
    <mergeCell ref="J16:K16"/>
    <mergeCell ref="I7:K7"/>
    <mergeCell ref="B21:F21"/>
    <mergeCell ref="G21:H21"/>
    <mergeCell ref="I21:K21"/>
    <mergeCell ref="B12:F12"/>
    <mergeCell ref="G12:G13"/>
    <mergeCell ref="B7:F7"/>
    <mergeCell ref="J23:K23"/>
    <mergeCell ref="H26:L26"/>
    <mergeCell ref="J18:L18"/>
    <mergeCell ref="A6:N6"/>
    <mergeCell ref="J74:L74"/>
    <mergeCell ref="B71:C71"/>
    <mergeCell ref="J66:K66"/>
    <mergeCell ref="B68:F68"/>
    <mergeCell ref="G68:G69"/>
    <mergeCell ref="B65:D65"/>
    <mergeCell ref="J51:K51"/>
    <mergeCell ref="B51:D51"/>
    <mergeCell ref="B43:C43"/>
    <mergeCell ref="J69:K69"/>
    <mergeCell ref="B64:D64"/>
    <mergeCell ref="E64:F64"/>
    <mergeCell ref="G63:H63"/>
    <mergeCell ref="B57:C57"/>
    <mergeCell ref="F52:G52"/>
    <mergeCell ref="J56:K56"/>
    <mergeCell ref="I63:K63"/>
    <mergeCell ref="H68:L68"/>
    <mergeCell ref="E44:F44"/>
    <mergeCell ref="A146:N146"/>
    <mergeCell ref="E58:F58"/>
    <mergeCell ref="J58:K58"/>
    <mergeCell ref="J70:K70"/>
    <mergeCell ref="E72:F72"/>
    <mergeCell ref="J72:K72"/>
    <mergeCell ref="J73:K73"/>
    <mergeCell ref="B67:M67"/>
    <mergeCell ref="L63:M63"/>
    <mergeCell ref="J59:K59"/>
    <mergeCell ref="J87:K87"/>
    <mergeCell ref="J88:L88"/>
    <mergeCell ref="B81:M81"/>
    <mergeCell ref="B82:F82"/>
    <mergeCell ref="G82:G83"/>
    <mergeCell ref="H82:L82"/>
    <mergeCell ref="M82:M83"/>
    <mergeCell ref="J83:K83"/>
    <mergeCell ref="F80:G80"/>
    <mergeCell ref="J80:K80"/>
    <mergeCell ref="J84:K84"/>
    <mergeCell ref="B85:C85"/>
    <mergeCell ref="E86:F86"/>
    <mergeCell ref="J86:K86"/>
  </mergeCells>
  <hyperlinks>
    <hyperlink ref="B19" r:id="rId1" xr:uid="{00000000-0004-0000-0D00-000000000000}"/>
    <hyperlink ref="B33" r:id="rId2" xr:uid="{00000000-0004-0000-0D00-000001000000}"/>
    <hyperlink ref="B47" r:id="rId3" xr:uid="{00000000-0004-0000-0D00-000002000000}"/>
    <hyperlink ref="B61" r:id="rId4" xr:uid="{00000000-0004-0000-0D00-000003000000}"/>
    <hyperlink ref="B75" r:id="rId5" xr:uid="{00000000-0004-0000-0D00-000004000000}"/>
    <hyperlink ref="B89" r:id="rId6" xr:uid="{00000000-0004-0000-0D00-000005000000}"/>
    <hyperlink ref="B103" r:id="rId7" xr:uid="{00000000-0004-0000-0D00-000006000000}"/>
    <hyperlink ref="B117" r:id="rId8" xr:uid="{00000000-0004-0000-0D00-000007000000}"/>
    <hyperlink ref="B131" r:id="rId9" xr:uid="{00000000-0004-0000-0D00-000008000000}"/>
    <hyperlink ref="B145" r:id="rId10" xr:uid="{00000000-0004-0000-0D00-000009000000}"/>
  </hyperlinks>
  <printOptions horizontalCentered="1" verticalCentered="1"/>
  <pageMargins left="0.55118110236220474" right="0.55118110236220474" top="0.31496062992125984" bottom="0.23622047244094491" header="7.874015748031496E-2" footer="0.11811023622047245"/>
  <pageSetup paperSize="9" orientation="landscape" r:id="rId1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8"/>
  <sheetViews>
    <sheetView workbookViewId="0">
      <selection activeCell="N8" sqref="N8"/>
    </sheetView>
  </sheetViews>
  <sheetFormatPr defaultRowHeight="12" x14ac:dyDescent="0.2"/>
  <cols>
    <col min="1" max="1" width="1.7109375" style="237" customWidth="1"/>
    <col min="2" max="2" width="9.7109375" style="238" customWidth="1"/>
    <col min="3" max="9" width="11.7109375" style="237" customWidth="1"/>
    <col min="10" max="10" width="9.7109375" style="237" customWidth="1"/>
    <col min="11" max="14" width="11.7109375" style="237" customWidth="1"/>
    <col min="15" max="15" width="1.7109375" style="237" customWidth="1"/>
    <col min="16" max="16384" width="9.140625" style="237"/>
  </cols>
  <sheetData>
    <row r="1" spans="1:15" ht="9" customHeight="1" thickBot="1" x14ac:dyDescent="0.25">
      <c r="A1" s="268"/>
      <c r="B1" s="26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5"/>
    </row>
    <row r="2" spans="1:15" s="260" customFormat="1" ht="37.5" thickTop="1" thickBot="1" x14ac:dyDescent="0.25">
      <c r="A2" s="264"/>
      <c r="B2" s="262" t="s">
        <v>113</v>
      </c>
      <c r="C2" s="263" t="s">
        <v>112</v>
      </c>
      <c r="D2" s="262" t="s">
        <v>111</v>
      </c>
      <c r="E2" s="262" t="s">
        <v>110</v>
      </c>
      <c r="F2" s="262" t="s">
        <v>109</v>
      </c>
      <c r="G2" s="262" t="s">
        <v>108</v>
      </c>
      <c r="H2" s="262" t="s">
        <v>107</v>
      </c>
      <c r="I2" s="262" t="s">
        <v>106</v>
      </c>
      <c r="J2" s="262" t="s">
        <v>105</v>
      </c>
      <c r="K2" s="262" t="s">
        <v>104</v>
      </c>
      <c r="L2" s="263" t="s">
        <v>103</v>
      </c>
      <c r="M2" s="263" t="s">
        <v>102</v>
      </c>
      <c r="N2" s="262" t="s">
        <v>101</v>
      </c>
      <c r="O2" s="261"/>
    </row>
    <row r="3" spans="1:15" ht="15" customHeight="1" thickTop="1" x14ac:dyDescent="0.2">
      <c r="A3" s="256"/>
      <c r="B3" s="259"/>
      <c r="C3" s="258"/>
      <c r="D3" s="258"/>
      <c r="E3" s="258"/>
      <c r="F3" s="258"/>
      <c r="G3" s="258"/>
      <c r="H3" s="258"/>
      <c r="I3" s="258"/>
      <c r="N3" s="257"/>
      <c r="O3" s="250"/>
    </row>
    <row r="4" spans="1:15" ht="15" customHeight="1" x14ac:dyDescent="0.2">
      <c r="A4" s="256"/>
      <c r="B4" s="255">
        <f>Admin!$B$26</f>
        <v>43951</v>
      </c>
      <c r="C4" s="254">
        <f>Admin!$B$45</f>
        <v>43970</v>
      </c>
      <c r="D4" s="252">
        <f>'Apr20'!T1+'Apr20'!O1</f>
        <v>0</v>
      </c>
      <c r="E4" s="253">
        <f>'Apr20'!N1</f>
        <v>0</v>
      </c>
      <c r="F4" s="253">
        <f>'Apr20'!AD90+'Apr20'!AE90+'Apr20'!AF90+'Apr20'!AG90</f>
        <v>0</v>
      </c>
      <c r="G4" s="253">
        <f>'Apr20'!AE92+'Apr20'!AF92+'Apr20'!AG92</f>
        <v>0</v>
      </c>
      <c r="H4" s="253">
        <f>'Apr20'!P1</f>
        <v>0</v>
      </c>
      <c r="I4" s="252">
        <f t="shared" ref="I4:I15" si="0">D4+E4-F4-G4+H4</f>
        <v>0</v>
      </c>
      <c r="M4" s="322">
        <f>(YEAR(Admin!B2)-1999)*100+1</f>
        <v>2101</v>
      </c>
      <c r="N4" s="251">
        <f t="shared" ref="N4:N15" si="1">N3+I4-L4</f>
        <v>0</v>
      </c>
      <c r="O4" s="250"/>
    </row>
    <row r="5" spans="1:15" ht="15" customHeight="1" x14ac:dyDescent="0.2">
      <c r="A5" s="256"/>
      <c r="B5" s="255">
        <f>Admin!$B$57</f>
        <v>43982</v>
      </c>
      <c r="C5" s="254">
        <f>Admin!$B$76</f>
        <v>44001</v>
      </c>
      <c r="D5" s="252">
        <f>'May20'!T1+'May20'!O1</f>
        <v>0</v>
      </c>
      <c r="E5" s="253">
        <f>'May20'!N1</f>
        <v>0</v>
      </c>
      <c r="F5" s="253">
        <f>'May20'!AD90+'May20'!AE90+'May20'!AF90+'May20'!AG90</f>
        <v>0</v>
      </c>
      <c r="G5" s="253">
        <f>'May20'!AE92+'May20'!AF92+'May20'!AG92</f>
        <v>0</v>
      </c>
      <c r="H5" s="253">
        <f>'May20'!P1</f>
        <v>0</v>
      </c>
      <c r="I5" s="252">
        <f t="shared" si="0"/>
        <v>0</v>
      </c>
      <c r="M5" s="322">
        <f>M4+1</f>
        <v>2102</v>
      </c>
      <c r="N5" s="251">
        <f t="shared" si="1"/>
        <v>0</v>
      </c>
      <c r="O5" s="250"/>
    </row>
    <row r="6" spans="1:15" ht="15" customHeight="1" x14ac:dyDescent="0.2">
      <c r="A6" s="256"/>
      <c r="B6" s="255">
        <f>Admin!$B$87</f>
        <v>44012</v>
      </c>
      <c r="C6" s="254">
        <f>Admin!$B$106</f>
        <v>44031</v>
      </c>
      <c r="D6" s="252">
        <f>'Jun20'!T1+'Jun20'!O1</f>
        <v>0</v>
      </c>
      <c r="E6" s="253">
        <f>'Jun20'!N1</f>
        <v>0</v>
      </c>
      <c r="F6" s="253">
        <f>'Jun20'!AD90+'Jun20'!AE90+'Jun20'!AF90+'Jun20'!AG90</f>
        <v>0</v>
      </c>
      <c r="G6" s="253">
        <f>'Jun20'!AE92+'Jun20'!AF92+'Jun20'!AG92</f>
        <v>0</v>
      </c>
      <c r="H6" s="253">
        <f>'Jun20'!P1</f>
        <v>0</v>
      </c>
      <c r="I6" s="252">
        <f t="shared" si="0"/>
        <v>0</v>
      </c>
      <c r="M6" s="322">
        <f t="shared" ref="M6:M15" si="2">M5+1</f>
        <v>2103</v>
      </c>
      <c r="N6" s="251">
        <f t="shared" si="1"/>
        <v>0</v>
      </c>
      <c r="O6" s="250"/>
    </row>
    <row r="7" spans="1:15" ht="15" customHeight="1" x14ac:dyDescent="0.2">
      <c r="A7" s="256"/>
      <c r="B7" s="255">
        <f>Admin!$B$118</f>
        <v>44043</v>
      </c>
      <c r="C7" s="254">
        <f>Admin!$B$137</f>
        <v>44062</v>
      </c>
      <c r="D7" s="252">
        <f>'Jul20'!T1+'Jul20'!O1</f>
        <v>0</v>
      </c>
      <c r="E7" s="253">
        <f>'Jul20'!N1</f>
        <v>0</v>
      </c>
      <c r="F7" s="253">
        <f>'Jul20'!AD105+'Jul20'!AE105+'Jul20'!AF105+'Jul20'!AG105</f>
        <v>0</v>
      </c>
      <c r="G7" s="253">
        <f>'Jul20'!AE107+'Jul20'!AF107+'Jul20'!AG107</f>
        <v>0</v>
      </c>
      <c r="H7" s="253">
        <f>'Jul20'!P1</f>
        <v>0</v>
      </c>
      <c r="I7" s="252">
        <f t="shared" si="0"/>
        <v>0</v>
      </c>
      <c r="M7" s="322">
        <f t="shared" si="2"/>
        <v>2104</v>
      </c>
      <c r="N7" s="251">
        <f t="shared" si="1"/>
        <v>0</v>
      </c>
      <c r="O7" s="250"/>
    </row>
    <row r="8" spans="1:15" ht="15" customHeight="1" x14ac:dyDescent="0.2">
      <c r="A8" s="256"/>
      <c r="B8" s="255">
        <f>Admin!$B$149</f>
        <v>44074</v>
      </c>
      <c r="C8" s="254">
        <f>Admin!$B$168</f>
        <v>44093</v>
      </c>
      <c r="D8" s="252">
        <f>'Aug20'!T1+'Aug20'!O1</f>
        <v>0</v>
      </c>
      <c r="E8" s="253">
        <f>'Aug20'!N1</f>
        <v>0</v>
      </c>
      <c r="F8" s="253">
        <f>'Aug20'!AD90+'Aug20'!AE90+'Aug20'!AF90+'Aug20'!AG90</f>
        <v>0</v>
      </c>
      <c r="G8" s="253">
        <f>'Aug20'!AE92+'Aug20'!AF92+'Aug20'!AG92</f>
        <v>0</v>
      </c>
      <c r="H8" s="253">
        <f>'Aug20'!P1</f>
        <v>0</v>
      </c>
      <c r="I8" s="252">
        <f t="shared" si="0"/>
        <v>0</v>
      </c>
      <c r="M8" s="322">
        <f t="shared" si="2"/>
        <v>2105</v>
      </c>
      <c r="N8" s="251">
        <f t="shared" si="1"/>
        <v>0</v>
      </c>
      <c r="O8" s="250"/>
    </row>
    <row r="9" spans="1:15" ht="15" customHeight="1" x14ac:dyDescent="0.2">
      <c r="A9" s="256"/>
      <c r="B9" s="255">
        <f>Admin!$B$179</f>
        <v>44104</v>
      </c>
      <c r="C9" s="254">
        <f>Admin!$B$198</f>
        <v>44123</v>
      </c>
      <c r="D9" s="252">
        <f>'Sep20'!T1+'Sep20'!O1</f>
        <v>0</v>
      </c>
      <c r="E9" s="253">
        <f>'Sep20'!N1</f>
        <v>0</v>
      </c>
      <c r="F9" s="253">
        <f>'Sep20'!AD90+'Sep20'!AE90+'Sep20'!AF90+'Sep20'!AG90</f>
        <v>0</v>
      </c>
      <c r="G9" s="253">
        <f>'Sep20'!AE92+'Sep20'!AF92+'Sep20'!AG92</f>
        <v>0</v>
      </c>
      <c r="H9" s="253">
        <f>'Sep20'!P1</f>
        <v>0</v>
      </c>
      <c r="I9" s="252">
        <f t="shared" si="0"/>
        <v>0</v>
      </c>
      <c r="M9" s="322">
        <f t="shared" si="2"/>
        <v>2106</v>
      </c>
      <c r="N9" s="251">
        <f t="shared" si="1"/>
        <v>0</v>
      </c>
      <c r="O9" s="250"/>
    </row>
    <row r="10" spans="1:15" ht="15" customHeight="1" x14ac:dyDescent="0.2">
      <c r="A10" s="256"/>
      <c r="B10" s="255">
        <f>Admin!$B$210</f>
        <v>44135</v>
      </c>
      <c r="C10" s="254">
        <f>Admin!$B$229</f>
        <v>44154</v>
      </c>
      <c r="D10" s="252">
        <f>'Oct20'!T1+'Oct20'!O1</f>
        <v>0</v>
      </c>
      <c r="E10" s="253">
        <f>'Oct20'!N1</f>
        <v>0</v>
      </c>
      <c r="F10" s="253">
        <f>'Oct20'!AD105+'Oct20'!AE105+'Oct20'!AF105+'Oct20'!AG105</f>
        <v>0</v>
      </c>
      <c r="G10" s="253">
        <f>'Oct20'!AE107+'Oct20'!AF107+'Oct20'!AG107</f>
        <v>0</v>
      </c>
      <c r="H10" s="253">
        <f>'Oct20'!P1</f>
        <v>0</v>
      </c>
      <c r="I10" s="252">
        <f t="shared" si="0"/>
        <v>0</v>
      </c>
      <c r="M10" s="322">
        <f t="shared" si="2"/>
        <v>2107</v>
      </c>
      <c r="N10" s="251">
        <f t="shared" si="1"/>
        <v>0</v>
      </c>
      <c r="O10" s="250"/>
    </row>
    <row r="11" spans="1:15" ht="15" customHeight="1" x14ac:dyDescent="0.2">
      <c r="A11" s="256"/>
      <c r="B11" s="255">
        <f>Admin!$B$240</f>
        <v>44165</v>
      </c>
      <c r="C11" s="254">
        <f>Admin!$B$259</f>
        <v>44184</v>
      </c>
      <c r="D11" s="252">
        <f>'Nov20'!T1+'Nov20'!O1</f>
        <v>0</v>
      </c>
      <c r="E11" s="253">
        <f>'Nov20'!N1</f>
        <v>0</v>
      </c>
      <c r="F11" s="253">
        <f>'Nov20'!AD90+'Nov20'!AE90+'Nov20'!AF90+'Nov20'!AG90</f>
        <v>0</v>
      </c>
      <c r="G11" s="253">
        <f>'Nov20'!AE92+'Nov20'!AF92+'Nov20'!AG92</f>
        <v>0</v>
      </c>
      <c r="H11" s="253">
        <f>'Nov20'!P1</f>
        <v>0</v>
      </c>
      <c r="I11" s="252">
        <f t="shared" si="0"/>
        <v>0</v>
      </c>
      <c r="M11" s="322">
        <f t="shared" si="2"/>
        <v>2108</v>
      </c>
      <c r="N11" s="251">
        <f t="shared" si="1"/>
        <v>0</v>
      </c>
      <c r="O11" s="250"/>
    </row>
    <row r="12" spans="1:15" ht="15" customHeight="1" x14ac:dyDescent="0.2">
      <c r="A12" s="256"/>
      <c r="B12" s="255">
        <f>Admin!$B$271</f>
        <v>44196</v>
      </c>
      <c r="C12" s="254">
        <f>Admin!$B$290</f>
        <v>44215</v>
      </c>
      <c r="D12" s="252">
        <f>'Dec20'!T1+'Dec20'!O1</f>
        <v>0</v>
      </c>
      <c r="E12" s="253">
        <f>'Dec20'!N1</f>
        <v>0</v>
      </c>
      <c r="F12" s="253">
        <f>'Dec20'!AD105+'Dec20'!AE105+'Dec20'!AF105+'Dec20'!AG105</f>
        <v>0</v>
      </c>
      <c r="G12" s="253">
        <f>'Dec20'!AE107+'Dec20'!AF107+'Dec20'!AG107</f>
        <v>0</v>
      </c>
      <c r="H12" s="253">
        <f>'Dec20'!P1</f>
        <v>0</v>
      </c>
      <c r="I12" s="252">
        <f t="shared" si="0"/>
        <v>0</v>
      </c>
      <c r="M12" s="322">
        <f t="shared" si="2"/>
        <v>2109</v>
      </c>
      <c r="N12" s="251">
        <f t="shared" si="1"/>
        <v>0</v>
      </c>
      <c r="O12" s="250"/>
    </row>
    <row r="13" spans="1:15" ht="15" customHeight="1" x14ac:dyDescent="0.2">
      <c r="A13" s="256"/>
      <c r="B13" s="255">
        <f>Admin!$B$302</f>
        <v>44227</v>
      </c>
      <c r="C13" s="254">
        <f>Admin!$B$321</f>
        <v>44246</v>
      </c>
      <c r="D13" s="252">
        <f>'Jan21'!T1+'Jan21'!O1</f>
        <v>0</v>
      </c>
      <c r="E13" s="253">
        <f>'Jan21'!N1</f>
        <v>0</v>
      </c>
      <c r="F13" s="253">
        <f>'Jan21'!AD90+'Jan21'!AE90+'Jan21'!AF90+'Jan21'!AG90</f>
        <v>0</v>
      </c>
      <c r="G13" s="253">
        <f>'Jan21'!AE92+'Jan21'!AF92+'Jan21'!AG92</f>
        <v>0</v>
      </c>
      <c r="H13" s="253">
        <f>'Jan21'!P1</f>
        <v>0</v>
      </c>
      <c r="I13" s="252">
        <f t="shared" si="0"/>
        <v>0</v>
      </c>
      <c r="M13" s="322">
        <f t="shared" si="2"/>
        <v>2110</v>
      </c>
      <c r="N13" s="251">
        <f t="shared" si="1"/>
        <v>0</v>
      </c>
      <c r="O13" s="250"/>
    </row>
    <row r="14" spans="1:15" ht="15" customHeight="1" x14ac:dyDescent="0.2">
      <c r="A14" s="256"/>
      <c r="B14" s="255">
        <f>Admin!$B$330</f>
        <v>44255</v>
      </c>
      <c r="C14" s="254">
        <f>Admin!$B$350</f>
        <v>44275</v>
      </c>
      <c r="D14" s="252">
        <f>'Feb21'!T1+'Feb21'!O1</f>
        <v>0</v>
      </c>
      <c r="E14" s="253">
        <f>'Feb21'!N1</f>
        <v>0</v>
      </c>
      <c r="F14" s="253">
        <f>'Feb21'!AD90+'Feb21'!AE90+'Feb21'!AF90+'Feb21'!AG90</f>
        <v>0</v>
      </c>
      <c r="G14" s="253">
        <f>'Feb21'!AE92+'Feb21'!AF92+'Feb21'!AG92</f>
        <v>0</v>
      </c>
      <c r="H14" s="253">
        <f>'Feb21'!P1</f>
        <v>0</v>
      </c>
      <c r="I14" s="252">
        <f t="shared" si="0"/>
        <v>0</v>
      </c>
      <c r="M14" s="322">
        <f t="shared" si="2"/>
        <v>2111</v>
      </c>
      <c r="N14" s="251">
        <f t="shared" si="1"/>
        <v>0</v>
      </c>
      <c r="O14" s="250"/>
    </row>
    <row r="15" spans="1:15" ht="15" customHeight="1" thickBot="1" x14ac:dyDescent="0.25">
      <c r="A15" s="256"/>
      <c r="B15" s="255">
        <f>Admin!$B$361</f>
        <v>44286</v>
      </c>
      <c r="C15" s="254">
        <f>Admin!$B$381</f>
        <v>44306</v>
      </c>
      <c r="D15" s="252">
        <f>'Mar21'!T1+'Mar21'!O1</f>
        <v>0</v>
      </c>
      <c r="E15" s="253">
        <f>'Mar21'!N1</f>
        <v>0</v>
      </c>
      <c r="F15" s="253">
        <f>'Mar21'!AD120+'Mar21'!AE120+'Mar21'!AF120+'Mar21'!AG120</f>
        <v>0</v>
      </c>
      <c r="G15" s="253">
        <f>'Mar21'!AE122+'Mar21'!AF122+'Mar21'!AG122</f>
        <v>0</v>
      </c>
      <c r="H15" s="253">
        <f>'Mar21'!P1</f>
        <v>0</v>
      </c>
      <c r="I15" s="252">
        <f t="shared" si="0"/>
        <v>0</v>
      </c>
      <c r="M15" s="322">
        <f t="shared" si="2"/>
        <v>2112</v>
      </c>
      <c r="N15" s="251">
        <f t="shared" si="1"/>
        <v>0</v>
      </c>
      <c r="O15" s="250"/>
    </row>
    <row r="16" spans="1:15" s="238" customFormat="1" ht="15" customHeight="1" thickTop="1" thickBot="1" x14ac:dyDescent="0.25">
      <c r="A16" s="249"/>
      <c r="B16" s="248"/>
      <c r="C16" s="244"/>
      <c r="D16" s="247">
        <f t="shared" ref="D16:I16" si="3">SUM(D4:D15)</f>
        <v>0</v>
      </c>
      <c r="E16" s="247">
        <f t="shared" si="3"/>
        <v>0</v>
      </c>
      <c r="F16" s="247">
        <f t="shared" si="3"/>
        <v>0</v>
      </c>
      <c r="G16" s="247">
        <f t="shared" si="3"/>
        <v>0</v>
      </c>
      <c r="H16" s="247">
        <f t="shared" si="3"/>
        <v>0</v>
      </c>
      <c r="I16" s="247">
        <f t="shared" si="3"/>
        <v>0</v>
      </c>
      <c r="J16" s="246"/>
      <c r="K16" s="246"/>
      <c r="L16" s="245">
        <f>SUM(L4:L15)</f>
        <v>0</v>
      </c>
      <c r="M16" s="244"/>
      <c r="N16" s="243"/>
      <c r="O16" s="242"/>
    </row>
    <row r="17" spans="1:15" ht="9" customHeight="1" thickTop="1" x14ac:dyDescent="0.2">
      <c r="A17" s="241"/>
      <c r="B17" s="522"/>
      <c r="C17" s="522"/>
      <c r="D17" s="522"/>
      <c r="E17" s="522"/>
      <c r="F17" s="522"/>
      <c r="G17" s="522"/>
      <c r="H17" s="522"/>
      <c r="I17" s="522"/>
      <c r="J17" s="522"/>
      <c r="K17" s="522"/>
      <c r="L17" s="522"/>
      <c r="M17" s="522"/>
      <c r="N17" s="522"/>
      <c r="O17" s="240"/>
    </row>
    <row r="18" spans="1:15" x14ac:dyDescent="0.2">
      <c r="B18" s="239" t="s">
        <v>100</v>
      </c>
    </row>
  </sheetData>
  <mergeCells count="1">
    <mergeCell ref="B17:N17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82"/>
  <sheetViews>
    <sheetView workbookViewId="0">
      <pane ySplit="1" topLeftCell="A26" activePane="bottomLeft" state="frozen"/>
      <selection pane="bottomLeft" activeCell="F47" sqref="F47"/>
    </sheetView>
  </sheetViews>
  <sheetFormatPr defaultRowHeight="11.25" x14ac:dyDescent="0.2"/>
  <cols>
    <col min="1" max="1" width="6" style="217" customWidth="1"/>
    <col min="2" max="2" width="9.140625" style="220"/>
    <col min="3" max="4" width="9.140625" style="219"/>
    <col min="5" max="5" width="5.7109375" style="217" customWidth="1"/>
    <col min="6" max="6" width="9.140625" style="218"/>
    <col min="7" max="7" width="6.28515625" style="217" customWidth="1"/>
    <col min="8" max="9" width="9.140625" style="217"/>
    <col min="10" max="10" width="12.5703125" style="217" customWidth="1"/>
    <col min="11" max="11" width="9.42578125" style="217" customWidth="1"/>
    <col min="12" max="12" width="9.140625" style="217"/>
    <col min="13" max="13" width="8.28515625" style="218" customWidth="1"/>
    <col min="14" max="14" width="10.5703125" style="218" customWidth="1"/>
    <col min="15" max="15" width="4.28515625" style="218" customWidth="1"/>
    <col min="16" max="16" width="9.85546875" style="218" bestFit="1" customWidth="1"/>
    <col min="17" max="17" width="4.28515625" style="218" customWidth="1"/>
    <col min="18" max="18" width="9.85546875" style="218" bestFit="1" customWidth="1"/>
    <col min="19" max="19" width="2" style="217" customWidth="1"/>
    <col min="20" max="16384" width="9.140625" style="217"/>
  </cols>
  <sheetData>
    <row r="1" spans="1:19" ht="24.75" thickBot="1" x14ac:dyDescent="0.25">
      <c r="A1" s="235" t="s">
        <v>99</v>
      </c>
      <c r="B1" s="236" t="s">
        <v>8</v>
      </c>
      <c r="C1" s="235" t="s">
        <v>9</v>
      </c>
      <c r="D1" s="235" t="s">
        <v>10</v>
      </c>
      <c r="E1" s="234" t="s">
        <v>98</v>
      </c>
      <c r="F1" s="234" t="s">
        <v>97</v>
      </c>
      <c r="G1" s="523" t="s">
        <v>83</v>
      </c>
      <c r="H1" s="524"/>
      <c r="I1" s="525">
        <f>B366</f>
        <v>44291</v>
      </c>
      <c r="J1" s="526"/>
      <c r="K1" s="231"/>
      <c r="L1" s="231"/>
      <c r="M1" s="232"/>
      <c r="N1" s="233" t="str">
        <f>YEAR(B2) &amp; "-" &amp; YEAR(B2)-1999</f>
        <v>2020-21</v>
      </c>
      <c r="O1" s="232"/>
      <c r="P1" s="232"/>
      <c r="Q1" s="232"/>
      <c r="R1" s="232"/>
      <c r="S1" s="231"/>
    </row>
    <row r="2" spans="1:19" ht="12" x14ac:dyDescent="0.2">
      <c r="A2" s="227" t="str">
        <f t="shared" ref="A2:A65" si="0">TEXT(DATE(YEAR(B$2),MONTH(B$2)+(D2-1),1),"MmmYY")</f>
        <v>Apr20</v>
      </c>
      <c r="B2" s="226">
        <v>43927</v>
      </c>
      <c r="C2" s="225">
        <v>1</v>
      </c>
      <c r="D2" s="225">
        <v>1</v>
      </c>
      <c r="E2" s="221">
        <f>B2</f>
        <v>43927</v>
      </c>
      <c r="F2" s="225">
        <v>1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</row>
    <row r="3" spans="1:19" ht="12" x14ac:dyDescent="0.2">
      <c r="A3" s="227" t="str">
        <f t="shared" si="0"/>
        <v>Apr20</v>
      </c>
      <c r="B3" s="226">
        <f t="shared" ref="B3:B66" si="1">B2+1</f>
        <v>43928</v>
      </c>
      <c r="C3" s="225">
        <v>1</v>
      </c>
      <c r="D3" s="225">
        <v>1</v>
      </c>
      <c r="E3" s="224"/>
      <c r="F3" s="223">
        <v>1</v>
      </c>
      <c r="G3" s="231"/>
      <c r="H3" s="527" t="s">
        <v>96</v>
      </c>
      <c r="I3" s="528"/>
      <c r="J3" s="528"/>
      <c r="K3" s="528"/>
      <c r="L3" s="528"/>
      <c r="M3" s="529"/>
      <c r="N3" s="231"/>
      <c r="O3" s="231"/>
      <c r="P3" s="231"/>
      <c r="Q3" s="231"/>
      <c r="R3" s="231"/>
      <c r="S3" s="231"/>
    </row>
    <row r="4" spans="1:19" ht="12" x14ac:dyDescent="0.2">
      <c r="A4" s="227" t="str">
        <f t="shared" si="0"/>
        <v>Apr20</v>
      </c>
      <c r="B4" s="226">
        <f t="shared" si="1"/>
        <v>43929</v>
      </c>
      <c r="C4" s="225">
        <v>1</v>
      </c>
      <c r="D4" s="225">
        <v>1</v>
      </c>
      <c r="E4" s="224"/>
      <c r="F4" s="223">
        <v>1</v>
      </c>
      <c r="G4" s="231"/>
      <c r="H4" s="222"/>
      <c r="I4" s="222"/>
      <c r="J4" s="222"/>
      <c r="K4" s="222"/>
      <c r="L4" s="222"/>
      <c r="M4" s="222"/>
      <c r="N4" s="231"/>
      <c r="O4" s="231"/>
      <c r="P4" s="231"/>
      <c r="Q4" s="231"/>
      <c r="R4" s="231"/>
      <c r="S4" s="231"/>
    </row>
    <row r="5" spans="1:19" ht="12" x14ac:dyDescent="0.2">
      <c r="A5" s="227" t="str">
        <f t="shared" si="0"/>
        <v>Apr20</v>
      </c>
      <c r="B5" s="226">
        <f t="shared" si="1"/>
        <v>43930</v>
      </c>
      <c r="C5" s="225">
        <v>1</v>
      </c>
      <c r="D5" s="225">
        <v>1</v>
      </c>
      <c r="E5" s="224"/>
      <c r="F5" s="223">
        <v>1</v>
      </c>
      <c r="G5" s="231"/>
      <c r="H5" s="222"/>
      <c r="I5" s="222"/>
      <c r="J5" s="222"/>
      <c r="K5" s="222"/>
      <c r="L5" s="222"/>
      <c r="M5" s="222"/>
      <c r="N5" s="231"/>
      <c r="O5" s="231"/>
      <c r="P5" s="231"/>
      <c r="Q5" s="231"/>
      <c r="R5" s="231"/>
      <c r="S5" s="231"/>
    </row>
    <row r="6" spans="1:19" ht="12" x14ac:dyDescent="0.2">
      <c r="A6" s="227" t="str">
        <f t="shared" si="0"/>
        <v>Apr20</v>
      </c>
      <c r="B6" s="226">
        <f t="shared" si="1"/>
        <v>43931</v>
      </c>
      <c r="C6" s="225">
        <v>1</v>
      </c>
      <c r="D6" s="225">
        <v>1</v>
      </c>
      <c r="E6" s="224"/>
      <c r="F6" s="223">
        <v>1</v>
      </c>
      <c r="G6" s="231"/>
      <c r="H6" s="222" t="s">
        <v>95</v>
      </c>
      <c r="I6" s="222" t="s">
        <v>94</v>
      </c>
      <c r="J6" s="222"/>
      <c r="K6" s="222" t="s">
        <v>93</v>
      </c>
      <c r="L6" s="222"/>
      <c r="M6" s="222"/>
      <c r="N6" s="231"/>
      <c r="O6" s="231"/>
      <c r="P6" s="231"/>
      <c r="Q6" s="231"/>
      <c r="R6" s="231"/>
      <c r="S6" s="231"/>
    </row>
    <row r="7" spans="1:19" ht="12" x14ac:dyDescent="0.2">
      <c r="A7" s="227" t="str">
        <f t="shared" si="0"/>
        <v>Apr20</v>
      </c>
      <c r="B7" s="226">
        <f t="shared" si="1"/>
        <v>43932</v>
      </c>
      <c r="C7" s="225">
        <v>1</v>
      </c>
      <c r="D7" s="225">
        <v>1</v>
      </c>
      <c r="E7" s="224"/>
      <c r="F7" s="223">
        <v>1</v>
      </c>
      <c r="G7" s="231"/>
      <c r="H7" s="222"/>
      <c r="I7" s="222"/>
      <c r="J7" s="222"/>
      <c r="K7" s="222"/>
      <c r="L7" s="222"/>
      <c r="M7" s="222"/>
      <c r="N7" s="231"/>
      <c r="O7" s="231"/>
      <c r="P7" s="231"/>
      <c r="Q7" s="231"/>
      <c r="R7" s="231"/>
      <c r="S7" s="231"/>
    </row>
    <row r="8" spans="1:19" ht="12" x14ac:dyDescent="0.2">
      <c r="A8" s="227" t="str">
        <f t="shared" si="0"/>
        <v>Apr20</v>
      </c>
      <c r="B8" s="226">
        <f t="shared" si="1"/>
        <v>43933</v>
      </c>
      <c r="C8" s="225">
        <v>1</v>
      </c>
      <c r="D8" s="225">
        <v>1</v>
      </c>
      <c r="E8" s="224"/>
      <c r="F8" s="223">
        <v>1</v>
      </c>
      <c r="G8" s="231"/>
      <c r="H8" s="225">
        <v>1</v>
      </c>
      <c r="I8" s="225">
        <v>4</v>
      </c>
      <c r="J8" s="222"/>
      <c r="K8" s="225">
        <v>10</v>
      </c>
      <c r="L8" s="222"/>
      <c r="M8" s="222"/>
      <c r="N8" s="231"/>
      <c r="O8" s="231"/>
      <c r="P8" s="231"/>
      <c r="Q8" s="231"/>
      <c r="R8" s="231"/>
      <c r="S8" s="231"/>
    </row>
    <row r="9" spans="1:19" ht="12" x14ac:dyDescent="0.2">
      <c r="A9" s="227" t="str">
        <f t="shared" si="0"/>
        <v>Apr20</v>
      </c>
      <c r="B9" s="226">
        <f t="shared" si="1"/>
        <v>43934</v>
      </c>
      <c r="C9" s="225">
        <v>2</v>
      </c>
      <c r="D9" s="225">
        <v>1</v>
      </c>
      <c r="E9" s="224"/>
      <c r="F9" s="223">
        <v>2</v>
      </c>
      <c r="G9" s="231"/>
      <c r="H9" s="225">
        <v>2</v>
      </c>
      <c r="I9" s="225">
        <v>4</v>
      </c>
      <c r="J9" s="222"/>
      <c r="K9" s="222"/>
      <c r="L9" s="222"/>
      <c r="M9" s="222"/>
      <c r="N9" s="231"/>
      <c r="O9" s="231"/>
      <c r="P9" s="231"/>
      <c r="Q9" s="231"/>
      <c r="R9" s="231"/>
      <c r="S9" s="231"/>
    </row>
    <row r="10" spans="1:19" ht="12" x14ac:dyDescent="0.2">
      <c r="A10" s="227" t="str">
        <f t="shared" si="0"/>
        <v>Apr20</v>
      </c>
      <c r="B10" s="226">
        <f t="shared" si="1"/>
        <v>43935</v>
      </c>
      <c r="C10" s="225">
        <v>2</v>
      </c>
      <c r="D10" s="225">
        <v>1</v>
      </c>
      <c r="E10" s="224"/>
      <c r="F10" s="223">
        <v>2</v>
      </c>
      <c r="G10" s="231"/>
      <c r="H10" s="225">
        <v>3</v>
      </c>
      <c r="I10" s="225">
        <v>4</v>
      </c>
      <c r="J10" s="222"/>
      <c r="K10" s="222"/>
      <c r="L10" s="222"/>
      <c r="M10" s="222"/>
      <c r="N10" s="231"/>
      <c r="O10" s="231"/>
      <c r="P10" s="231"/>
      <c r="Q10" s="231"/>
      <c r="R10" s="231"/>
      <c r="S10" s="231"/>
    </row>
    <row r="11" spans="1:19" ht="12" x14ac:dyDescent="0.2">
      <c r="A11" s="227" t="str">
        <f t="shared" si="0"/>
        <v>Apr20</v>
      </c>
      <c r="B11" s="226">
        <f t="shared" si="1"/>
        <v>43936</v>
      </c>
      <c r="C11" s="225">
        <v>2</v>
      </c>
      <c r="D11" s="225">
        <v>1</v>
      </c>
      <c r="E11" s="224"/>
      <c r="F11" s="223">
        <v>2</v>
      </c>
      <c r="G11" s="231"/>
      <c r="H11" s="225">
        <v>4</v>
      </c>
      <c r="I11" s="225">
        <v>5</v>
      </c>
      <c r="J11" s="222"/>
      <c r="K11" s="222" t="s">
        <v>92</v>
      </c>
      <c r="L11" s="225" t="s">
        <v>87</v>
      </c>
      <c r="M11" s="222"/>
      <c r="N11" s="231"/>
      <c r="O11" s="231"/>
      <c r="P11" s="231"/>
      <c r="Q11" s="231"/>
      <c r="R11" s="231"/>
      <c r="S11" s="231"/>
    </row>
    <row r="12" spans="1:19" ht="12" x14ac:dyDescent="0.2">
      <c r="A12" s="227" t="str">
        <f t="shared" si="0"/>
        <v>Apr20</v>
      </c>
      <c r="B12" s="226">
        <f t="shared" si="1"/>
        <v>43937</v>
      </c>
      <c r="C12" s="225">
        <v>2</v>
      </c>
      <c r="D12" s="225">
        <v>1</v>
      </c>
      <c r="E12" s="224"/>
      <c r="F12" s="223">
        <v>2</v>
      </c>
      <c r="G12" s="231"/>
      <c r="H12" s="225">
        <v>5</v>
      </c>
      <c r="I12" s="225">
        <v>4</v>
      </c>
      <c r="J12" s="222"/>
      <c r="K12" s="222" t="s">
        <v>91</v>
      </c>
      <c r="L12" s="225" t="s">
        <v>85</v>
      </c>
      <c r="M12" s="222"/>
      <c r="N12" s="231"/>
      <c r="O12" s="231"/>
      <c r="P12" s="231"/>
      <c r="Q12" s="231"/>
      <c r="R12" s="231"/>
      <c r="S12" s="231"/>
    </row>
    <row r="13" spans="1:19" ht="12" x14ac:dyDescent="0.2">
      <c r="A13" s="227" t="str">
        <f t="shared" si="0"/>
        <v>Apr20</v>
      </c>
      <c r="B13" s="226">
        <f t="shared" si="1"/>
        <v>43938</v>
      </c>
      <c r="C13" s="225">
        <v>2</v>
      </c>
      <c r="D13" s="225">
        <v>1</v>
      </c>
      <c r="E13" s="224"/>
      <c r="F13" s="223">
        <v>2</v>
      </c>
      <c r="G13" s="231"/>
      <c r="H13" s="225">
        <v>6</v>
      </c>
      <c r="I13" s="225">
        <v>4</v>
      </c>
      <c r="J13" s="222"/>
      <c r="K13" s="222"/>
      <c r="L13" s="222"/>
      <c r="M13" s="222"/>
      <c r="N13" s="231"/>
      <c r="O13" s="231"/>
      <c r="P13" s="231"/>
      <c r="Q13" s="231"/>
      <c r="R13" s="231"/>
      <c r="S13" s="231"/>
    </row>
    <row r="14" spans="1:19" ht="12" x14ac:dyDescent="0.2">
      <c r="A14" s="227" t="str">
        <f t="shared" si="0"/>
        <v>Apr20</v>
      </c>
      <c r="B14" s="226">
        <f t="shared" si="1"/>
        <v>43939</v>
      </c>
      <c r="C14" s="225">
        <v>2</v>
      </c>
      <c r="D14" s="225">
        <v>1</v>
      </c>
      <c r="E14" s="224"/>
      <c r="F14" s="223">
        <v>2</v>
      </c>
      <c r="G14" s="231"/>
      <c r="H14" s="225">
        <v>7</v>
      </c>
      <c r="I14" s="225">
        <v>5</v>
      </c>
      <c r="J14" s="222"/>
      <c r="K14" s="222"/>
      <c r="L14" s="222"/>
      <c r="M14" s="222"/>
      <c r="N14" s="231"/>
      <c r="O14" s="231"/>
      <c r="P14" s="231"/>
      <c r="Q14" s="231"/>
      <c r="R14" s="231"/>
      <c r="S14" s="231"/>
    </row>
    <row r="15" spans="1:19" ht="12" x14ac:dyDescent="0.2">
      <c r="A15" s="227" t="str">
        <f t="shared" si="0"/>
        <v>Apr20</v>
      </c>
      <c r="B15" s="226">
        <f t="shared" si="1"/>
        <v>43940</v>
      </c>
      <c r="C15" s="225">
        <v>2</v>
      </c>
      <c r="D15" s="225">
        <v>1</v>
      </c>
      <c r="E15" s="224"/>
      <c r="F15" s="223">
        <v>2</v>
      </c>
      <c r="G15" s="231"/>
      <c r="H15" s="225">
        <v>8</v>
      </c>
      <c r="I15" s="225">
        <v>4</v>
      </c>
      <c r="J15" s="222"/>
      <c r="K15" s="222"/>
      <c r="L15" s="222"/>
      <c r="M15" s="222"/>
      <c r="N15" s="231"/>
      <c r="O15" s="231"/>
      <c r="P15" s="231"/>
      <c r="Q15" s="231"/>
      <c r="R15" s="231"/>
      <c r="S15" s="231"/>
    </row>
    <row r="16" spans="1:19" ht="12" x14ac:dyDescent="0.2">
      <c r="A16" s="227" t="str">
        <f t="shared" si="0"/>
        <v>Apr20</v>
      </c>
      <c r="B16" s="226">
        <f t="shared" si="1"/>
        <v>43941</v>
      </c>
      <c r="C16" s="225">
        <v>3</v>
      </c>
      <c r="D16" s="225">
        <v>1</v>
      </c>
      <c r="E16" s="224"/>
      <c r="F16" s="223">
        <v>3</v>
      </c>
      <c r="G16" s="231"/>
      <c r="H16" s="225">
        <v>9</v>
      </c>
      <c r="I16" s="225">
        <v>5</v>
      </c>
      <c r="J16" s="222"/>
      <c r="K16" s="222"/>
      <c r="L16" s="222"/>
      <c r="M16" s="222"/>
      <c r="N16" s="231"/>
      <c r="O16" s="231"/>
      <c r="P16" s="231"/>
      <c r="Q16" s="231"/>
      <c r="R16" s="231"/>
      <c r="S16" s="231"/>
    </row>
    <row r="17" spans="1:19" ht="12" customHeight="1" x14ac:dyDescent="0.2">
      <c r="A17" s="227" t="str">
        <f t="shared" si="0"/>
        <v>Apr20</v>
      </c>
      <c r="B17" s="226">
        <f t="shared" si="1"/>
        <v>43942</v>
      </c>
      <c r="C17" s="225">
        <v>3</v>
      </c>
      <c r="D17" s="225">
        <v>1</v>
      </c>
      <c r="E17" s="224"/>
      <c r="F17" s="223">
        <v>3</v>
      </c>
      <c r="G17" s="231"/>
      <c r="H17" s="225">
        <v>10</v>
      </c>
      <c r="I17" s="225">
        <v>4</v>
      </c>
      <c r="J17" s="222"/>
      <c r="K17" s="222"/>
      <c r="L17" s="222"/>
      <c r="M17" s="222"/>
      <c r="N17" s="231"/>
      <c r="O17" s="231"/>
      <c r="P17" s="231"/>
      <c r="Q17" s="231"/>
      <c r="R17" s="231"/>
      <c r="S17" s="231"/>
    </row>
    <row r="18" spans="1:19" ht="12" x14ac:dyDescent="0.2">
      <c r="A18" s="227" t="str">
        <f t="shared" si="0"/>
        <v>Apr20</v>
      </c>
      <c r="B18" s="226">
        <f t="shared" si="1"/>
        <v>43943</v>
      </c>
      <c r="C18" s="225">
        <v>3</v>
      </c>
      <c r="D18" s="225">
        <v>1</v>
      </c>
      <c r="E18" s="224"/>
      <c r="F18" s="223">
        <v>3</v>
      </c>
      <c r="G18" s="231"/>
      <c r="H18" s="225">
        <v>11</v>
      </c>
      <c r="I18" s="225">
        <v>4</v>
      </c>
      <c r="J18" s="222"/>
      <c r="K18" s="222"/>
      <c r="L18" s="222"/>
      <c r="M18" s="222"/>
      <c r="N18" s="231"/>
      <c r="O18" s="231"/>
      <c r="P18" s="231"/>
      <c r="Q18" s="231"/>
      <c r="R18" s="231"/>
      <c r="S18" s="231"/>
    </row>
    <row r="19" spans="1:19" ht="12" x14ac:dyDescent="0.2">
      <c r="A19" s="227" t="str">
        <f t="shared" si="0"/>
        <v>Apr20</v>
      </c>
      <c r="B19" s="226">
        <f t="shared" si="1"/>
        <v>43944</v>
      </c>
      <c r="C19" s="225">
        <v>3</v>
      </c>
      <c r="D19" s="225">
        <v>1</v>
      </c>
      <c r="E19" s="224"/>
      <c r="F19" s="223">
        <v>3</v>
      </c>
      <c r="G19" s="231"/>
      <c r="H19" s="225">
        <v>12</v>
      </c>
      <c r="I19" s="225">
        <v>6</v>
      </c>
      <c r="J19" s="222"/>
      <c r="K19" s="222"/>
      <c r="L19" s="222"/>
      <c r="M19" s="222"/>
      <c r="N19" s="231"/>
      <c r="O19" s="231"/>
      <c r="P19" s="231"/>
      <c r="Q19" s="231"/>
      <c r="R19" s="231"/>
      <c r="S19" s="231"/>
    </row>
    <row r="20" spans="1:19" ht="12" x14ac:dyDescent="0.2">
      <c r="A20" s="227" t="str">
        <f t="shared" si="0"/>
        <v>Apr20</v>
      </c>
      <c r="B20" s="226">
        <f t="shared" si="1"/>
        <v>43945</v>
      </c>
      <c r="C20" s="225">
        <v>3</v>
      </c>
      <c r="D20" s="225">
        <v>1</v>
      </c>
      <c r="E20" s="224"/>
      <c r="F20" s="223">
        <v>3</v>
      </c>
      <c r="G20" s="231"/>
      <c r="H20" s="231"/>
      <c r="I20" s="231"/>
      <c r="J20" s="231"/>
      <c r="K20" s="231"/>
      <c r="L20" s="231"/>
      <c r="M20" s="231"/>
      <c r="N20" s="231"/>
      <c r="O20" s="231"/>
      <c r="P20" s="231"/>
      <c r="Q20" s="231"/>
      <c r="R20" s="231"/>
      <c r="S20" s="231"/>
    </row>
    <row r="21" spans="1:19" ht="12" x14ac:dyDescent="0.2">
      <c r="A21" s="227" t="str">
        <f t="shared" si="0"/>
        <v>Apr20</v>
      </c>
      <c r="B21" s="226">
        <f t="shared" si="1"/>
        <v>43946</v>
      </c>
      <c r="C21" s="225">
        <v>3</v>
      </c>
      <c r="D21" s="225">
        <v>1</v>
      </c>
      <c r="E21" s="224"/>
      <c r="F21" s="223">
        <v>3</v>
      </c>
      <c r="G21" s="231"/>
      <c r="H21" s="231"/>
      <c r="I21" s="231"/>
      <c r="J21" s="231"/>
      <c r="K21" s="231"/>
      <c r="L21" s="231"/>
      <c r="M21" s="231"/>
      <c r="N21" s="231"/>
      <c r="O21" s="231"/>
      <c r="P21" s="231"/>
      <c r="Q21" s="231"/>
      <c r="R21" s="231"/>
      <c r="S21" s="231"/>
    </row>
    <row r="22" spans="1:19" ht="12" x14ac:dyDescent="0.2">
      <c r="A22" s="227" t="str">
        <f t="shared" si="0"/>
        <v>Apr20</v>
      </c>
      <c r="B22" s="226">
        <f t="shared" si="1"/>
        <v>43947</v>
      </c>
      <c r="C22" s="225">
        <v>3</v>
      </c>
      <c r="D22" s="225">
        <v>1</v>
      </c>
      <c r="E22" s="224"/>
      <c r="F22" s="223">
        <v>3</v>
      </c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231"/>
      <c r="R22" s="231"/>
      <c r="S22" s="231"/>
    </row>
    <row r="23" spans="1:19" ht="12" x14ac:dyDescent="0.2">
      <c r="A23" s="227" t="str">
        <f t="shared" si="0"/>
        <v>Apr20</v>
      </c>
      <c r="B23" s="226">
        <f t="shared" si="1"/>
        <v>43948</v>
      </c>
      <c r="C23" s="225">
        <v>4</v>
      </c>
      <c r="D23" s="225">
        <v>1</v>
      </c>
      <c r="E23" s="224"/>
      <c r="F23" s="223">
        <v>4</v>
      </c>
      <c r="G23" s="231"/>
      <c r="H23" s="231"/>
      <c r="I23" s="231"/>
      <c r="J23" s="231"/>
      <c r="K23" s="231"/>
      <c r="L23" s="231"/>
      <c r="M23" s="231"/>
      <c r="N23" s="231"/>
      <c r="O23" s="231"/>
      <c r="P23" s="231"/>
      <c r="Q23" s="231"/>
      <c r="R23" s="231"/>
      <c r="S23" s="231"/>
    </row>
    <row r="24" spans="1:19" ht="12" x14ac:dyDescent="0.2">
      <c r="A24" s="227" t="str">
        <f t="shared" si="0"/>
        <v>Apr20</v>
      </c>
      <c r="B24" s="226">
        <f t="shared" si="1"/>
        <v>43949</v>
      </c>
      <c r="C24" s="225">
        <v>4</v>
      </c>
      <c r="D24" s="225">
        <v>1</v>
      </c>
      <c r="E24" s="224"/>
      <c r="F24" s="223">
        <v>4</v>
      </c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231"/>
      <c r="R24" s="231"/>
      <c r="S24" s="231"/>
    </row>
    <row r="25" spans="1:19" ht="12" x14ac:dyDescent="0.2">
      <c r="A25" s="227" t="str">
        <f t="shared" si="0"/>
        <v>Apr20</v>
      </c>
      <c r="B25" s="226">
        <f t="shared" si="1"/>
        <v>43950</v>
      </c>
      <c r="C25" s="225">
        <v>4</v>
      </c>
      <c r="D25" s="225">
        <v>1</v>
      </c>
      <c r="E25" s="224"/>
      <c r="F25" s="223">
        <v>4</v>
      </c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</row>
    <row r="26" spans="1:19" ht="12" customHeight="1" x14ac:dyDescent="0.2">
      <c r="A26" s="227" t="str">
        <f t="shared" si="0"/>
        <v>Apr20</v>
      </c>
      <c r="B26" s="226">
        <f t="shared" si="1"/>
        <v>43951</v>
      </c>
      <c r="C26" s="225">
        <v>4</v>
      </c>
      <c r="D26" s="225">
        <v>1</v>
      </c>
      <c r="E26" s="224"/>
      <c r="F26" s="223">
        <v>4</v>
      </c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</row>
    <row r="27" spans="1:19" ht="12" customHeight="1" x14ac:dyDescent="0.2">
      <c r="A27" s="227" t="str">
        <f t="shared" si="0"/>
        <v>Apr20</v>
      </c>
      <c r="B27" s="226">
        <f t="shared" si="1"/>
        <v>43952</v>
      </c>
      <c r="C27" s="225">
        <v>4</v>
      </c>
      <c r="D27" s="225">
        <v>1</v>
      </c>
      <c r="E27" s="231"/>
      <c r="F27" s="223">
        <v>4</v>
      </c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</row>
    <row r="28" spans="1:19" ht="12" x14ac:dyDescent="0.2">
      <c r="A28" s="227" t="str">
        <f t="shared" si="0"/>
        <v>Apr20</v>
      </c>
      <c r="B28" s="226">
        <f t="shared" si="1"/>
        <v>43953</v>
      </c>
      <c r="C28" s="225">
        <v>4</v>
      </c>
      <c r="D28" s="225">
        <v>1</v>
      </c>
      <c r="E28" s="224"/>
      <c r="F28" s="223">
        <v>4</v>
      </c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</row>
    <row r="29" spans="1:19" ht="12" x14ac:dyDescent="0.2">
      <c r="A29" s="227" t="str">
        <f t="shared" si="0"/>
        <v>Apr20</v>
      </c>
      <c r="B29" s="226">
        <f t="shared" si="1"/>
        <v>43954</v>
      </c>
      <c r="C29" s="225">
        <v>4</v>
      </c>
      <c r="D29" s="225">
        <v>1</v>
      </c>
      <c r="E29" s="224"/>
      <c r="F29" s="223">
        <v>4</v>
      </c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</row>
    <row r="30" spans="1:19" ht="12" x14ac:dyDescent="0.2">
      <c r="A30" s="227" t="str">
        <f t="shared" si="0"/>
        <v>May20</v>
      </c>
      <c r="B30" s="226">
        <f t="shared" si="1"/>
        <v>43955</v>
      </c>
      <c r="C30" s="225">
        <v>5</v>
      </c>
      <c r="D30" s="225">
        <v>2</v>
      </c>
      <c r="E30" s="224"/>
      <c r="F30" s="225">
        <v>1</v>
      </c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</row>
    <row r="31" spans="1:19" ht="12" x14ac:dyDescent="0.2">
      <c r="A31" s="227" t="str">
        <f t="shared" si="0"/>
        <v>May20</v>
      </c>
      <c r="B31" s="226">
        <f t="shared" si="1"/>
        <v>43956</v>
      </c>
      <c r="C31" s="225">
        <v>5</v>
      </c>
      <c r="D31" s="225">
        <v>2</v>
      </c>
      <c r="E31" s="224"/>
      <c r="F31" s="223">
        <v>1</v>
      </c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</row>
    <row r="32" spans="1:19" ht="12" x14ac:dyDescent="0.2">
      <c r="A32" s="230" t="str">
        <f t="shared" si="0"/>
        <v>May20</v>
      </c>
      <c r="B32" s="226">
        <f t="shared" si="1"/>
        <v>43957</v>
      </c>
      <c r="C32" s="229">
        <v>5</v>
      </c>
      <c r="D32" s="229">
        <v>2</v>
      </c>
      <c r="E32" s="228"/>
      <c r="F32" s="223">
        <v>1</v>
      </c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</row>
    <row r="33" spans="1:19" ht="12" x14ac:dyDescent="0.2">
      <c r="A33" s="227" t="str">
        <f t="shared" si="0"/>
        <v>May20</v>
      </c>
      <c r="B33" s="226">
        <f t="shared" si="1"/>
        <v>43958</v>
      </c>
      <c r="C33" s="225">
        <v>5</v>
      </c>
      <c r="D33" s="225">
        <v>2</v>
      </c>
      <c r="E33" s="224"/>
      <c r="F33" s="223">
        <v>1</v>
      </c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</row>
    <row r="34" spans="1:19" ht="12" x14ac:dyDescent="0.2">
      <c r="A34" s="227" t="str">
        <f t="shared" si="0"/>
        <v>May20</v>
      </c>
      <c r="B34" s="226">
        <f t="shared" si="1"/>
        <v>43959</v>
      </c>
      <c r="C34" s="225">
        <v>5</v>
      </c>
      <c r="D34" s="225">
        <v>2</v>
      </c>
      <c r="E34" s="224"/>
      <c r="F34" s="223">
        <v>1</v>
      </c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</row>
    <row r="35" spans="1:19" ht="12" x14ac:dyDescent="0.2">
      <c r="A35" s="227" t="str">
        <f t="shared" si="0"/>
        <v>May20</v>
      </c>
      <c r="B35" s="226">
        <f t="shared" si="1"/>
        <v>43960</v>
      </c>
      <c r="C35" s="225">
        <v>5</v>
      </c>
      <c r="D35" s="225">
        <v>2</v>
      </c>
      <c r="E35" s="224"/>
      <c r="F35" s="223">
        <v>1</v>
      </c>
      <c r="G35" s="231"/>
      <c r="H35" s="231"/>
      <c r="I35" s="231"/>
      <c r="J35" s="231"/>
      <c r="K35" s="231"/>
      <c r="L35" s="231"/>
      <c r="M35" s="222"/>
      <c r="N35" s="222"/>
      <c r="O35" s="222"/>
      <c r="P35" s="222"/>
      <c r="Q35" s="222"/>
      <c r="R35" s="222"/>
      <c r="S35" s="222"/>
    </row>
    <row r="36" spans="1:19" ht="12" x14ac:dyDescent="0.2">
      <c r="A36" s="227" t="str">
        <f t="shared" si="0"/>
        <v>May20</v>
      </c>
      <c r="B36" s="226">
        <f t="shared" si="1"/>
        <v>43961</v>
      </c>
      <c r="C36" s="225">
        <v>5</v>
      </c>
      <c r="D36" s="225">
        <v>2</v>
      </c>
      <c r="E36" s="224"/>
      <c r="F36" s="223">
        <v>1</v>
      </c>
      <c r="G36" s="231"/>
      <c r="H36" s="231"/>
      <c r="I36" s="231"/>
      <c r="J36" s="231"/>
      <c r="K36" s="231"/>
      <c r="L36" s="231"/>
      <c r="M36" s="222"/>
      <c r="N36" s="222"/>
      <c r="O36" s="222"/>
      <c r="P36" s="222"/>
      <c r="Q36" s="222"/>
      <c r="R36" s="222"/>
      <c r="S36" s="222"/>
    </row>
    <row r="37" spans="1:19" ht="12" x14ac:dyDescent="0.2">
      <c r="A37" s="227" t="str">
        <f t="shared" si="0"/>
        <v>May20</v>
      </c>
      <c r="B37" s="226">
        <f t="shared" si="1"/>
        <v>43962</v>
      </c>
      <c r="C37" s="225">
        <v>6</v>
      </c>
      <c r="D37" s="225">
        <v>2</v>
      </c>
      <c r="E37" s="224"/>
      <c r="F37" s="223">
        <v>2</v>
      </c>
      <c r="G37" s="231"/>
      <c r="H37" s="231"/>
      <c r="I37" s="231"/>
      <c r="J37" s="231"/>
      <c r="K37" s="231"/>
      <c r="L37" s="231"/>
      <c r="M37" s="222"/>
      <c r="N37" s="222"/>
      <c r="O37" s="222"/>
      <c r="P37" s="222"/>
      <c r="Q37" s="222"/>
      <c r="R37" s="222"/>
      <c r="S37" s="222"/>
    </row>
    <row r="38" spans="1:19" ht="12" x14ac:dyDescent="0.2">
      <c r="A38" s="227" t="str">
        <f t="shared" si="0"/>
        <v>May20</v>
      </c>
      <c r="B38" s="226">
        <f t="shared" si="1"/>
        <v>43963</v>
      </c>
      <c r="C38" s="225">
        <v>6</v>
      </c>
      <c r="D38" s="225">
        <v>2</v>
      </c>
      <c r="E38" s="224"/>
      <c r="F38" s="223">
        <v>2</v>
      </c>
      <c r="G38" s="231"/>
      <c r="H38" s="231"/>
      <c r="I38" s="231"/>
      <c r="J38" s="231"/>
      <c r="K38" s="231"/>
      <c r="L38" s="231"/>
      <c r="M38" s="222"/>
      <c r="N38" s="222"/>
      <c r="O38" s="222"/>
      <c r="P38" s="222"/>
      <c r="Q38" s="222"/>
      <c r="R38" s="222"/>
      <c r="S38" s="222"/>
    </row>
    <row r="39" spans="1:19" ht="12" x14ac:dyDescent="0.2">
      <c r="A39" s="227" t="str">
        <f t="shared" si="0"/>
        <v>May20</v>
      </c>
      <c r="B39" s="226">
        <f t="shared" si="1"/>
        <v>43964</v>
      </c>
      <c r="C39" s="225">
        <v>6</v>
      </c>
      <c r="D39" s="225">
        <v>2</v>
      </c>
      <c r="E39" s="224"/>
      <c r="F39" s="223">
        <v>2</v>
      </c>
      <c r="G39" s="231"/>
      <c r="H39" s="231"/>
      <c r="I39" s="231"/>
      <c r="J39" s="231"/>
      <c r="K39" s="231"/>
      <c r="L39" s="231"/>
      <c r="M39" s="222"/>
      <c r="N39" s="222"/>
      <c r="O39" s="222"/>
      <c r="P39" s="222"/>
      <c r="Q39" s="222"/>
      <c r="R39" s="222"/>
      <c r="S39" s="222"/>
    </row>
    <row r="40" spans="1:19" ht="12" x14ac:dyDescent="0.2">
      <c r="A40" s="227" t="str">
        <f t="shared" si="0"/>
        <v>May20</v>
      </c>
      <c r="B40" s="226">
        <f t="shared" si="1"/>
        <v>43965</v>
      </c>
      <c r="C40" s="225">
        <v>6</v>
      </c>
      <c r="D40" s="225">
        <v>2</v>
      </c>
      <c r="E40" s="224"/>
      <c r="F40" s="223">
        <v>2</v>
      </c>
      <c r="G40" s="231"/>
      <c r="H40" s="231"/>
      <c r="I40" s="231"/>
      <c r="J40" s="231"/>
      <c r="K40" s="231"/>
      <c r="L40" s="231"/>
      <c r="M40" s="222"/>
      <c r="N40" s="222"/>
      <c r="O40" s="222"/>
      <c r="P40" s="222"/>
      <c r="Q40" s="222"/>
      <c r="R40" s="222"/>
      <c r="S40" s="222"/>
    </row>
    <row r="41" spans="1:19" ht="12" x14ac:dyDescent="0.2">
      <c r="A41" s="227" t="str">
        <f t="shared" si="0"/>
        <v>May20</v>
      </c>
      <c r="B41" s="226">
        <f t="shared" si="1"/>
        <v>43966</v>
      </c>
      <c r="C41" s="225">
        <v>6</v>
      </c>
      <c r="D41" s="225">
        <v>2</v>
      </c>
      <c r="E41" s="224"/>
      <c r="F41" s="223">
        <v>2</v>
      </c>
      <c r="G41" s="231"/>
      <c r="H41" s="231"/>
      <c r="I41" s="231"/>
      <c r="J41" s="231"/>
      <c r="K41" s="231"/>
      <c r="L41" s="231"/>
      <c r="M41" s="222"/>
      <c r="N41" s="222"/>
      <c r="O41" s="222"/>
      <c r="P41" s="222"/>
      <c r="Q41" s="222"/>
      <c r="R41" s="222"/>
      <c r="S41" s="222"/>
    </row>
    <row r="42" spans="1:19" ht="12" x14ac:dyDescent="0.2">
      <c r="A42" s="227" t="str">
        <f t="shared" si="0"/>
        <v>May20</v>
      </c>
      <c r="B42" s="226">
        <f t="shared" si="1"/>
        <v>43967</v>
      </c>
      <c r="C42" s="225">
        <v>6</v>
      </c>
      <c r="D42" s="225">
        <v>2</v>
      </c>
      <c r="E42" s="224"/>
      <c r="F42" s="223">
        <v>2</v>
      </c>
      <c r="G42" s="231"/>
      <c r="H42" s="231"/>
      <c r="I42" s="231"/>
      <c r="J42" s="231"/>
      <c r="K42" s="231"/>
      <c r="L42" s="231"/>
      <c r="M42" s="222"/>
      <c r="N42" s="222"/>
      <c r="O42" s="222"/>
      <c r="P42" s="222"/>
      <c r="Q42" s="222"/>
      <c r="R42" s="222"/>
      <c r="S42" s="222"/>
    </row>
    <row r="43" spans="1:19" ht="12" x14ac:dyDescent="0.2">
      <c r="A43" s="227" t="str">
        <f t="shared" si="0"/>
        <v>May20</v>
      </c>
      <c r="B43" s="226">
        <f t="shared" si="1"/>
        <v>43968</v>
      </c>
      <c r="C43" s="225">
        <v>6</v>
      </c>
      <c r="D43" s="225">
        <v>2</v>
      </c>
      <c r="E43" s="224"/>
      <c r="F43" s="223">
        <v>2</v>
      </c>
      <c r="G43" s="231"/>
      <c r="H43" s="231"/>
      <c r="I43" s="231"/>
      <c r="J43" s="231"/>
      <c r="K43" s="231"/>
      <c r="L43" s="231"/>
      <c r="M43" s="222"/>
      <c r="N43" s="222"/>
      <c r="O43" s="222"/>
      <c r="P43" s="222"/>
      <c r="Q43" s="222"/>
      <c r="R43" s="222"/>
      <c r="S43" s="222"/>
    </row>
    <row r="44" spans="1:19" ht="12" x14ac:dyDescent="0.2">
      <c r="A44" s="227" t="str">
        <f t="shared" si="0"/>
        <v>May20</v>
      </c>
      <c r="B44" s="226">
        <f t="shared" si="1"/>
        <v>43969</v>
      </c>
      <c r="C44" s="225">
        <v>7</v>
      </c>
      <c r="D44" s="225">
        <v>2</v>
      </c>
      <c r="E44" s="224"/>
      <c r="F44" s="223">
        <v>3</v>
      </c>
      <c r="G44" s="231"/>
      <c r="H44" s="231"/>
      <c r="I44" s="231"/>
      <c r="J44" s="231"/>
      <c r="K44" s="231"/>
      <c r="L44" s="231"/>
      <c r="M44" s="222"/>
      <c r="N44" s="222"/>
      <c r="O44" s="222"/>
      <c r="P44" s="222"/>
      <c r="Q44" s="222"/>
      <c r="R44" s="222"/>
      <c r="S44" s="222"/>
    </row>
    <row r="45" spans="1:19" ht="12" x14ac:dyDescent="0.2">
      <c r="A45" s="227" t="str">
        <f t="shared" si="0"/>
        <v>May20</v>
      </c>
      <c r="B45" s="226">
        <f t="shared" si="1"/>
        <v>43970</v>
      </c>
      <c r="C45" s="225">
        <v>7</v>
      </c>
      <c r="D45" s="225">
        <v>2</v>
      </c>
      <c r="E45" s="224"/>
      <c r="F45" s="223">
        <v>3</v>
      </c>
      <c r="G45" s="231"/>
      <c r="H45" s="231"/>
      <c r="I45" s="231"/>
      <c r="J45" s="231"/>
      <c r="K45" s="231"/>
      <c r="L45" s="231"/>
      <c r="M45" s="222"/>
      <c r="N45" s="222"/>
      <c r="O45" s="222"/>
      <c r="P45" s="222"/>
      <c r="Q45" s="222"/>
      <c r="R45" s="222"/>
      <c r="S45" s="222"/>
    </row>
    <row r="46" spans="1:19" ht="12" x14ac:dyDescent="0.2">
      <c r="A46" s="227" t="str">
        <f t="shared" si="0"/>
        <v>May20</v>
      </c>
      <c r="B46" s="226">
        <f t="shared" si="1"/>
        <v>43971</v>
      </c>
      <c r="C46" s="225">
        <v>7</v>
      </c>
      <c r="D46" s="225">
        <v>2</v>
      </c>
      <c r="E46" s="224"/>
      <c r="F46" s="223">
        <v>3</v>
      </c>
      <c r="G46" s="231"/>
      <c r="H46" s="231"/>
      <c r="I46" s="231"/>
      <c r="J46" s="231"/>
      <c r="K46" s="231"/>
      <c r="L46" s="231"/>
      <c r="M46" s="222"/>
      <c r="N46" s="222"/>
      <c r="O46" s="222"/>
      <c r="P46" s="222"/>
      <c r="Q46" s="222"/>
      <c r="R46" s="222"/>
      <c r="S46" s="222"/>
    </row>
    <row r="47" spans="1:19" ht="12" x14ac:dyDescent="0.2">
      <c r="A47" s="227" t="str">
        <f t="shared" si="0"/>
        <v>May20</v>
      </c>
      <c r="B47" s="226">
        <f t="shared" si="1"/>
        <v>43972</v>
      </c>
      <c r="C47" s="225">
        <v>7</v>
      </c>
      <c r="D47" s="225">
        <v>2</v>
      </c>
      <c r="E47" s="224"/>
      <c r="F47" s="223">
        <v>3</v>
      </c>
      <c r="G47" s="231"/>
      <c r="H47" s="231"/>
      <c r="I47" s="231"/>
      <c r="J47" s="231"/>
      <c r="K47" s="231"/>
      <c r="L47" s="231"/>
      <c r="M47" s="222"/>
      <c r="N47" s="222"/>
      <c r="O47" s="222"/>
      <c r="P47" s="222"/>
      <c r="Q47" s="222"/>
      <c r="R47" s="222"/>
      <c r="S47" s="222"/>
    </row>
    <row r="48" spans="1:19" ht="12" x14ac:dyDescent="0.2">
      <c r="A48" s="227" t="str">
        <f t="shared" si="0"/>
        <v>May20</v>
      </c>
      <c r="B48" s="226">
        <f t="shared" si="1"/>
        <v>43973</v>
      </c>
      <c r="C48" s="225">
        <v>7</v>
      </c>
      <c r="D48" s="225">
        <v>2</v>
      </c>
      <c r="E48" s="224"/>
      <c r="F48" s="223">
        <v>3</v>
      </c>
      <c r="G48" s="231"/>
      <c r="H48" s="231"/>
      <c r="I48" s="231"/>
      <c r="J48" s="231"/>
      <c r="K48" s="231"/>
      <c r="L48" s="231"/>
      <c r="M48" s="222"/>
      <c r="N48" s="222"/>
      <c r="O48" s="222"/>
      <c r="P48" s="222"/>
      <c r="Q48" s="222"/>
      <c r="R48" s="222"/>
      <c r="S48" s="222"/>
    </row>
    <row r="49" spans="1:19" ht="12" x14ac:dyDescent="0.2">
      <c r="A49" s="227" t="str">
        <f t="shared" si="0"/>
        <v>May20</v>
      </c>
      <c r="B49" s="226">
        <f t="shared" si="1"/>
        <v>43974</v>
      </c>
      <c r="C49" s="225">
        <v>7</v>
      </c>
      <c r="D49" s="225">
        <v>2</v>
      </c>
      <c r="E49" s="224"/>
      <c r="F49" s="223">
        <v>3</v>
      </c>
      <c r="G49" s="231"/>
      <c r="H49" s="231"/>
      <c r="I49" s="231"/>
      <c r="J49" s="231"/>
      <c r="K49" s="231"/>
      <c r="L49" s="231"/>
      <c r="M49" s="222"/>
      <c r="N49" s="222"/>
      <c r="O49" s="222"/>
      <c r="P49" s="222"/>
      <c r="Q49" s="222"/>
      <c r="R49" s="222"/>
      <c r="S49" s="222"/>
    </row>
    <row r="50" spans="1:19" ht="12" x14ac:dyDescent="0.2">
      <c r="A50" s="227" t="str">
        <f t="shared" si="0"/>
        <v>May20</v>
      </c>
      <c r="B50" s="226">
        <f t="shared" si="1"/>
        <v>43975</v>
      </c>
      <c r="C50" s="225">
        <v>7</v>
      </c>
      <c r="D50" s="225">
        <v>2</v>
      </c>
      <c r="E50" s="224"/>
      <c r="F50" s="223">
        <v>3</v>
      </c>
      <c r="G50" s="231"/>
      <c r="H50" s="231"/>
      <c r="I50" s="231"/>
      <c r="J50" s="231"/>
      <c r="K50" s="231"/>
      <c r="L50" s="231"/>
      <c r="M50" s="222"/>
      <c r="N50" s="222"/>
      <c r="O50" s="222"/>
      <c r="P50" s="222"/>
      <c r="Q50" s="222"/>
      <c r="R50" s="222"/>
      <c r="S50" s="222"/>
    </row>
    <row r="51" spans="1:19" ht="12" x14ac:dyDescent="0.2">
      <c r="A51" s="227" t="str">
        <f t="shared" si="0"/>
        <v>May20</v>
      </c>
      <c r="B51" s="226">
        <f t="shared" si="1"/>
        <v>43976</v>
      </c>
      <c r="C51" s="225">
        <v>8</v>
      </c>
      <c r="D51" s="225">
        <v>2</v>
      </c>
      <c r="E51" s="224"/>
      <c r="F51" s="223">
        <v>4</v>
      </c>
      <c r="G51" s="231"/>
      <c r="H51" s="231"/>
      <c r="I51" s="231"/>
      <c r="J51" s="231"/>
      <c r="K51" s="231"/>
      <c r="L51" s="231"/>
      <c r="M51" s="222"/>
      <c r="N51" s="222"/>
      <c r="O51" s="222"/>
      <c r="P51" s="222"/>
      <c r="Q51" s="222"/>
      <c r="R51" s="222"/>
      <c r="S51" s="222"/>
    </row>
    <row r="52" spans="1:19" ht="12" x14ac:dyDescent="0.2">
      <c r="A52" s="227" t="str">
        <f t="shared" si="0"/>
        <v>May20</v>
      </c>
      <c r="B52" s="226">
        <f t="shared" si="1"/>
        <v>43977</v>
      </c>
      <c r="C52" s="225">
        <v>8</v>
      </c>
      <c r="D52" s="225">
        <v>2</v>
      </c>
      <c r="E52" s="224"/>
      <c r="F52" s="223">
        <v>4</v>
      </c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</row>
    <row r="53" spans="1:19" ht="12" x14ac:dyDescent="0.2">
      <c r="A53" s="227" t="str">
        <f t="shared" si="0"/>
        <v>May20</v>
      </c>
      <c r="B53" s="226">
        <f t="shared" si="1"/>
        <v>43978</v>
      </c>
      <c r="C53" s="225">
        <v>8</v>
      </c>
      <c r="D53" s="225">
        <v>2</v>
      </c>
      <c r="E53" s="224"/>
      <c r="F53" s="223">
        <v>4</v>
      </c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</row>
    <row r="54" spans="1:19" ht="12" x14ac:dyDescent="0.2">
      <c r="A54" s="227" t="str">
        <f t="shared" si="0"/>
        <v>May20</v>
      </c>
      <c r="B54" s="226">
        <f t="shared" si="1"/>
        <v>43979</v>
      </c>
      <c r="C54" s="225">
        <v>8</v>
      </c>
      <c r="D54" s="225">
        <v>2</v>
      </c>
      <c r="E54" s="224"/>
      <c r="F54" s="223">
        <v>4</v>
      </c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</row>
    <row r="55" spans="1:19" ht="12" x14ac:dyDescent="0.2">
      <c r="A55" s="227" t="str">
        <f t="shared" si="0"/>
        <v>May20</v>
      </c>
      <c r="B55" s="226">
        <f t="shared" si="1"/>
        <v>43980</v>
      </c>
      <c r="C55" s="225">
        <v>8</v>
      </c>
      <c r="D55" s="225">
        <v>2</v>
      </c>
      <c r="E55" s="224"/>
      <c r="F55" s="223">
        <v>4</v>
      </c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</row>
    <row r="56" spans="1:19" ht="12" x14ac:dyDescent="0.2">
      <c r="A56" s="227" t="str">
        <f t="shared" si="0"/>
        <v>May20</v>
      </c>
      <c r="B56" s="226">
        <f t="shared" si="1"/>
        <v>43981</v>
      </c>
      <c r="C56" s="225">
        <v>8</v>
      </c>
      <c r="D56" s="225">
        <v>2</v>
      </c>
      <c r="E56" s="224"/>
      <c r="F56" s="223">
        <v>4</v>
      </c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</row>
    <row r="57" spans="1:19" ht="12" x14ac:dyDescent="0.2">
      <c r="A57" s="227" t="str">
        <f t="shared" si="0"/>
        <v>May20</v>
      </c>
      <c r="B57" s="226">
        <f t="shared" si="1"/>
        <v>43982</v>
      </c>
      <c r="C57" s="225">
        <v>8</v>
      </c>
      <c r="D57" s="225">
        <v>2</v>
      </c>
      <c r="E57" s="224"/>
      <c r="F57" s="223">
        <v>4</v>
      </c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</row>
    <row r="58" spans="1:19" x14ac:dyDescent="0.2">
      <c r="A58" s="227" t="str">
        <f t="shared" si="0"/>
        <v>Jun20</v>
      </c>
      <c r="B58" s="226">
        <f t="shared" si="1"/>
        <v>43983</v>
      </c>
      <c r="C58" s="225">
        <v>9</v>
      </c>
      <c r="D58" s="225">
        <v>3</v>
      </c>
      <c r="E58" s="224"/>
      <c r="F58" s="225">
        <v>1</v>
      </c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</row>
    <row r="59" spans="1:19" ht="12" x14ac:dyDescent="0.2">
      <c r="A59" s="227" t="str">
        <f t="shared" si="0"/>
        <v>Jun20</v>
      </c>
      <c r="B59" s="226">
        <f t="shared" si="1"/>
        <v>43984</v>
      </c>
      <c r="C59" s="225">
        <v>9</v>
      </c>
      <c r="D59" s="225">
        <v>3</v>
      </c>
      <c r="E59" s="224"/>
      <c r="F59" s="223">
        <v>1</v>
      </c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</row>
    <row r="60" spans="1:19" ht="12" x14ac:dyDescent="0.2">
      <c r="A60" s="227" t="str">
        <f t="shared" si="0"/>
        <v>Jun20</v>
      </c>
      <c r="B60" s="226">
        <f t="shared" si="1"/>
        <v>43985</v>
      </c>
      <c r="C60" s="225">
        <v>9</v>
      </c>
      <c r="D60" s="225">
        <v>3</v>
      </c>
      <c r="E60" s="224"/>
      <c r="F60" s="223">
        <v>1</v>
      </c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</row>
    <row r="61" spans="1:19" ht="12" x14ac:dyDescent="0.2">
      <c r="A61" s="227" t="str">
        <f t="shared" si="0"/>
        <v>Jun20</v>
      </c>
      <c r="B61" s="226">
        <f t="shared" si="1"/>
        <v>43986</v>
      </c>
      <c r="C61" s="225">
        <v>9</v>
      </c>
      <c r="D61" s="225">
        <v>3</v>
      </c>
      <c r="E61" s="224"/>
      <c r="F61" s="223">
        <v>1</v>
      </c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</row>
    <row r="62" spans="1:19" ht="12" x14ac:dyDescent="0.2">
      <c r="A62" s="227" t="str">
        <f t="shared" si="0"/>
        <v>Jun20</v>
      </c>
      <c r="B62" s="226">
        <f t="shared" si="1"/>
        <v>43987</v>
      </c>
      <c r="C62" s="225">
        <v>9</v>
      </c>
      <c r="D62" s="225">
        <v>3</v>
      </c>
      <c r="E62" s="224"/>
      <c r="F62" s="223">
        <v>1</v>
      </c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</row>
    <row r="63" spans="1:19" ht="12" x14ac:dyDescent="0.2">
      <c r="A63" s="230" t="str">
        <f t="shared" si="0"/>
        <v>Jun20</v>
      </c>
      <c r="B63" s="226">
        <f t="shared" si="1"/>
        <v>43988</v>
      </c>
      <c r="C63" s="229">
        <v>9</v>
      </c>
      <c r="D63" s="229">
        <v>3</v>
      </c>
      <c r="E63" s="228"/>
      <c r="F63" s="223">
        <v>1</v>
      </c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</row>
    <row r="64" spans="1:19" ht="12" x14ac:dyDescent="0.2">
      <c r="A64" s="227" t="str">
        <f t="shared" si="0"/>
        <v>Jun20</v>
      </c>
      <c r="B64" s="226">
        <f t="shared" si="1"/>
        <v>43989</v>
      </c>
      <c r="C64" s="225">
        <v>9</v>
      </c>
      <c r="D64" s="225">
        <v>3</v>
      </c>
      <c r="E64" s="224"/>
      <c r="F64" s="223">
        <v>1</v>
      </c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</row>
    <row r="65" spans="1:19" ht="12" x14ac:dyDescent="0.2">
      <c r="A65" s="227" t="str">
        <f t="shared" si="0"/>
        <v>Jun20</v>
      </c>
      <c r="B65" s="226">
        <f t="shared" si="1"/>
        <v>43990</v>
      </c>
      <c r="C65" s="225">
        <v>10</v>
      </c>
      <c r="D65" s="225">
        <v>3</v>
      </c>
      <c r="E65" s="224"/>
      <c r="F65" s="223">
        <v>2</v>
      </c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</row>
    <row r="66" spans="1:19" ht="12" x14ac:dyDescent="0.2">
      <c r="A66" s="227" t="str">
        <f t="shared" ref="A66:A129" si="2">TEXT(DATE(YEAR(B$2),MONTH(B$2)+(D66-1),1),"MmmYY")</f>
        <v>Jun20</v>
      </c>
      <c r="B66" s="226">
        <f t="shared" si="1"/>
        <v>43991</v>
      </c>
      <c r="C66" s="225">
        <v>10</v>
      </c>
      <c r="D66" s="225">
        <v>3</v>
      </c>
      <c r="E66" s="224"/>
      <c r="F66" s="223">
        <v>2</v>
      </c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</row>
    <row r="67" spans="1:19" ht="12" x14ac:dyDescent="0.2">
      <c r="A67" s="227" t="str">
        <f t="shared" si="2"/>
        <v>Jun20</v>
      </c>
      <c r="B67" s="226">
        <f t="shared" ref="B67:B130" si="3">B66+1</f>
        <v>43992</v>
      </c>
      <c r="C67" s="225">
        <v>10</v>
      </c>
      <c r="D67" s="225">
        <v>3</v>
      </c>
      <c r="E67" s="224"/>
      <c r="F67" s="223">
        <v>2</v>
      </c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</row>
    <row r="68" spans="1:19" ht="12" x14ac:dyDescent="0.2">
      <c r="A68" s="227" t="str">
        <f t="shared" si="2"/>
        <v>Jun20</v>
      </c>
      <c r="B68" s="226">
        <f t="shared" si="3"/>
        <v>43993</v>
      </c>
      <c r="C68" s="225">
        <v>10</v>
      </c>
      <c r="D68" s="225">
        <v>3</v>
      </c>
      <c r="E68" s="224"/>
      <c r="F68" s="223">
        <v>2</v>
      </c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</row>
    <row r="69" spans="1:19" ht="12" x14ac:dyDescent="0.2">
      <c r="A69" s="227" t="str">
        <f t="shared" si="2"/>
        <v>Jun20</v>
      </c>
      <c r="B69" s="226">
        <f t="shared" si="3"/>
        <v>43994</v>
      </c>
      <c r="C69" s="225">
        <v>10</v>
      </c>
      <c r="D69" s="225">
        <v>3</v>
      </c>
      <c r="E69" s="224"/>
      <c r="F69" s="223">
        <v>2</v>
      </c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</row>
    <row r="70" spans="1:19" ht="12" x14ac:dyDescent="0.2">
      <c r="A70" s="227" t="str">
        <f t="shared" si="2"/>
        <v>Jun20</v>
      </c>
      <c r="B70" s="226">
        <f t="shared" si="3"/>
        <v>43995</v>
      </c>
      <c r="C70" s="225">
        <v>10</v>
      </c>
      <c r="D70" s="225">
        <v>3</v>
      </c>
      <c r="E70" s="224"/>
      <c r="F70" s="223">
        <v>2</v>
      </c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</row>
    <row r="71" spans="1:19" ht="12" x14ac:dyDescent="0.2">
      <c r="A71" s="227" t="str">
        <f t="shared" si="2"/>
        <v>Jun20</v>
      </c>
      <c r="B71" s="226">
        <f t="shared" si="3"/>
        <v>43996</v>
      </c>
      <c r="C71" s="225">
        <v>10</v>
      </c>
      <c r="D71" s="225">
        <v>3</v>
      </c>
      <c r="E71" s="224"/>
      <c r="F71" s="223">
        <v>2</v>
      </c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</row>
    <row r="72" spans="1:19" ht="12" x14ac:dyDescent="0.2">
      <c r="A72" s="227" t="str">
        <f t="shared" si="2"/>
        <v>Jun20</v>
      </c>
      <c r="B72" s="226">
        <f t="shared" si="3"/>
        <v>43997</v>
      </c>
      <c r="C72" s="225">
        <v>11</v>
      </c>
      <c r="D72" s="225">
        <v>3</v>
      </c>
      <c r="E72" s="224"/>
      <c r="F72" s="223">
        <v>3</v>
      </c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</row>
    <row r="73" spans="1:19" ht="12" x14ac:dyDescent="0.2">
      <c r="A73" s="227" t="str">
        <f t="shared" si="2"/>
        <v>Jun20</v>
      </c>
      <c r="B73" s="226">
        <f t="shared" si="3"/>
        <v>43998</v>
      </c>
      <c r="C73" s="225">
        <v>11</v>
      </c>
      <c r="D73" s="225">
        <v>3</v>
      </c>
      <c r="E73" s="224"/>
      <c r="F73" s="223">
        <v>3</v>
      </c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</row>
    <row r="74" spans="1:19" ht="12" x14ac:dyDescent="0.2">
      <c r="A74" s="227" t="str">
        <f t="shared" si="2"/>
        <v>Jun20</v>
      </c>
      <c r="B74" s="226">
        <f t="shared" si="3"/>
        <v>43999</v>
      </c>
      <c r="C74" s="225">
        <v>11</v>
      </c>
      <c r="D74" s="225">
        <v>3</v>
      </c>
      <c r="E74" s="224"/>
      <c r="F74" s="223">
        <v>3</v>
      </c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</row>
    <row r="75" spans="1:19" ht="12" x14ac:dyDescent="0.2">
      <c r="A75" s="227" t="str">
        <f t="shared" si="2"/>
        <v>Jun20</v>
      </c>
      <c r="B75" s="226">
        <f t="shared" si="3"/>
        <v>44000</v>
      </c>
      <c r="C75" s="225">
        <v>11</v>
      </c>
      <c r="D75" s="225">
        <v>3</v>
      </c>
      <c r="E75" s="224"/>
      <c r="F75" s="223">
        <v>3</v>
      </c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</row>
    <row r="76" spans="1:19" ht="12" x14ac:dyDescent="0.2">
      <c r="A76" s="227" t="str">
        <f t="shared" si="2"/>
        <v>Jun20</v>
      </c>
      <c r="B76" s="226">
        <f t="shared" si="3"/>
        <v>44001</v>
      </c>
      <c r="C76" s="225">
        <v>11</v>
      </c>
      <c r="D76" s="225">
        <v>3</v>
      </c>
      <c r="E76" s="224"/>
      <c r="F76" s="223">
        <v>3</v>
      </c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</row>
    <row r="77" spans="1:19" ht="12" x14ac:dyDescent="0.2">
      <c r="A77" s="227" t="str">
        <f t="shared" si="2"/>
        <v>Jun20</v>
      </c>
      <c r="B77" s="226">
        <f t="shared" si="3"/>
        <v>44002</v>
      </c>
      <c r="C77" s="225">
        <v>11</v>
      </c>
      <c r="D77" s="225">
        <v>3</v>
      </c>
      <c r="E77" s="224"/>
      <c r="F77" s="223">
        <v>3</v>
      </c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</row>
    <row r="78" spans="1:19" ht="12" x14ac:dyDescent="0.2">
      <c r="A78" s="227" t="str">
        <f t="shared" si="2"/>
        <v>Jun20</v>
      </c>
      <c r="B78" s="226">
        <f t="shared" si="3"/>
        <v>44003</v>
      </c>
      <c r="C78" s="225">
        <v>11</v>
      </c>
      <c r="D78" s="225">
        <v>3</v>
      </c>
      <c r="E78" s="224"/>
      <c r="F78" s="223">
        <v>3</v>
      </c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</row>
    <row r="79" spans="1:19" ht="12" x14ac:dyDescent="0.2">
      <c r="A79" s="227" t="str">
        <f t="shared" si="2"/>
        <v>Jun20</v>
      </c>
      <c r="B79" s="226">
        <f t="shared" si="3"/>
        <v>44004</v>
      </c>
      <c r="C79" s="225">
        <v>12</v>
      </c>
      <c r="D79" s="225">
        <v>3</v>
      </c>
      <c r="E79" s="224"/>
      <c r="F79" s="223">
        <v>4</v>
      </c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</row>
    <row r="80" spans="1:19" ht="12" x14ac:dyDescent="0.2">
      <c r="A80" s="227" t="str">
        <f t="shared" si="2"/>
        <v>Jun20</v>
      </c>
      <c r="B80" s="226">
        <f t="shared" si="3"/>
        <v>44005</v>
      </c>
      <c r="C80" s="225">
        <v>12</v>
      </c>
      <c r="D80" s="225">
        <v>3</v>
      </c>
      <c r="E80" s="224"/>
      <c r="F80" s="223">
        <v>4</v>
      </c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</row>
    <row r="81" spans="1:19" ht="12" x14ac:dyDescent="0.2">
      <c r="A81" s="227" t="str">
        <f t="shared" si="2"/>
        <v>Jun20</v>
      </c>
      <c r="B81" s="226">
        <f t="shared" si="3"/>
        <v>44006</v>
      </c>
      <c r="C81" s="225">
        <v>12</v>
      </c>
      <c r="D81" s="225">
        <v>3</v>
      </c>
      <c r="E81" s="224"/>
      <c r="F81" s="223">
        <v>4</v>
      </c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</row>
    <row r="82" spans="1:19" ht="12" x14ac:dyDescent="0.2">
      <c r="A82" s="227" t="str">
        <f t="shared" si="2"/>
        <v>Jun20</v>
      </c>
      <c r="B82" s="226">
        <f t="shared" si="3"/>
        <v>44007</v>
      </c>
      <c r="C82" s="225">
        <v>12</v>
      </c>
      <c r="D82" s="225">
        <v>3</v>
      </c>
      <c r="E82" s="224"/>
      <c r="F82" s="223">
        <v>4</v>
      </c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</row>
    <row r="83" spans="1:19" ht="12" x14ac:dyDescent="0.2">
      <c r="A83" s="227" t="str">
        <f t="shared" si="2"/>
        <v>Jun20</v>
      </c>
      <c r="B83" s="226">
        <f t="shared" si="3"/>
        <v>44008</v>
      </c>
      <c r="C83" s="225">
        <v>12</v>
      </c>
      <c r="D83" s="225">
        <v>3</v>
      </c>
      <c r="E83" s="224"/>
      <c r="F83" s="223">
        <v>4</v>
      </c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</row>
    <row r="84" spans="1:19" ht="12" x14ac:dyDescent="0.2">
      <c r="A84" s="227" t="str">
        <f t="shared" si="2"/>
        <v>Jun20</v>
      </c>
      <c r="B84" s="226">
        <f t="shared" si="3"/>
        <v>44009</v>
      </c>
      <c r="C84" s="225">
        <v>12</v>
      </c>
      <c r="D84" s="225">
        <v>3</v>
      </c>
      <c r="E84" s="224"/>
      <c r="F84" s="223">
        <v>4</v>
      </c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</row>
    <row r="85" spans="1:19" ht="12" x14ac:dyDescent="0.2">
      <c r="A85" s="227" t="str">
        <f t="shared" si="2"/>
        <v>Jun20</v>
      </c>
      <c r="B85" s="226">
        <f t="shared" si="3"/>
        <v>44010</v>
      </c>
      <c r="C85" s="225">
        <v>12</v>
      </c>
      <c r="D85" s="225">
        <v>3</v>
      </c>
      <c r="E85" s="224"/>
      <c r="F85" s="223">
        <v>4</v>
      </c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</row>
    <row r="86" spans="1:19" ht="12" x14ac:dyDescent="0.2">
      <c r="A86" s="227" t="str">
        <f t="shared" si="2"/>
        <v>Jul20</v>
      </c>
      <c r="B86" s="226">
        <f t="shared" si="3"/>
        <v>44011</v>
      </c>
      <c r="C86" s="225">
        <v>13</v>
      </c>
      <c r="D86" s="225">
        <v>4</v>
      </c>
      <c r="E86" s="224"/>
      <c r="F86" s="223">
        <v>1</v>
      </c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</row>
    <row r="87" spans="1:19" ht="12" x14ac:dyDescent="0.2">
      <c r="A87" s="227" t="str">
        <f t="shared" si="2"/>
        <v>Jul20</v>
      </c>
      <c r="B87" s="226">
        <f t="shared" si="3"/>
        <v>44012</v>
      </c>
      <c r="C87" s="225">
        <v>13</v>
      </c>
      <c r="D87" s="225">
        <v>4</v>
      </c>
      <c r="E87" s="224"/>
      <c r="F87" s="223">
        <v>1</v>
      </c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</row>
    <row r="88" spans="1:19" ht="12" x14ac:dyDescent="0.2">
      <c r="A88" s="227" t="str">
        <f t="shared" si="2"/>
        <v>Jul20</v>
      </c>
      <c r="B88" s="226">
        <f t="shared" si="3"/>
        <v>44013</v>
      </c>
      <c r="C88" s="225">
        <v>13</v>
      </c>
      <c r="D88" s="225">
        <v>4</v>
      </c>
      <c r="E88" s="224"/>
      <c r="F88" s="223">
        <v>1</v>
      </c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</row>
    <row r="89" spans="1:19" ht="12" x14ac:dyDescent="0.2">
      <c r="A89" s="227" t="str">
        <f t="shared" si="2"/>
        <v>Jul20</v>
      </c>
      <c r="B89" s="226">
        <f t="shared" si="3"/>
        <v>44014</v>
      </c>
      <c r="C89" s="225">
        <v>13</v>
      </c>
      <c r="D89" s="225">
        <v>4</v>
      </c>
      <c r="E89" s="224"/>
      <c r="F89" s="223">
        <v>1</v>
      </c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2"/>
      <c r="S89" s="222"/>
    </row>
    <row r="90" spans="1:19" ht="12" x14ac:dyDescent="0.2">
      <c r="A90" s="227" t="str">
        <f t="shared" si="2"/>
        <v>Jul20</v>
      </c>
      <c r="B90" s="226">
        <f t="shared" si="3"/>
        <v>44015</v>
      </c>
      <c r="C90" s="225">
        <v>13</v>
      </c>
      <c r="D90" s="225">
        <v>4</v>
      </c>
      <c r="E90" s="224"/>
      <c r="F90" s="223">
        <v>1</v>
      </c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2"/>
      <c r="S90" s="222"/>
    </row>
    <row r="91" spans="1:19" ht="12" x14ac:dyDescent="0.2">
      <c r="A91" s="227" t="str">
        <f t="shared" si="2"/>
        <v>Jul20</v>
      </c>
      <c r="B91" s="226">
        <f t="shared" si="3"/>
        <v>44016</v>
      </c>
      <c r="C91" s="225">
        <v>13</v>
      </c>
      <c r="D91" s="225">
        <v>4</v>
      </c>
      <c r="E91" s="224"/>
      <c r="F91" s="223">
        <v>1</v>
      </c>
      <c r="G91" s="222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</row>
    <row r="92" spans="1:19" ht="12" x14ac:dyDescent="0.2">
      <c r="A92" s="227" t="str">
        <f t="shared" si="2"/>
        <v>Jul20</v>
      </c>
      <c r="B92" s="226">
        <f t="shared" si="3"/>
        <v>44017</v>
      </c>
      <c r="C92" s="225">
        <v>13</v>
      </c>
      <c r="D92" s="225">
        <v>4</v>
      </c>
      <c r="E92" s="224"/>
      <c r="F92" s="223">
        <v>1</v>
      </c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</row>
    <row r="93" spans="1:19" x14ac:dyDescent="0.2">
      <c r="A93" s="230" t="str">
        <f t="shared" si="2"/>
        <v>Jul20</v>
      </c>
      <c r="B93" s="226">
        <f t="shared" si="3"/>
        <v>44018</v>
      </c>
      <c r="C93" s="225">
        <v>14</v>
      </c>
      <c r="D93" s="225">
        <v>4</v>
      </c>
      <c r="E93" s="228"/>
      <c r="F93" s="225">
        <v>2</v>
      </c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</row>
    <row r="94" spans="1:19" ht="12" x14ac:dyDescent="0.2">
      <c r="A94" s="227" t="str">
        <f t="shared" si="2"/>
        <v>Jul20</v>
      </c>
      <c r="B94" s="226">
        <f t="shared" si="3"/>
        <v>44019</v>
      </c>
      <c r="C94" s="225">
        <v>14</v>
      </c>
      <c r="D94" s="225">
        <v>4</v>
      </c>
      <c r="E94" s="224"/>
      <c r="F94" s="223">
        <v>2</v>
      </c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22"/>
    </row>
    <row r="95" spans="1:19" ht="12" x14ac:dyDescent="0.2">
      <c r="A95" s="227" t="str">
        <f t="shared" si="2"/>
        <v>Jul20</v>
      </c>
      <c r="B95" s="226">
        <f t="shared" si="3"/>
        <v>44020</v>
      </c>
      <c r="C95" s="225">
        <v>14</v>
      </c>
      <c r="D95" s="225">
        <v>4</v>
      </c>
      <c r="E95" s="224"/>
      <c r="F95" s="223">
        <v>2</v>
      </c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</row>
    <row r="96" spans="1:19" ht="12" x14ac:dyDescent="0.2">
      <c r="A96" s="227" t="str">
        <f t="shared" si="2"/>
        <v>Jul20</v>
      </c>
      <c r="B96" s="226">
        <f t="shared" si="3"/>
        <v>44021</v>
      </c>
      <c r="C96" s="225">
        <v>14</v>
      </c>
      <c r="D96" s="225">
        <v>4</v>
      </c>
      <c r="E96" s="224"/>
      <c r="F96" s="223">
        <v>2</v>
      </c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  <c r="S96" s="222"/>
    </row>
    <row r="97" spans="1:19" ht="12" x14ac:dyDescent="0.2">
      <c r="A97" s="227" t="str">
        <f t="shared" si="2"/>
        <v>Jul20</v>
      </c>
      <c r="B97" s="226">
        <f t="shared" si="3"/>
        <v>44022</v>
      </c>
      <c r="C97" s="225">
        <v>14</v>
      </c>
      <c r="D97" s="225">
        <v>4</v>
      </c>
      <c r="E97" s="224"/>
      <c r="F97" s="223">
        <v>2</v>
      </c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</row>
    <row r="98" spans="1:19" ht="12" x14ac:dyDescent="0.2">
      <c r="A98" s="227" t="str">
        <f t="shared" si="2"/>
        <v>Jul20</v>
      </c>
      <c r="B98" s="226">
        <f t="shared" si="3"/>
        <v>44023</v>
      </c>
      <c r="C98" s="225">
        <v>14</v>
      </c>
      <c r="D98" s="225">
        <v>4</v>
      </c>
      <c r="E98" s="224"/>
      <c r="F98" s="223">
        <v>2</v>
      </c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</row>
    <row r="99" spans="1:19" ht="12" x14ac:dyDescent="0.2">
      <c r="A99" s="227" t="str">
        <f t="shared" si="2"/>
        <v>Jul20</v>
      </c>
      <c r="B99" s="226">
        <f t="shared" si="3"/>
        <v>44024</v>
      </c>
      <c r="C99" s="225">
        <v>14</v>
      </c>
      <c r="D99" s="225">
        <v>4</v>
      </c>
      <c r="E99" s="224"/>
      <c r="F99" s="223">
        <v>2</v>
      </c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</row>
    <row r="100" spans="1:19" ht="12" x14ac:dyDescent="0.2">
      <c r="A100" s="227" t="str">
        <f t="shared" si="2"/>
        <v>Jul20</v>
      </c>
      <c r="B100" s="226">
        <f t="shared" si="3"/>
        <v>44025</v>
      </c>
      <c r="C100" s="225">
        <v>15</v>
      </c>
      <c r="D100" s="225">
        <v>4</v>
      </c>
      <c r="E100" s="224"/>
      <c r="F100" s="223">
        <v>3</v>
      </c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</row>
    <row r="101" spans="1:19" ht="12" x14ac:dyDescent="0.2">
      <c r="A101" s="227" t="str">
        <f t="shared" si="2"/>
        <v>Jul20</v>
      </c>
      <c r="B101" s="226">
        <f t="shared" si="3"/>
        <v>44026</v>
      </c>
      <c r="C101" s="225">
        <v>15</v>
      </c>
      <c r="D101" s="225">
        <v>4</v>
      </c>
      <c r="E101" s="224"/>
      <c r="F101" s="223">
        <v>3</v>
      </c>
      <c r="G101" s="222"/>
      <c r="H101" s="222"/>
      <c r="I101" s="222"/>
      <c r="J101" s="222"/>
      <c r="K101" s="222"/>
      <c r="L101" s="222"/>
      <c r="M101" s="222"/>
      <c r="N101" s="222"/>
      <c r="O101" s="222"/>
      <c r="P101" s="222"/>
      <c r="Q101" s="222"/>
      <c r="R101" s="222"/>
      <c r="S101" s="222"/>
    </row>
    <row r="102" spans="1:19" ht="12" x14ac:dyDescent="0.2">
      <c r="A102" s="227" t="str">
        <f t="shared" si="2"/>
        <v>Jul20</v>
      </c>
      <c r="B102" s="226">
        <f t="shared" si="3"/>
        <v>44027</v>
      </c>
      <c r="C102" s="225">
        <v>15</v>
      </c>
      <c r="D102" s="225">
        <v>4</v>
      </c>
      <c r="E102" s="224"/>
      <c r="F102" s="223">
        <v>3</v>
      </c>
      <c r="G102" s="222"/>
      <c r="H102" s="222"/>
      <c r="I102" s="222"/>
      <c r="J102" s="222"/>
      <c r="K102" s="222"/>
      <c r="L102" s="222"/>
      <c r="M102" s="222"/>
      <c r="N102" s="222"/>
      <c r="O102" s="222"/>
      <c r="P102" s="222"/>
      <c r="Q102" s="222"/>
      <c r="R102" s="222"/>
      <c r="S102" s="222"/>
    </row>
    <row r="103" spans="1:19" ht="12" x14ac:dyDescent="0.2">
      <c r="A103" s="227" t="str">
        <f t="shared" si="2"/>
        <v>Jul20</v>
      </c>
      <c r="B103" s="226">
        <f t="shared" si="3"/>
        <v>44028</v>
      </c>
      <c r="C103" s="225">
        <v>15</v>
      </c>
      <c r="D103" s="225">
        <v>4</v>
      </c>
      <c r="E103" s="224"/>
      <c r="F103" s="223">
        <v>3</v>
      </c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</row>
    <row r="104" spans="1:19" ht="12" x14ac:dyDescent="0.2">
      <c r="A104" s="227" t="str">
        <f t="shared" si="2"/>
        <v>Jul20</v>
      </c>
      <c r="B104" s="226">
        <f t="shared" si="3"/>
        <v>44029</v>
      </c>
      <c r="C104" s="225">
        <v>15</v>
      </c>
      <c r="D104" s="225">
        <v>4</v>
      </c>
      <c r="E104" s="224"/>
      <c r="F104" s="223">
        <v>3</v>
      </c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</row>
    <row r="105" spans="1:19" ht="12" x14ac:dyDescent="0.2">
      <c r="A105" s="227" t="str">
        <f t="shared" si="2"/>
        <v>Jul20</v>
      </c>
      <c r="B105" s="226">
        <f t="shared" si="3"/>
        <v>44030</v>
      </c>
      <c r="C105" s="225">
        <v>15</v>
      </c>
      <c r="D105" s="225">
        <v>4</v>
      </c>
      <c r="E105" s="224"/>
      <c r="F105" s="223">
        <v>3</v>
      </c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</row>
    <row r="106" spans="1:19" ht="12" x14ac:dyDescent="0.2">
      <c r="A106" s="227" t="str">
        <f t="shared" si="2"/>
        <v>Jul20</v>
      </c>
      <c r="B106" s="226">
        <f t="shared" si="3"/>
        <v>44031</v>
      </c>
      <c r="C106" s="225">
        <v>15</v>
      </c>
      <c r="D106" s="225">
        <v>4</v>
      </c>
      <c r="E106" s="224"/>
      <c r="F106" s="223">
        <v>3</v>
      </c>
      <c r="G106" s="222"/>
      <c r="H106" s="222"/>
      <c r="I106" s="222"/>
      <c r="J106" s="222"/>
      <c r="K106" s="222"/>
      <c r="L106" s="222"/>
      <c r="M106" s="222"/>
      <c r="N106" s="222"/>
      <c r="O106" s="222"/>
      <c r="P106" s="222"/>
      <c r="Q106" s="222"/>
      <c r="R106" s="222"/>
      <c r="S106" s="222"/>
    </row>
    <row r="107" spans="1:19" ht="12" x14ac:dyDescent="0.2">
      <c r="A107" s="227" t="str">
        <f t="shared" si="2"/>
        <v>Jul20</v>
      </c>
      <c r="B107" s="226">
        <f t="shared" si="3"/>
        <v>44032</v>
      </c>
      <c r="C107" s="225">
        <v>16</v>
      </c>
      <c r="D107" s="225">
        <v>4</v>
      </c>
      <c r="E107" s="224"/>
      <c r="F107" s="223">
        <v>4</v>
      </c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</row>
    <row r="108" spans="1:19" ht="12" x14ac:dyDescent="0.2">
      <c r="A108" s="227" t="str">
        <f t="shared" si="2"/>
        <v>Jul20</v>
      </c>
      <c r="B108" s="226">
        <f t="shared" si="3"/>
        <v>44033</v>
      </c>
      <c r="C108" s="225">
        <v>16</v>
      </c>
      <c r="D108" s="225">
        <v>4</v>
      </c>
      <c r="E108" s="224"/>
      <c r="F108" s="223">
        <v>4</v>
      </c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</row>
    <row r="109" spans="1:19" ht="12" x14ac:dyDescent="0.2">
      <c r="A109" s="227" t="str">
        <f t="shared" si="2"/>
        <v>Jul20</v>
      </c>
      <c r="B109" s="226">
        <f t="shared" si="3"/>
        <v>44034</v>
      </c>
      <c r="C109" s="225">
        <v>16</v>
      </c>
      <c r="D109" s="225">
        <v>4</v>
      </c>
      <c r="E109" s="224"/>
      <c r="F109" s="223">
        <v>4</v>
      </c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</row>
    <row r="110" spans="1:19" ht="12" x14ac:dyDescent="0.2">
      <c r="A110" s="227" t="str">
        <f t="shared" si="2"/>
        <v>Jul20</v>
      </c>
      <c r="B110" s="226">
        <f t="shared" si="3"/>
        <v>44035</v>
      </c>
      <c r="C110" s="225">
        <v>16</v>
      </c>
      <c r="D110" s="225">
        <v>4</v>
      </c>
      <c r="E110" s="224"/>
      <c r="F110" s="223">
        <v>4</v>
      </c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2"/>
      <c r="S110" s="222"/>
    </row>
    <row r="111" spans="1:19" ht="12" x14ac:dyDescent="0.2">
      <c r="A111" s="227" t="str">
        <f t="shared" si="2"/>
        <v>Jul20</v>
      </c>
      <c r="B111" s="226">
        <f t="shared" si="3"/>
        <v>44036</v>
      </c>
      <c r="C111" s="225">
        <v>16</v>
      </c>
      <c r="D111" s="225">
        <v>4</v>
      </c>
      <c r="E111" s="224"/>
      <c r="F111" s="223">
        <v>4</v>
      </c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</row>
    <row r="112" spans="1:19" ht="12" x14ac:dyDescent="0.2">
      <c r="A112" s="227" t="str">
        <f t="shared" si="2"/>
        <v>Jul20</v>
      </c>
      <c r="B112" s="226">
        <f t="shared" si="3"/>
        <v>44037</v>
      </c>
      <c r="C112" s="225">
        <v>16</v>
      </c>
      <c r="D112" s="225">
        <v>4</v>
      </c>
      <c r="E112" s="224"/>
      <c r="F112" s="223">
        <v>4</v>
      </c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</row>
    <row r="113" spans="1:19" ht="12" x14ac:dyDescent="0.2">
      <c r="A113" s="227" t="str">
        <f t="shared" si="2"/>
        <v>Jul20</v>
      </c>
      <c r="B113" s="226">
        <f t="shared" si="3"/>
        <v>44038</v>
      </c>
      <c r="C113" s="225">
        <v>16</v>
      </c>
      <c r="D113" s="225">
        <v>4</v>
      </c>
      <c r="E113" s="224"/>
      <c r="F113" s="223">
        <v>4</v>
      </c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</row>
    <row r="114" spans="1:19" ht="12" x14ac:dyDescent="0.2">
      <c r="A114" s="227" t="str">
        <f t="shared" si="2"/>
        <v>Jul20</v>
      </c>
      <c r="B114" s="226">
        <f t="shared" si="3"/>
        <v>44039</v>
      </c>
      <c r="C114" s="225">
        <v>17</v>
      </c>
      <c r="D114" s="225">
        <v>4</v>
      </c>
      <c r="E114" s="224"/>
      <c r="F114" s="223">
        <v>5</v>
      </c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2"/>
      <c r="S114" s="222"/>
    </row>
    <row r="115" spans="1:19" ht="12" x14ac:dyDescent="0.2">
      <c r="A115" s="227" t="str">
        <f t="shared" si="2"/>
        <v>Jul20</v>
      </c>
      <c r="B115" s="226">
        <f t="shared" si="3"/>
        <v>44040</v>
      </c>
      <c r="C115" s="225">
        <v>17</v>
      </c>
      <c r="D115" s="225">
        <v>4</v>
      </c>
      <c r="E115" s="224"/>
      <c r="F115" s="223">
        <v>5</v>
      </c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</row>
    <row r="116" spans="1:19" ht="12" x14ac:dyDescent="0.2">
      <c r="A116" s="227" t="str">
        <f t="shared" si="2"/>
        <v>Jul20</v>
      </c>
      <c r="B116" s="226">
        <f t="shared" si="3"/>
        <v>44041</v>
      </c>
      <c r="C116" s="225">
        <v>17</v>
      </c>
      <c r="D116" s="225">
        <v>4</v>
      </c>
      <c r="E116" s="224"/>
      <c r="F116" s="223">
        <v>5</v>
      </c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</row>
    <row r="117" spans="1:19" ht="12" x14ac:dyDescent="0.2">
      <c r="A117" s="227" t="str">
        <f t="shared" si="2"/>
        <v>Jul20</v>
      </c>
      <c r="B117" s="226">
        <f t="shared" si="3"/>
        <v>44042</v>
      </c>
      <c r="C117" s="225">
        <v>17</v>
      </c>
      <c r="D117" s="225">
        <v>4</v>
      </c>
      <c r="E117" s="224"/>
      <c r="F117" s="223">
        <v>5</v>
      </c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</row>
    <row r="118" spans="1:19" ht="12" x14ac:dyDescent="0.2">
      <c r="A118" s="227" t="str">
        <f t="shared" si="2"/>
        <v>Jul20</v>
      </c>
      <c r="B118" s="226">
        <f t="shared" si="3"/>
        <v>44043</v>
      </c>
      <c r="C118" s="225">
        <v>17</v>
      </c>
      <c r="D118" s="225">
        <v>4</v>
      </c>
      <c r="E118" s="224"/>
      <c r="F118" s="223">
        <v>5</v>
      </c>
      <c r="G118" s="222"/>
      <c r="H118" s="222"/>
      <c r="I118" s="222"/>
      <c r="J118" s="222"/>
      <c r="K118" s="222"/>
      <c r="L118" s="222"/>
      <c r="M118" s="222"/>
      <c r="N118" s="222"/>
      <c r="O118" s="222"/>
      <c r="P118" s="222"/>
      <c r="Q118" s="222"/>
      <c r="R118" s="222"/>
      <c r="S118" s="222"/>
    </row>
    <row r="119" spans="1:19" ht="12" x14ac:dyDescent="0.2">
      <c r="A119" s="227" t="str">
        <f t="shared" si="2"/>
        <v>Jul20</v>
      </c>
      <c r="B119" s="226">
        <f t="shared" si="3"/>
        <v>44044</v>
      </c>
      <c r="C119" s="225">
        <v>17</v>
      </c>
      <c r="D119" s="225">
        <v>4</v>
      </c>
      <c r="E119" s="224"/>
      <c r="F119" s="223">
        <v>5</v>
      </c>
      <c r="G119" s="222"/>
      <c r="H119" s="222"/>
      <c r="I119" s="222"/>
      <c r="J119" s="222"/>
      <c r="K119" s="222"/>
      <c r="L119" s="222"/>
      <c r="M119" s="222"/>
      <c r="N119" s="222"/>
      <c r="O119" s="222"/>
      <c r="P119" s="222"/>
      <c r="Q119" s="222"/>
      <c r="R119" s="222"/>
      <c r="S119" s="222"/>
    </row>
    <row r="120" spans="1:19" ht="12" x14ac:dyDescent="0.2">
      <c r="A120" s="227" t="str">
        <f t="shared" si="2"/>
        <v>Jul20</v>
      </c>
      <c r="B120" s="226">
        <f t="shared" si="3"/>
        <v>44045</v>
      </c>
      <c r="C120" s="225">
        <v>17</v>
      </c>
      <c r="D120" s="225">
        <v>4</v>
      </c>
      <c r="E120" s="224"/>
      <c r="F120" s="223">
        <v>5</v>
      </c>
      <c r="G120" s="222"/>
      <c r="H120" s="222"/>
      <c r="I120" s="222"/>
      <c r="J120" s="222"/>
      <c r="K120" s="222"/>
      <c r="L120" s="222"/>
      <c r="M120" s="222"/>
      <c r="N120" s="222"/>
      <c r="O120" s="222"/>
      <c r="P120" s="222"/>
      <c r="Q120" s="222"/>
      <c r="R120" s="222"/>
      <c r="S120" s="222"/>
    </row>
    <row r="121" spans="1:19" x14ac:dyDescent="0.2">
      <c r="A121" s="227" t="str">
        <f t="shared" si="2"/>
        <v>Aug20</v>
      </c>
      <c r="B121" s="226">
        <f t="shared" si="3"/>
        <v>44046</v>
      </c>
      <c r="C121" s="225">
        <v>18</v>
      </c>
      <c r="D121" s="225">
        <v>5</v>
      </c>
      <c r="E121" s="224"/>
      <c r="F121" s="225">
        <v>1</v>
      </c>
      <c r="G121" s="222"/>
      <c r="H121" s="222"/>
      <c r="I121" s="222"/>
      <c r="J121" s="222"/>
      <c r="K121" s="222"/>
      <c r="L121" s="222"/>
      <c r="M121" s="222"/>
      <c r="N121" s="222"/>
      <c r="O121" s="222"/>
      <c r="P121" s="222"/>
      <c r="Q121" s="222"/>
      <c r="R121" s="222"/>
      <c r="S121" s="222"/>
    </row>
    <row r="122" spans="1:19" ht="12" x14ac:dyDescent="0.2">
      <c r="A122" s="227" t="str">
        <f t="shared" si="2"/>
        <v>Aug20</v>
      </c>
      <c r="B122" s="226">
        <f t="shared" si="3"/>
        <v>44047</v>
      </c>
      <c r="C122" s="225">
        <v>18</v>
      </c>
      <c r="D122" s="225">
        <v>5</v>
      </c>
      <c r="E122" s="224"/>
      <c r="F122" s="223">
        <v>1</v>
      </c>
      <c r="G122" s="222"/>
      <c r="H122" s="222"/>
      <c r="I122" s="222"/>
      <c r="J122" s="222"/>
      <c r="K122" s="222"/>
      <c r="L122" s="222"/>
      <c r="M122" s="222"/>
      <c r="N122" s="222"/>
      <c r="O122" s="222"/>
      <c r="P122" s="222"/>
      <c r="Q122" s="222"/>
      <c r="R122" s="222"/>
      <c r="S122" s="222"/>
    </row>
    <row r="123" spans="1:19" ht="12" x14ac:dyDescent="0.2">
      <c r="A123" s="227" t="str">
        <f t="shared" si="2"/>
        <v>Aug20</v>
      </c>
      <c r="B123" s="226">
        <f t="shared" si="3"/>
        <v>44048</v>
      </c>
      <c r="C123" s="225">
        <v>18</v>
      </c>
      <c r="D123" s="225">
        <v>5</v>
      </c>
      <c r="E123" s="224"/>
      <c r="F123" s="223">
        <v>1</v>
      </c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</row>
    <row r="124" spans="1:19" ht="12" x14ac:dyDescent="0.2">
      <c r="A124" s="230" t="str">
        <f t="shared" si="2"/>
        <v>Aug20</v>
      </c>
      <c r="B124" s="226">
        <f t="shared" si="3"/>
        <v>44049</v>
      </c>
      <c r="C124" s="229">
        <v>18</v>
      </c>
      <c r="D124" s="229">
        <v>5</v>
      </c>
      <c r="E124" s="228"/>
      <c r="F124" s="223">
        <v>1</v>
      </c>
      <c r="G124" s="222"/>
      <c r="H124" s="222"/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</row>
    <row r="125" spans="1:19" ht="12" x14ac:dyDescent="0.2">
      <c r="A125" s="227" t="str">
        <f t="shared" si="2"/>
        <v>Aug20</v>
      </c>
      <c r="B125" s="226">
        <f t="shared" si="3"/>
        <v>44050</v>
      </c>
      <c r="C125" s="225">
        <v>18</v>
      </c>
      <c r="D125" s="225">
        <v>5</v>
      </c>
      <c r="E125" s="224"/>
      <c r="F125" s="223">
        <v>1</v>
      </c>
      <c r="G125" s="222"/>
      <c r="H125" s="222"/>
      <c r="I125" s="222"/>
      <c r="J125" s="222"/>
      <c r="K125" s="222"/>
      <c r="L125" s="222"/>
      <c r="M125" s="222"/>
      <c r="N125" s="222"/>
      <c r="O125" s="222"/>
      <c r="P125" s="222"/>
      <c r="Q125" s="222"/>
      <c r="R125" s="222"/>
      <c r="S125" s="222"/>
    </row>
    <row r="126" spans="1:19" ht="12" x14ac:dyDescent="0.2">
      <c r="A126" s="227" t="str">
        <f t="shared" si="2"/>
        <v>Aug20</v>
      </c>
      <c r="B126" s="226">
        <f t="shared" si="3"/>
        <v>44051</v>
      </c>
      <c r="C126" s="225">
        <v>18</v>
      </c>
      <c r="D126" s="225">
        <v>5</v>
      </c>
      <c r="E126" s="224"/>
      <c r="F126" s="223">
        <v>1</v>
      </c>
      <c r="G126" s="222"/>
      <c r="H126" s="222"/>
      <c r="I126" s="222"/>
      <c r="J126" s="222"/>
      <c r="K126" s="222"/>
      <c r="L126" s="222"/>
      <c r="M126" s="222"/>
      <c r="N126" s="222"/>
      <c r="O126" s="222"/>
      <c r="P126" s="222"/>
      <c r="Q126" s="222"/>
      <c r="R126" s="222"/>
      <c r="S126" s="222"/>
    </row>
    <row r="127" spans="1:19" ht="12" x14ac:dyDescent="0.2">
      <c r="A127" s="227" t="str">
        <f t="shared" si="2"/>
        <v>Aug20</v>
      </c>
      <c r="B127" s="226">
        <f t="shared" si="3"/>
        <v>44052</v>
      </c>
      <c r="C127" s="225">
        <v>18</v>
      </c>
      <c r="D127" s="225">
        <v>5</v>
      </c>
      <c r="E127" s="224"/>
      <c r="F127" s="223">
        <v>1</v>
      </c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22"/>
    </row>
    <row r="128" spans="1:19" ht="12" x14ac:dyDescent="0.2">
      <c r="A128" s="227" t="str">
        <f t="shared" si="2"/>
        <v>Aug20</v>
      </c>
      <c r="B128" s="226">
        <f t="shared" si="3"/>
        <v>44053</v>
      </c>
      <c r="C128" s="225">
        <v>19</v>
      </c>
      <c r="D128" s="225">
        <v>5</v>
      </c>
      <c r="E128" s="224"/>
      <c r="F128" s="223">
        <v>2</v>
      </c>
      <c r="G128" s="222"/>
      <c r="H128" s="222"/>
      <c r="I128" s="222"/>
      <c r="J128" s="222"/>
      <c r="K128" s="222"/>
      <c r="L128" s="222"/>
      <c r="M128" s="222"/>
      <c r="N128" s="222"/>
      <c r="O128" s="222"/>
      <c r="P128" s="222"/>
      <c r="Q128" s="222"/>
      <c r="R128" s="222"/>
      <c r="S128" s="222"/>
    </row>
    <row r="129" spans="1:19" ht="12" x14ac:dyDescent="0.2">
      <c r="A129" s="227" t="str">
        <f t="shared" si="2"/>
        <v>Aug20</v>
      </c>
      <c r="B129" s="226">
        <f t="shared" si="3"/>
        <v>44054</v>
      </c>
      <c r="C129" s="225">
        <v>19</v>
      </c>
      <c r="D129" s="225">
        <v>5</v>
      </c>
      <c r="E129" s="224"/>
      <c r="F129" s="223">
        <v>2</v>
      </c>
      <c r="G129" s="222"/>
      <c r="H129" s="222"/>
      <c r="I129" s="222"/>
      <c r="J129" s="222"/>
      <c r="K129" s="222"/>
      <c r="L129" s="222"/>
      <c r="M129" s="222"/>
      <c r="N129" s="222"/>
      <c r="O129" s="222"/>
      <c r="P129" s="222"/>
      <c r="Q129" s="222"/>
      <c r="R129" s="222"/>
      <c r="S129" s="222"/>
    </row>
    <row r="130" spans="1:19" ht="12" x14ac:dyDescent="0.2">
      <c r="A130" s="227" t="str">
        <f t="shared" ref="A130:A193" si="4">TEXT(DATE(YEAR(B$2),MONTH(B$2)+(D130-1),1),"MmmYY")</f>
        <v>Aug20</v>
      </c>
      <c r="B130" s="226">
        <f t="shared" si="3"/>
        <v>44055</v>
      </c>
      <c r="C130" s="225">
        <v>19</v>
      </c>
      <c r="D130" s="225">
        <v>5</v>
      </c>
      <c r="E130" s="224"/>
      <c r="F130" s="223">
        <v>2</v>
      </c>
      <c r="G130" s="222"/>
      <c r="H130" s="222"/>
      <c r="I130" s="222"/>
      <c r="J130" s="222"/>
      <c r="K130" s="222"/>
      <c r="L130" s="222"/>
      <c r="M130" s="222"/>
      <c r="N130" s="222"/>
      <c r="O130" s="222"/>
      <c r="P130" s="222"/>
      <c r="Q130" s="222"/>
      <c r="R130" s="222"/>
      <c r="S130" s="222"/>
    </row>
    <row r="131" spans="1:19" ht="12" x14ac:dyDescent="0.2">
      <c r="A131" s="227" t="str">
        <f t="shared" si="4"/>
        <v>Aug20</v>
      </c>
      <c r="B131" s="226">
        <f t="shared" ref="B131:B194" si="5">B130+1</f>
        <v>44056</v>
      </c>
      <c r="C131" s="225">
        <v>19</v>
      </c>
      <c r="D131" s="225">
        <v>5</v>
      </c>
      <c r="E131" s="224"/>
      <c r="F131" s="223">
        <v>2</v>
      </c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22"/>
      <c r="R131" s="222"/>
      <c r="S131" s="222"/>
    </row>
    <row r="132" spans="1:19" ht="12" x14ac:dyDescent="0.2">
      <c r="A132" s="227" t="str">
        <f t="shared" si="4"/>
        <v>Aug20</v>
      </c>
      <c r="B132" s="226">
        <f t="shared" si="5"/>
        <v>44057</v>
      </c>
      <c r="C132" s="225">
        <v>19</v>
      </c>
      <c r="D132" s="225">
        <v>5</v>
      </c>
      <c r="E132" s="224"/>
      <c r="F132" s="223">
        <v>2</v>
      </c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22"/>
    </row>
    <row r="133" spans="1:19" ht="12" x14ac:dyDescent="0.2">
      <c r="A133" s="227" t="str">
        <f t="shared" si="4"/>
        <v>Aug20</v>
      </c>
      <c r="B133" s="226">
        <f t="shared" si="5"/>
        <v>44058</v>
      </c>
      <c r="C133" s="225">
        <v>19</v>
      </c>
      <c r="D133" s="225">
        <v>5</v>
      </c>
      <c r="E133" s="224"/>
      <c r="F133" s="223">
        <v>2</v>
      </c>
      <c r="G133" s="222"/>
      <c r="H133" s="222"/>
      <c r="I133" s="222"/>
      <c r="J133" s="222"/>
      <c r="K133" s="222"/>
      <c r="L133" s="222"/>
      <c r="M133" s="222"/>
      <c r="N133" s="222"/>
      <c r="O133" s="222"/>
      <c r="P133" s="222"/>
      <c r="Q133" s="222"/>
      <c r="R133" s="222"/>
      <c r="S133" s="222"/>
    </row>
    <row r="134" spans="1:19" ht="12" x14ac:dyDescent="0.2">
      <c r="A134" s="227" t="str">
        <f t="shared" si="4"/>
        <v>Aug20</v>
      </c>
      <c r="B134" s="226">
        <f t="shared" si="5"/>
        <v>44059</v>
      </c>
      <c r="C134" s="225">
        <v>19</v>
      </c>
      <c r="D134" s="225">
        <v>5</v>
      </c>
      <c r="E134" s="224"/>
      <c r="F134" s="223">
        <v>2</v>
      </c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</row>
    <row r="135" spans="1:19" ht="12" x14ac:dyDescent="0.2">
      <c r="A135" s="227" t="str">
        <f t="shared" si="4"/>
        <v>Aug20</v>
      </c>
      <c r="B135" s="226">
        <f t="shared" si="5"/>
        <v>44060</v>
      </c>
      <c r="C135" s="225">
        <v>20</v>
      </c>
      <c r="D135" s="225">
        <v>5</v>
      </c>
      <c r="E135" s="224"/>
      <c r="F135" s="223">
        <v>3</v>
      </c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</row>
    <row r="136" spans="1:19" ht="12" x14ac:dyDescent="0.2">
      <c r="A136" s="227" t="str">
        <f t="shared" si="4"/>
        <v>Aug20</v>
      </c>
      <c r="B136" s="226">
        <f t="shared" si="5"/>
        <v>44061</v>
      </c>
      <c r="C136" s="225">
        <v>20</v>
      </c>
      <c r="D136" s="225">
        <v>5</v>
      </c>
      <c r="E136" s="224"/>
      <c r="F136" s="223">
        <v>3</v>
      </c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2"/>
      <c r="S136" s="222"/>
    </row>
    <row r="137" spans="1:19" ht="12" x14ac:dyDescent="0.2">
      <c r="A137" s="227" t="str">
        <f t="shared" si="4"/>
        <v>Aug20</v>
      </c>
      <c r="B137" s="226">
        <f t="shared" si="5"/>
        <v>44062</v>
      </c>
      <c r="C137" s="225">
        <v>20</v>
      </c>
      <c r="D137" s="225">
        <v>5</v>
      </c>
      <c r="E137" s="224"/>
      <c r="F137" s="223">
        <v>3</v>
      </c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</row>
    <row r="138" spans="1:19" ht="12" x14ac:dyDescent="0.2">
      <c r="A138" s="227" t="str">
        <f t="shared" si="4"/>
        <v>Aug20</v>
      </c>
      <c r="B138" s="226">
        <f t="shared" si="5"/>
        <v>44063</v>
      </c>
      <c r="C138" s="225">
        <v>20</v>
      </c>
      <c r="D138" s="225">
        <v>5</v>
      </c>
      <c r="E138" s="224"/>
      <c r="F138" s="223">
        <v>3</v>
      </c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22"/>
    </row>
    <row r="139" spans="1:19" ht="12" x14ac:dyDescent="0.2">
      <c r="A139" s="227" t="str">
        <f t="shared" si="4"/>
        <v>Aug20</v>
      </c>
      <c r="B139" s="226">
        <f t="shared" si="5"/>
        <v>44064</v>
      </c>
      <c r="C139" s="225">
        <v>20</v>
      </c>
      <c r="D139" s="225">
        <v>5</v>
      </c>
      <c r="E139" s="224"/>
      <c r="F139" s="223">
        <v>3</v>
      </c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2"/>
      <c r="S139" s="222"/>
    </row>
    <row r="140" spans="1:19" ht="12" x14ac:dyDescent="0.2">
      <c r="A140" s="227" t="str">
        <f t="shared" si="4"/>
        <v>Aug20</v>
      </c>
      <c r="B140" s="226">
        <f t="shared" si="5"/>
        <v>44065</v>
      </c>
      <c r="C140" s="225">
        <v>20</v>
      </c>
      <c r="D140" s="225">
        <v>5</v>
      </c>
      <c r="E140" s="224"/>
      <c r="F140" s="223">
        <v>3</v>
      </c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2"/>
      <c r="S140" s="222"/>
    </row>
    <row r="141" spans="1:19" ht="12" x14ac:dyDescent="0.2">
      <c r="A141" s="227" t="str">
        <f t="shared" si="4"/>
        <v>Aug20</v>
      </c>
      <c r="B141" s="226">
        <f t="shared" si="5"/>
        <v>44066</v>
      </c>
      <c r="C141" s="225">
        <v>20</v>
      </c>
      <c r="D141" s="225">
        <v>5</v>
      </c>
      <c r="E141" s="224"/>
      <c r="F141" s="223">
        <v>3</v>
      </c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</row>
    <row r="142" spans="1:19" ht="12" x14ac:dyDescent="0.2">
      <c r="A142" s="227" t="str">
        <f t="shared" si="4"/>
        <v>Aug20</v>
      </c>
      <c r="B142" s="226">
        <f t="shared" si="5"/>
        <v>44067</v>
      </c>
      <c r="C142" s="225">
        <v>21</v>
      </c>
      <c r="D142" s="225">
        <v>5</v>
      </c>
      <c r="E142" s="224"/>
      <c r="F142" s="223">
        <v>4</v>
      </c>
      <c r="G142" s="222"/>
      <c r="H142" s="222"/>
      <c r="I142" s="222"/>
      <c r="J142" s="222"/>
      <c r="K142" s="222"/>
      <c r="L142" s="222"/>
      <c r="M142" s="222"/>
      <c r="N142" s="222"/>
      <c r="O142" s="222"/>
      <c r="P142" s="222"/>
      <c r="Q142" s="222"/>
      <c r="R142" s="222"/>
      <c r="S142" s="222"/>
    </row>
    <row r="143" spans="1:19" ht="12" x14ac:dyDescent="0.2">
      <c r="A143" s="227" t="str">
        <f t="shared" si="4"/>
        <v>Aug20</v>
      </c>
      <c r="B143" s="226">
        <f t="shared" si="5"/>
        <v>44068</v>
      </c>
      <c r="C143" s="225">
        <v>21</v>
      </c>
      <c r="D143" s="225">
        <v>5</v>
      </c>
      <c r="E143" s="224"/>
      <c r="F143" s="223">
        <v>4</v>
      </c>
      <c r="G143" s="222"/>
      <c r="H143" s="222"/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22"/>
    </row>
    <row r="144" spans="1:19" ht="12" x14ac:dyDescent="0.2">
      <c r="A144" s="227" t="str">
        <f t="shared" si="4"/>
        <v>Aug20</v>
      </c>
      <c r="B144" s="226">
        <f t="shared" si="5"/>
        <v>44069</v>
      </c>
      <c r="C144" s="225">
        <v>21</v>
      </c>
      <c r="D144" s="225">
        <v>5</v>
      </c>
      <c r="E144" s="224"/>
      <c r="F144" s="223">
        <v>4</v>
      </c>
      <c r="G144" s="222"/>
      <c r="H144" s="222"/>
      <c r="I144" s="222"/>
      <c r="J144" s="222"/>
      <c r="K144" s="222"/>
      <c r="L144" s="222"/>
      <c r="M144" s="222"/>
      <c r="N144" s="222"/>
      <c r="O144" s="222"/>
      <c r="P144" s="222"/>
      <c r="Q144" s="222"/>
      <c r="R144" s="222"/>
      <c r="S144" s="222"/>
    </row>
    <row r="145" spans="1:19" ht="12" x14ac:dyDescent="0.2">
      <c r="A145" s="227" t="str">
        <f t="shared" si="4"/>
        <v>Aug20</v>
      </c>
      <c r="B145" s="226">
        <f t="shared" si="5"/>
        <v>44070</v>
      </c>
      <c r="C145" s="225">
        <v>21</v>
      </c>
      <c r="D145" s="225">
        <v>5</v>
      </c>
      <c r="E145" s="224"/>
      <c r="F145" s="223">
        <v>4</v>
      </c>
      <c r="G145" s="222"/>
      <c r="H145" s="222"/>
      <c r="I145" s="222"/>
      <c r="J145" s="222"/>
      <c r="K145" s="222"/>
      <c r="L145" s="222"/>
      <c r="M145" s="222"/>
      <c r="N145" s="222"/>
      <c r="O145" s="222"/>
      <c r="P145" s="222"/>
      <c r="Q145" s="222"/>
      <c r="R145" s="222"/>
      <c r="S145" s="222"/>
    </row>
    <row r="146" spans="1:19" ht="12" x14ac:dyDescent="0.2">
      <c r="A146" s="227" t="str">
        <f t="shared" si="4"/>
        <v>Aug20</v>
      </c>
      <c r="B146" s="226">
        <f t="shared" si="5"/>
        <v>44071</v>
      </c>
      <c r="C146" s="225">
        <v>21</v>
      </c>
      <c r="D146" s="225">
        <v>5</v>
      </c>
      <c r="E146" s="224"/>
      <c r="F146" s="223">
        <v>4</v>
      </c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</row>
    <row r="147" spans="1:19" ht="12" x14ac:dyDescent="0.2">
      <c r="A147" s="227" t="str">
        <f t="shared" si="4"/>
        <v>Aug20</v>
      </c>
      <c r="B147" s="226">
        <f t="shared" si="5"/>
        <v>44072</v>
      </c>
      <c r="C147" s="225">
        <v>21</v>
      </c>
      <c r="D147" s="225">
        <v>5</v>
      </c>
      <c r="E147" s="224"/>
      <c r="F147" s="223">
        <v>4</v>
      </c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</row>
    <row r="148" spans="1:19" ht="12" x14ac:dyDescent="0.2">
      <c r="A148" s="227" t="str">
        <f t="shared" si="4"/>
        <v>Aug20</v>
      </c>
      <c r="B148" s="226">
        <f t="shared" si="5"/>
        <v>44073</v>
      </c>
      <c r="C148" s="225">
        <v>21</v>
      </c>
      <c r="D148" s="225">
        <v>5</v>
      </c>
      <c r="E148" s="224"/>
      <c r="F148" s="223">
        <v>4</v>
      </c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</row>
    <row r="149" spans="1:19" x14ac:dyDescent="0.2">
      <c r="A149" s="227" t="str">
        <f t="shared" si="4"/>
        <v>Sep20</v>
      </c>
      <c r="B149" s="226">
        <f t="shared" si="5"/>
        <v>44074</v>
      </c>
      <c r="C149" s="225">
        <v>22</v>
      </c>
      <c r="D149" s="225">
        <v>6</v>
      </c>
      <c r="E149" s="224"/>
      <c r="F149" s="225">
        <v>1</v>
      </c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</row>
    <row r="150" spans="1:19" ht="12" x14ac:dyDescent="0.2">
      <c r="A150" s="227" t="str">
        <f t="shared" si="4"/>
        <v>Sep20</v>
      </c>
      <c r="B150" s="226">
        <f t="shared" si="5"/>
        <v>44075</v>
      </c>
      <c r="C150" s="225">
        <v>22</v>
      </c>
      <c r="D150" s="225">
        <v>6</v>
      </c>
      <c r="E150" s="224"/>
      <c r="F150" s="223">
        <v>1</v>
      </c>
      <c r="G150" s="222"/>
      <c r="H150" s="222"/>
      <c r="I150" s="222"/>
      <c r="J150" s="222"/>
      <c r="K150" s="222"/>
      <c r="L150" s="222"/>
      <c r="M150" s="222"/>
      <c r="N150" s="222"/>
      <c r="O150" s="222"/>
      <c r="P150" s="222"/>
      <c r="Q150" s="222"/>
      <c r="R150" s="222"/>
      <c r="S150" s="222"/>
    </row>
    <row r="151" spans="1:19" ht="12" x14ac:dyDescent="0.2">
      <c r="A151" s="227" t="str">
        <f t="shared" si="4"/>
        <v>Sep20</v>
      </c>
      <c r="B151" s="226">
        <f t="shared" si="5"/>
        <v>44076</v>
      </c>
      <c r="C151" s="225">
        <v>22</v>
      </c>
      <c r="D151" s="225">
        <v>6</v>
      </c>
      <c r="E151" s="224"/>
      <c r="F151" s="223">
        <v>1</v>
      </c>
      <c r="G151" s="222"/>
      <c r="H151" s="222"/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22"/>
    </row>
    <row r="152" spans="1:19" ht="12" x14ac:dyDescent="0.2">
      <c r="A152" s="227" t="str">
        <f t="shared" si="4"/>
        <v>Sep20</v>
      </c>
      <c r="B152" s="226">
        <f t="shared" si="5"/>
        <v>44077</v>
      </c>
      <c r="C152" s="225">
        <v>22</v>
      </c>
      <c r="D152" s="225">
        <v>6</v>
      </c>
      <c r="E152" s="224"/>
      <c r="F152" s="223">
        <v>1</v>
      </c>
      <c r="G152" s="222"/>
      <c r="H152" s="222"/>
      <c r="I152" s="222"/>
      <c r="J152" s="222"/>
      <c r="K152" s="222"/>
      <c r="L152" s="222"/>
      <c r="M152" s="222"/>
      <c r="N152" s="222"/>
      <c r="O152" s="222"/>
      <c r="P152" s="222"/>
      <c r="Q152" s="222"/>
      <c r="R152" s="222"/>
      <c r="S152" s="222"/>
    </row>
    <row r="153" spans="1:19" ht="12" x14ac:dyDescent="0.2">
      <c r="A153" s="227" t="str">
        <f t="shared" si="4"/>
        <v>Sep20</v>
      </c>
      <c r="B153" s="226">
        <f t="shared" si="5"/>
        <v>44078</v>
      </c>
      <c r="C153" s="225">
        <v>22</v>
      </c>
      <c r="D153" s="225">
        <v>6</v>
      </c>
      <c r="E153" s="224"/>
      <c r="F153" s="223">
        <v>1</v>
      </c>
      <c r="G153" s="222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22"/>
    </row>
    <row r="154" spans="1:19" ht="12" x14ac:dyDescent="0.2">
      <c r="A154" s="227" t="str">
        <f t="shared" si="4"/>
        <v>Sep20</v>
      </c>
      <c r="B154" s="226">
        <f t="shared" si="5"/>
        <v>44079</v>
      </c>
      <c r="C154" s="225">
        <v>22</v>
      </c>
      <c r="D154" s="225">
        <v>6</v>
      </c>
      <c r="E154" s="224"/>
      <c r="F154" s="223">
        <v>1</v>
      </c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</row>
    <row r="155" spans="1:19" ht="12" x14ac:dyDescent="0.2">
      <c r="A155" s="230" t="str">
        <f t="shared" si="4"/>
        <v>Sep20</v>
      </c>
      <c r="B155" s="226">
        <f t="shared" si="5"/>
        <v>44080</v>
      </c>
      <c r="C155" s="229">
        <v>22</v>
      </c>
      <c r="D155" s="229">
        <v>6</v>
      </c>
      <c r="E155" s="228"/>
      <c r="F155" s="223">
        <v>1</v>
      </c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</row>
    <row r="156" spans="1:19" ht="12" x14ac:dyDescent="0.2">
      <c r="A156" s="227" t="str">
        <f t="shared" si="4"/>
        <v>Sep20</v>
      </c>
      <c r="B156" s="226">
        <f t="shared" si="5"/>
        <v>44081</v>
      </c>
      <c r="C156" s="225">
        <v>23</v>
      </c>
      <c r="D156" s="225">
        <v>6</v>
      </c>
      <c r="E156" s="224"/>
      <c r="F156" s="223">
        <v>2</v>
      </c>
      <c r="G156" s="222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</row>
    <row r="157" spans="1:19" ht="12" x14ac:dyDescent="0.2">
      <c r="A157" s="227" t="str">
        <f t="shared" si="4"/>
        <v>Sep20</v>
      </c>
      <c r="B157" s="226">
        <f t="shared" si="5"/>
        <v>44082</v>
      </c>
      <c r="C157" s="225">
        <v>23</v>
      </c>
      <c r="D157" s="225">
        <v>6</v>
      </c>
      <c r="E157" s="224"/>
      <c r="F157" s="223">
        <v>2</v>
      </c>
      <c r="G157" s="222"/>
      <c r="H157" s="222"/>
      <c r="I157" s="222"/>
      <c r="J157" s="222"/>
      <c r="K157" s="222"/>
      <c r="L157" s="222"/>
      <c r="M157" s="222"/>
      <c r="N157" s="222"/>
      <c r="O157" s="222"/>
      <c r="P157" s="222"/>
      <c r="Q157" s="222"/>
      <c r="R157" s="222"/>
      <c r="S157" s="222"/>
    </row>
    <row r="158" spans="1:19" ht="12" x14ac:dyDescent="0.2">
      <c r="A158" s="227" t="str">
        <f t="shared" si="4"/>
        <v>Sep20</v>
      </c>
      <c r="B158" s="226">
        <f t="shared" si="5"/>
        <v>44083</v>
      </c>
      <c r="C158" s="225">
        <v>23</v>
      </c>
      <c r="D158" s="225">
        <v>6</v>
      </c>
      <c r="E158" s="224"/>
      <c r="F158" s="223">
        <v>2</v>
      </c>
      <c r="G158" s="222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22"/>
    </row>
    <row r="159" spans="1:19" ht="12" x14ac:dyDescent="0.2">
      <c r="A159" s="227" t="str">
        <f t="shared" si="4"/>
        <v>Sep20</v>
      </c>
      <c r="B159" s="226">
        <f t="shared" si="5"/>
        <v>44084</v>
      </c>
      <c r="C159" s="225">
        <v>23</v>
      </c>
      <c r="D159" s="225">
        <v>6</v>
      </c>
      <c r="E159" s="224"/>
      <c r="F159" s="223">
        <v>2</v>
      </c>
      <c r="G159" s="222"/>
      <c r="H159" s="222"/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22"/>
    </row>
    <row r="160" spans="1:19" ht="12" x14ac:dyDescent="0.2">
      <c r="A160" s="227" t="str">
        <f t="shared" si="4"/>
        <v>Sep20</v>
      </c>
      <c r="B160" s="226">
        <f t="shared" si="5"/>
        <v>44085</v>
      </c>
      <c r="C160" s="225">
        <v>23</v>
      </c>
      <c r="D160" s="225">
        <v>6</v>
      </c>
      <c r="E160" s="224"/>
      <c r="F160" s="223">
        <v>2</v>
      </c>
      <c r="G160" s="222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</row>
    <row r="161" spans="1:19" ht="12" x14ac:dyDescent="0.2">
      <c r="A161" s="227" t="str">
        <f t="shared" si="4"/>
        <v>Sep20</v>
      </c>
      <c r="B161" s="226">
        <f t="shared" si="5"/>
        <v>44086</v>
      </c>
      <c r="C161" s="225">
        <v>23</v>
      </c>
      <c r="D161" s="225">
        <v>6</v>
      </c>
      <c r="E161" s="224"/>
      <c r="F161" s="223">
        <v>2</v>
      </c>
      <c r="G161" s="222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</row>
    <row r="162" spans="1:19" ht="12" x14ac:dyDescent="0.2">
      <c r="A162" s="227" t="str">
        <f t="shared" si="4"/>
        <v>Sep20</v>
      </c>
      <c r="B162" s="226">
        <f t="shared" si="5"/>
        <v>44087</v>
      </c>
      <c r="C162" s="225">
        <v>23</v>
      </c>
      <c r="D162" s="225">
        <v>6</v>
      </c>
      <c r="E162" s="224"/>
      <c r="F162" s="223">
        <v>2</v>
      </c>
      <c r="G162" s="222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</row>
    <row r="163" spans="1:19" ht="12" x14ac:dyDescent="0.2">
      <c r="A163" s="227" t="str">
        <f t="shared" si="4"/>
        <v>Sep20</v>
      </c>
      <c r="B163" s="226">
        <f t="shared" si="5"/>
        <v>44088</v>
      </c>
      <c r="C163" s="225">
        <v>24</v>
      </c>
      <c r="D163" s="225">
        <v>6</v>
      </c>
      <c r="E163" s="224"/>
      <c r="F163" s="223">
        <v>3</v>
      </c>
      <c r="G163" s="222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</row>
    <row r="164" spans="1:19" ht="12" x14ac:dyDescent="0.2">
      <c r="A164" s="227" t="str">
        <f t="shared" si="4"/>
        <v>Sep20</v>
      </c>
      <c r="B164" s="226">
        <f t="shared" si="5"/>
        <v>44089</v>
      </c>
      <c r="C164" s="225">
        <v>24</v>
      </c>
      <c r="D164" s="225">
        <v>6</v>
      </c>
      <c r="E164" s="224"/>
      <c r="F164" s="223">
        <v>3</v>
      </c>
      <c r="G164" s="222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</row>
    <row r="165" spans="1:19" ht="12" x14ac:dyDescent="0.2">
      <c r="A165" s="227" t="str">
        <f t="shared" si="4"/>
        <v>Sep20</v>
      </c>
      <c r="B165" s="226">
        <f t="shared" si="5"/>
        <v>44090</v>
      </c>
      <c r="C165" s="225">
        <v>24</v>
      </c>
      <c r="D165" s="225">
        <v>6</v>
      </c>
      <c r="E165" s="224"/>
      <c r="F165" s="223">
        <v>3</v>
      </c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</row>
    <row r="166" spans="1:19" ht="12" x14ac:dyDescent="0.2">
      <c r="A166" s="227" t="str">
        <f t="shared" si="4"/>
        <v>Sep20</v>
      </c>
      <c r="B166" s="226">
        <f t="shared" si="5"/>
        <v>44091</v>
      </c>
      <c r="C166" s="225">
        <v>24</v>
      </c>
      <c r="D166" s="225">
        <v>6</v>
      </c>
      <c r="E166" s="224"/>
      <c r="F166" s="223">
        <v>3</v>
      </c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</row>
    <row r="167" spans="1:19" ht="12" x14ac:dyDescent="0.2">
      <c r="A167" s="227" t="str">
        <f t="shared" si="4"/>
        <v>Sep20</v>
      </c>
      <c r="B167" s="226">
        <f t="shared" si="5"/>
        <v>44092</v>
      </c>
      <c r="C167" s="225">
        <v>24</v>
      </c>
      <c r="D167" s="225">
        <v>6</v>
      </c>
      <c r="E167" s="224"/>
      <c r="F167" s="223">
        <v>3</v>
      </c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</row>
    <row r="168" spans="1:19" ht="12" x14ac:dyDescent="0.2">
      <c r="A168" s="227" t="str">
        <f t="shared" si="4"/>
        <v>Sep20</v>
      </c>
      <c r="B168" s="226">
        <f t="shared" si="5"/>
        <v>44093</v>
      </c>
      <c r="C168" s="225">
        <v>24</v>
      </c>
      <c r="D168" s="225">
        <v>6</v>
      </c>
      <c r="E168" s="224"/>
      <c r="F168" s="223">
        <v>3</v>
      </c>
      <c r="G168" s="222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</row>
    <row r="169" spans="1:19" ht="12" x14ac:dyDescent="0.2">
      <c r="A169" s="227" t="str">
        <f t="shared" si="4"/>
        <v>Sep20</v>
      </c>
      <c r="B169" s="226">
        <f t="shared" si="5"/>
        <v>44094</v>
      </c>
      <c r="C169" s="225">
        <v>24</v>
      </c>
      <c r="D169" s="225">
        <v>6</v>
      </c>
      <c r="E169" s="224"/>
      <c r="F169" s="223">
        <v>3</v>
      </c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</row>
    <row r="170" spans="1:19" ht="12" x14ac:dyDescent="0.2">
      <c r="A170" s="227" t="str">
        <f t="shared" si="4"/>
        <v>Sep20</v>
      </c>
      <c r="B170" s="226">
        <f t="shared" si="5"/>
        <v>44095</v>
      </c>
      <c r="C170" s="225">
        <v>25</v>
      </c>
      <c r="D170" s="225">
        <v>6</v>
      </c>
      <c r="E170" s="224"/>
      <c r="F170" s="223">
        <v>4</v>
      </c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</row>
    <row r="171" spans="1:19" ht="12" x14ac:dyDescent="0.2">
      <c r="A171" s="227" t="str">
        <f t="shared" si="4"/>
        <v>Sep20</v>
      </c>
      <c r="B171" s="226">
        <f t="shared" si="5"/>
        <v>44096</v>
      </c>
      <c r="C171" s="225">
        <v>25</v>
      </c>
      <c r="D171" s="225">
        <v>6</v>
      </c>
      <c r="E171" s="224"/>
      <c r="F171" s="223">
        <v>4</v>
      </c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</row>
    <row r="172" spans="1:19" ht="12" x14ac:dyDescent="0.2">
      <c r="A172" s="227" t="str">
        <f t="shared" si="4"/>
        <v>Sep20</v>
      </c>
      <c r="B172" s="226">
        <f t="shared" si="5"/>
        <v>44097</v>
      </c>
      <c r="C172" s="225">
        <v>25</v>
      </c>
      <c r="D172" s="225">
        <v>6</v>
      </c>
      <c r="E172" s="224"/>
      <c r="F172" s="223">
        <v>4</v>
      </c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</row>
    <row r="173" spans="1:19" ht="12" x14ac:dyDescent="0.2">
      <c r="A173" s="227" t="str">
        <f t="shared" si="4"/>
        <v>Sep20</v>
      </c>
      <c r="B173" s="226">
        <f t="shared" si="5"/>
        <v>44098</v>
      </c>
      <c r="C173" s="225">
        <v>25</v>
      </c>
      <c r="D173" s="225">
        <v>6</v>
      </c>
      <c r="E173" s="224"/>
      <c r="F173" s="223">
        <v>4</v>
      </c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</row>
    <row r="174" spans="1:19" ht="12" x14ac:dyDescent="0.2">
      <c r="A174" s="227" t="str">
        <f t="shared" si="4"/>
        <v>Sep20</v>
      </c>
      <c r="B174" s="226">
        <f t="shared" si="5"/>
        <v>44099</v>
      </c>
      <c r="C174" s="225">
        <v>25</v>
      </c>
      <c r="D174" s="225">
        <v>6</v>
      </c>
      <c r="E174" s="224"/>
      <c r="F174" s="223">
        <v>4</v>
      </c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</row>
    <row r="175" spans="1:19" ht="12" x14ac:dyDescent="0.2">
      <c r="A175" s="227" t="str">
        <f t="shared" si="4"/>
        <v>Sep20</v>
      </c>
      <c r="B175" s="226">
        <f t="shared" si="5"/>
        <v>44100</v>
      </c>
      <c r="C175" s="225">
        <v>25</v>
      </c>
      <c r="D175" s="225">
        <v>6</v>
      </c>
      <c r="E175" s="224"/>
      <c r="F175" s="223">
        <v>4</v>
      </c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</row>
    <row r="176" spans="1:19" ht="12" x14ac:dyDescent="0.2">
      <c r="A176" s="227" t="str">
        <f t="shared" si="4"/>
        <v>Sep20</v>
      </c>
      <c r="B176" s="226">
        <f t="shared" si="5"/>
        <v>44101</v>
      </c>
      <c r="C176" s="225">
        <v>25</v>
      </c>
      <c r="D176" s="225">
        <v>6</v>
      </c>
      <c r="E176" s="224"/>
      <c r="F176" s="223">
        <v>4</v>
      </c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</row>
    <row r="177" spans="1:19" ht="12" x14ac:dyDescent="0.2">
      <c r="A177" s="227" t="str">
        <f t="shared" si="4"/>
        <v>Oct20</v>
      </c>
      <c r="B177" s="226">
        <f t="shared" si="5"/>
        <v>44102</v>
      </c>
      <c r="C177" s="225">
        <v>26</v>
      </c>
      <c r="D177" s="225">
        <v>7</v>
      </c>
      <c r="E177" s="224"/>
      <c r="F177" s="223">
        <v>1</v>
      </c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</row>
    <row r="178" spans="1:19" ht="12" x14ac:dyDescent="0.2">
      <c r="A178" s="227" t="str">
        <f t="shared" si="4"/>
        <v>Oct20</v>
      </c>
      <c r="B178" s="226">
        <f t="shared" si="5"/>
        <v>44103</v>
      </c>
      <c r="C178" s="225">
        <v>26</v>
      </c>
      <c r="D178" s="225">
        <v>7</v>
      </c>
      <c r="E178" s="224"/>
      <c r="F178" s="223">
        <v>1</v>
      </c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</row>
    <row r="179" spans="1:19" ht="12" x14ac:dyDescent="0.2">
      <c r="A179" s="227" t="str">
        <f t="shared" si="4"/>
        <v>Oct20</v>
      </c>
      <c r="B179" s="226">
        <f t="shared" si="5"/>
        <v>44104</v>
      </c>
      <c r="C179" s="225">
        <v>26</v>
      </c>
      <c r="D179" s="225">
        <v>7</v>
      </c>
      <c r="E179" s="224"/>
      <c r="F179" s="223">
        <v>1</v>
      </c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</row>
    <row r="180" spans="1:19" ht="12" x14ac:dyDescent="0.2">
      <c r="A180" s="227" t="str">
        <f t="shared" si="4"/>
        <v>Oct20</v>
      </c>
      <c r="B180" s="226">
        <f t="shared" si="5"/>
        <v>44105</v>
      </c>
      <c r="C180" s="225">
        <v>26</v>
      </c>
      <c r="D180" s="225">
        <v>7</v>
      </c>
      <c r="E180" s="224"/>
      <c r="F180" s="223">
        <v>1</v>
      </c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</row>
    <row r="181" spans="1:19" ht="12" x14ac:dyDescent="0.2">
      <c r="A181" s="227" t="str">
        <f t="shared" si="4"/>
        <v>Oct20</v>
      </c>
      <c r="B181" s="226">
        <f t="shared" si="5"/>
        <v>44106</v>
      </c>
      <c r="C181" s="225">
        <v>26</v>
      </c>
      <c r="D181" s="225">
        <v>7</v>
      </c>
      <c r="E181" s="224"/>
      <c r="F181" s="223">
        <v>1</v>
      </c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</row>
    <row r="182" spans="1:19" ht="12" x14ac:dyDescent="0.2">
      <c r="A182" s="227" t="str">
        <f t="shared" si="4"/>
        <v>Oct20</v>
      </c>
      <c r="B182" s="226">
        <f t="shared" si="5"/>
        <v>44107</v>
      </c>
      <c r="C182" s="225">
        <v>26</v>
      </c>
      <c r="D182" s="225">
        <v>7</v>
      </c>
      <c r="E182" s="224"/>
      <c r="F182" s="223">
        <v>1</v>
      </c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</row>
    <row r="183" spans="1:19" ht="12" x14ac:dyDescent="0.2">
      <c r="A183" s="227" t="str">
        <f t="shared" si="4"/>
        <v>Oct20</v>
      </c>
      <c r="B183" s="226">
        <f t="shared" si="5"/>
        <v>44108</v>
      </c>
      <c r="C183" s="225">
        <v>26</v>
      </c>
      <c r="D183" s="225">
        <v>7</v>
      </c>
      <c r="E183" s="224"/>
      <c r="F183" s="223">
        <v>1</v>
      </c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</row>
    <row r="184" spans="1:19" x14ac:dyDescent="0.2">
      <c r="A184" s="227" t="str">
        <f t="shared" si="4"/>
        <v>Oct20</v>
      </c>
      <c r="B184" s="226">
        <f t="shared" si="5"/>
        <v>44109</v>
      </c>
      <c r="C184" s="225">
        <v>27</v>
      </c>
      <c r="D184" s="225">
        <v>7</v>
      </c>
      <c r="E184" s="224"/>
      <c r="F184" s="225">
        <v>2</v>
      </c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</row>
    <row r="185" spans="1:19" ht="12" x14ac:dyDescent="0.2">
      <c r="A185" s="230" t="str">
        <f t="shared" si="4"/>
        <v>Oct20</v>
      </c>
      <c r="B185" s="226">
        <f t="shared" si="5"/>
        <v>44110</v>
      </c>
      <c r="C185" s="229">
        <v>27</v>
      </c>
      <c r="D185" s="229">
        <v>7</v>
      </c>
      <c r="E185" s="228"/>
      <c r="F185" s="223">
        <v>2</v>
      </c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22"/>
    </row>
    <row r="186" spans="1:19" ht="12" x14ac:dyDescent="0.2">
      <c r="A186" s="227" t="str">
        <f t="shared" si="4"/>
        <v>Oct20</v>
      </c>
      <c r="B186" s="226">
        <f t="shared" si="5"/>
        <v>44111</v>
      </c>
      <c r="C186" s="225">
        <v>27</v>
      </c>
      <c r="D186" s="225">
        <v>7</v>
      </c>
      <c r="E186" s="224"/>
      <c r="F186" s="223">
        <v>2</v>
      </c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</row>
    <row r="187" spans="1:19" ht="12" x14ac:dyDescent="0.2">
      <c r="A187" s="227" t="str">
        <f t="shared" si="4"/>
        <v>Oct20</v>
      </c>
      <c r="B187" s="226">
        <f t="shared" si="5"/>
        <v>44112</v>
      </c>
      <c r="C187" s="225">
        <v>27</v>
      </c>
      <c r="D187" s="225">
        <v>7</v>
      </c>
      <c r="E187" s="224"/>
      <c r="F187" s="223">
        <v>2</v>
      </c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</row>
    <row r="188" spans="1:19" ht="12" x14ac:dyDescent="0.2">
      <c r="A188" s="227" t="str">
        <f t="shared" si="4"/>
        <v>Oct20</v>
      </c>
      <c r="B188" s="226">
        <f t="shared" si="5"/>
        <v>44113</v>
      </c>
      <c r="C188" s="225">
        <v>27</v>
      </c>
      <c r="D188" s="225">
        <v>7</v>
      </c>
      <c r="E188" s="224"/>
      <c r="F188" s="223">
        <v>2</v>
      </c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</row>
    <row r="189" spans="1:19" ht="12" x14ac:dyDescent="0.2">
      <c r="A189" s="227" t="str">
        <f t="shared" si="4"/>
        <v>Oct20</v>
      </c>
      <c r="B189" s="226">
        <f t="shared" si="5"/>
        <v>44114</v>
      </c>
      <c r="C189" s="225">
        <v>27</v>
      </c>
      <c r="D189" s="225">
        <v>7</v>
      </c>
      <c r="E189" s="224"/>
      <c r="F189" s="223">
        <v>2</v>
      </c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</row>
    <row r="190" spans="1:19" ht="12" x14ac:dyDescent="0.2">
      <c r="A190" s="227" t="str">
        <f t="shared" si="4"/>
        <v>Oct20</v>
      </c>
      <c r="B190" s="226">
        <f t="shared" si="5"/>
        <v>44115</v>
      </c>
      <c r="C190" s="225">
        <v>27</v>
      </c>
      <c r="D190" s="225">
        <v>7</v>
      </c>
      <c r="E190" s="224"/>
      <c r="F190" s="223">
        <v>2</v>
      </c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</row>
    <row r="191" spans="1:19" ht="12" x14ac:dyDescent="0.2">
      <c r="A191" s="227" t="str">
        <f t="shared" si="4"/>
        <v>Oct20</v>
      </c>
      <c r="B191" s="226">
        <f t="shared" si="5"/>
        <v>44116</v>
      </c>
      <c r="C191" s="225">
        <v>28</v>
      </c>
      <c r="D191" s="225">
        <v>7</v>
      </c>
      <c r="E191" s="224"/>
      <c r="F191" s="223">
        <v>3</v>
      </c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</row>
    <row r="192" spans="1:19" ht="12" x14ac:dyDescent="0.2">
      <c r="A192" s="227" t="str">
        <f t="shared" si="4"/>
        <v>Oct20</v>
      </c>
      <c r="B192" s="226">
        <f t="shared" si="5"/>
        <v>44117</v>
      </c>
      <c r="C192" s="225">
        <v>28</v>
      </c>
      <c r="D192" s="225">
        <v>7</v>
      </c>
      <c r="E192" s="224"/>
      <c r="F192" s="223">
        <v>3</v>
      </c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</row>
    <row r="193" spans="1:19" ht="12" x14ac:dyDescent="0.2">
      <c r="A193" s="227" t="str">
        <f t="shared" si="4"/>
        <v>Oct20</v>
      </c>
      <c r="B193" s="226">
        <f t="shared" si="5"/>
        <v>44118</v>
      </c>
      <c r="C193" s="225">
        <v>28</v>
      </c>
      <c r="D193" s="225">
        <v>7</v>
      </c>
      <c r="E193" s="224"/>
      <c r="F193" s="223">
        <v>3</v>
      </c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</row>
    <row r="194" spans="1:19" ht="12" x14ac:dyDescent="0.2">
      <c r="A194" s="227" t="str">
        <f t="shared" ref="A194:A257" si="6">TEXT(DATE(YEAR(B$2),MONTH(B$2)+(D194-1),1),"MmmYY")</f>
        <v>Oct20</v>
      </c>
      <c r="B194" s="226">
        <f t="shared" si="5"/>
        <v>44119</v>
      </c>
      <c r="C194" s="225">
        <v>28</v>
      </c>
      <c r="D194" s="225">
        <v>7</v>
      </c>
      <c r="E194" s="224"/>
      <c r="F194" s="223">
        <v>3</v>
      </c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</row>
    <row r="195" spans="1:19" ht="12" x14ac:dyDescent="0.2">
      <c r="A195" s="227" t="str">
        <f t="shared" si="6"/>
        <v>Oct20</v>
      </c>
      <c r="B195" s="226">
        <f t="shared" ref="B195:B258" si="7">B194+1</f>
        <v>44120</v>
      </c>
      <c r="C195" s="225">
        <v>28</v>
      </c>
      <c r="D195" s="225">
        <v>7</v>
      </c>
      <c r="E195" s="224"/>
      <c r="F195" s="223">
        <v>3</v>
      </c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</row>
    <row r="196" spans="1:19" ht="12" x14ac:dyDescent="0.2">
      <c r="A196" s="227" t="str">
        <f t="shared" si="6"/>
        <v>Oct20</v>
      </c>
      <c r="B196" s="226">
        <f t="shared" si="7"/>
        <v>44121</v>
      </c>
      <c r="C196" s="225">
        <v>28</v>
      </c>
      <c r="D196" s="225">
        <v>7</v>
      </c>
      <c r="E196" s="224"/>
      <c r="F196" s="223">
        <v>3</v>
      </c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</row>
    <row r="197" spans="1:19" ht="12" x14ac:dyDescent="0.2">
      <c r="A197" s="227" t="str">
        <f t="shared" si="6"/>
        <v>Oct20</v>
      </c>
      <c r="B197" s="226">
        <f t="shared" si="7"/>
        <v>44122</v>
      </c>
      <c r="C197" s="225">
        <v>28</v>
      </c>
      <c r="D197" s="225">
        <v>7</v>
      </c>
      <c r="E197" s="224"/>
      <c r="F197" s="223">
        <v>3</v>
      </c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</row>
    <row r="198" spans="1:19" ht="12" x14ac:dyDescent="0.2">
      <c r="A198" s="227" t="str">
        <f t="shared" si="6"/>
        <v>Oct20</v>
      </c>
      <c r="B198" s="226">
        <f t="shared" si="7"/>
        <v>44123</v>
      </c>
      <c r="C198" s="225">
        <v>29</v>
      </c>
      <c r="D198" s="225">
        <v>7</v>
      </c>
      <c r="E198" s="224"/>
      <c r="F198" s="223">
        <v>4</v>
      </c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</row>
    <row r="199" spans="1:19" ht="12" x14ac:dyDescent="0.2">
      <c r="A199" s="227" t="str">
        <f t="shared" si="6"/>
        <v>Oct20</v>
      </c>
      <c r="B199" s="226">
        <f t="shared" si="7"/>
        <v>44124</v>
      </c>
      <c r="C199" s="225">
        <v>29</v>
      </c>
      <c r="D199" s="225">
        <v>7</v>
      </c>
      <c r="E199" s="224"/>
      <c r="F199" s="223">
        <v>4</v>
      </c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</row>
    <row r="200" spans="1:19" ht="12" x14ac:dyDescent="0.2">
      <c r="A200" s="227" t="str">
        <f t="shared" si="6"/>
        <v>Oct20</v>
      </c>
      <c r="B200" s="226">
        <f t="shared" si="7"/>
        <v>44125</v>
      </c>
      <c r="C200" s="225">
        <v>29</v>
      </c>
      <c r="D200" s="225">
        <v>7</v>
      </c>
      <c r="E200" s="224"/>
      <c r="F200" s="223">
        <v>4</v>
      </c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</row>
    <row r="201" spans="1:19" ht="12" x14ac:dyDescent="0.2">
      <c r="A201" s="227" t="str">
        <f t="shared" si="6"/>
        <v>Oct20</v>
      </c>
      <c r="B201" s="226">
        <f t="shared" si="7"/>
        <v>44126</v>
      </c>
      <c r="C201" s="225">
        <v>29</v>
      </c>
      <c r="D201" s="225">
        <v>7</v>
      </c>
      <c r="E201" s="224"/>
      <c r="F201" s="223">
        <v>4</v>
      </c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</row>
    <row r="202" spans="1:19" ht="12" x14ac:dyDescent="0.2">
      <c r="A202" s="227" t="str">
        <f t="shared" si="6"/>
        <v>Oct20</v>
      </c>
      <c r="B202" s="226">
        <f t="shared" si="7"/>
        <v>44127</v>
      </c>
      <c r="C202" s="225">
        <v>29</v>
      </c>
      <c r="D202" s="225">
        <v>7</v>
      </c>
      <c r="E202" s="224"/>
      <c r="F202" s="223">
        <v>4</v>
      </c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</row>
    <row r="203" spans="1:19" ht="12" x14ac:dyDescent="0.2">
      <c r="A203" s="227" t="str">
        <f t="shared" si="6"/>
        <v>Oct20</v>
      </c>
      <c r="B203" s="226">
        <f t="shared" si="7"/>
        <v>44128</v>
      </c>
      <c r="C203" s="225">
        <v>29</v>
      </c>
      <c r="D203" s="225">
        <v>7</v>
      </c>
      <c r="E203" s="224"/>
      <c r="F203" s="223">
        <v>4</v>
      </c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</row>
    <row r="204" spans="1:19" ht="12" x14ac:dyDescent="0.2">
      <c r="A204" s="227" t="str">
        <f t="shared" si="6"/>
        <v>Oct20</v>
      </c>
      <c r="B204" s="226">
        <f t="shared" si="7"/>
        <v>44129</v>
      </c>
      <c r="C204" s="225">
        <v>29</v>
      </c>
      <c r="D204" s="225">
        <v>7</v>
      </c>
      <c r="E204" s="224"/>
      <c r="F204" s="223">
        <v>4</v>
      </c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</row>
    <row r="205" spans="1:19" ht="12" x14ac:dyDescent="0.2">
      <c r="A205" s="227" t="str">
        <f t="shared" si="6"/>
        <v>Oct20</v>
      </c>
      <c r="B205" s="226">
        <f t="shared" si="7"/>
        <v>44130</v>
      </c>
      <c r="C205" s="225">
        <v>30</v>
      </c>
      <c r="D205" s="225">
        <v>7</v>
      </c>
      <c r="E205" s="224"/>
      <c r="F205" s="223">
        <v>5</v>
      </c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</row>
    <row r="206" spans="1:19" ht="12" x14ac:dyDescent="0.2">
      <c r="A206" s="227" t="str">
        <f t="shared" si="6"/>
        <v>Oct20</v>
      </c>
      <c r="B206" s="226">
        <f t="shared" si="7"/>
        <v>44131</v>
      </c>
      <c r="C206" s="225">
        <v>30</v>
      </c>
      <c r="D206" s="225">
        <v>7</v>
      </c>
      <c r="E206" s="224"/>
      <c r="F206" s="223">
        <v>5</v>
      </c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</row>
    <row r="207" spans="1:19" ht="12" x14ac:dyDescent="0.2">
      <c r="A207" s="227" t="str">
        <f t="shared" si="6"/>
        <v>Oct20</v>
      </c>
      <c r="B207" s="226">
        <f t="shared" si="7"/>
        <v>44132</v>
      </c>
      <c r="C207" s="225">
        <v>30</v>
      </c>
      <c r="D207" s="225">
        <v>7</v>
      </c>
      <c r="E207" s="224"/>
      <c r="F207" s="223">
        <v>5</v>
      </c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</row>
    <row r="208" spans="1:19" ht="12" x14ac:dyDescent="0.2">
      <c r="A208" s="227" t="str">
        <f t="shared" si="6"/>
        <v>Oct20</v>
      </c>
      <c r="B208" s="226">
        <f t="shared" si="7"/>
        <v>44133</v>
      </c>
      <c r="C208" s="225">
        <v>30</v>
      </c>
      <c r="D208" s="225">
        <v>7</v>
      </c>
      <c r="E208" s="224"/>
      <c r="F208" s="223">
        <v>5</v>
      </c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</row>
    <row r="209" spans="1:19" ht="12" x14ac:dyDescent="0.2">
      <c r="A209" s="227" t="str">
        <f t="shared" si="6"/>
        <v>Oct20</v>
      </c>
      <c r="B209" s="226">
        <f t="shared" si="7"/>
        <v>44134</v>
      </c>
      <c r="C209" s="225">
        <v>30</v>
      </c>
      <c r="D209" s="225">
        <v>7</v>
      </c>
      <c r="E209" s="224"/>
      <c r="F209" s="223">
        <v>5</v>
      </c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</row>
    <row r="210" spans="1:19" ht="12" x14ac:dyDescent="0.2">
      <c r="A210" s="227" t="str">
        <f t="shared" si="6"/>
        <v>Oct20</v>
      </c>
      <c r="B210" s="226">
        <f t="shared" si="7"/>
        <v>44135</v>
      </c>
      <c r="C210" s="225">
        <v>30</v>
      </c>
      <c r="D210" s="225">
        <v>7</v>
      </c>
      <c r="E210" s="224"/>
      <c r="F210" s="223">
        <v>5</v>
      </c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</row>
    <row r="211" spans="1:19" ht="12" x14ac:dyDescent="0.2">
      <c r="A211" s="227" t="str">
        <f t="shared" si="6"/>
        <v>Oct20</v>
      </c>
      <c r="B211" s="226">
        <f t="shared" si="7"/>
        <v>44136</v>
      </c>
      <c r="C211" s="225">
        <v>30</v>
      </c>
      <c r="D211" s="225">
        <v>7</v>
      </c>
      <c r="E211" s="224"/>
      <c r="F211" s="223">
        <v>5</v>
      </c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</row>
    <row r="212" spans="1:19" x14ac:dyDescent="0.2">
      <c r="A212" s="227" t="str">
        <f t="shared" si="6"/>
        <v>Nov20</v>
      </c>
      <c r="B212" s="226">
        <f t="shared" si="7"/>
        <v>44137</v>
      </c>
      <c r="C212" s="225">
        <v>31</v>
      </c>
      <c r="D212" s="225">
        <v>8</v>
      </c>
      <c r="E212" s="224"/>
      <c r="F212" s="225">
        <v>1</v>
      </c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</row>
    <row r="213" spans="1:19" ht="12" x14ac:dyDescent="0.2">
      <c r="A213" s="227" t="str">
        <f t="shared" si="6"/>
        <v>Nov20</v>
      </c>
      <c r="B213" s="226">
        <f t="shared" si="7"/>
        <v>44138</v>
      </c>
      <c r="C213" s="225">
        <v>31</v>
      </c>
      <c r="D213" s="225">
        <v>8</v>
      </c>
      <c r="E213" s="224"/>
      <c r="F213" s="223">
        <v>1</v>
      </c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</row>
    <row r="214" spans="1:19" ht="12" x14ac:dyDescent="0.2">
      <c r="A214" s="227" t="str">
        <f t="shared" si="6"/>
        <v>Nov20</v>
      </c>
      <c r="B214" s="226">
        <f t="shared" si="7"/>
        <v>44139</v>
      </c>
      <c r="C214" s="225">
        <v>31</v>
      </c>
      <c r="D214" s="225">
        <v>8</v>
      </c>
      <c r="E214" s="224"/>
      <c r="F214" s="223">
        <v>1</v>
      </c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</row>
    <row r="215" spans="1:19" ht="12" x14ac:dyDescent="0.2">
      <c r="A215" s="227" t="str">
        <f t="shared" si="6"/>
        <v>Nov20</v>
      </c>
      <c r="B215" s="226">
        <f t="shared" si="7"/>
        <v>44140</v>
      </c>
      <c r="C215" s="225">
        <v>31</v>
      </c>
      <c r="D215" s="225">
        <v>8</v>
      </c>
      <c r="E215" s="224"/>
      <c r="F215" s="223">
        <v>1</v>
      </c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</row>
    <row r="216" spans="1:19" ht="12" x14ac:dyDescent="0.2">
      <c r="A216" s="230" t="str">
        <f t="shared" si="6"/>
        <v>Nov20</v>
      </c>
      <c r="B216" s="226">
        <f t="shared" si="7"/>
        <v>44141</v>
      </c>
      <c r="C216" s="229">
        <v>31</v>
      </c>
      <c r="D216" s="229">
        <v>8</v>
      </c>
      <c r="E216" s="228"/>
      <c r="F216" s="223">
        <v>1</v>
      </c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</row>
    <row r="217" spans="1:19" ht="12" x14ac:dyDescent="0.2">
      <c r="A217" s="227" t="str">
        <f t="shared" si="6"/>
        <v>Nov20</v>
      </c>
      <c r="B217" s="226">
        <f t="shared" si="7"/>
        <v>44142</v>
      </c>
      <c r="C217" s="225">
        <v>31</v>
      </c>
      <c r="D217" s="225">
        <v>8</v>
      </c>
      <c r="E217" s="224"/>
      <c r="F217" s="223">
        <v>1</v>
      </c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</row>
    <row r="218" spans="1:19" ht="12" x14ac:dyDescent="0.2">
      <c r="A218" s="227" t="str">
        <f t="shared" si="6"/>
        <v>Nov20</v>
      </c>
      <c r="B218" s="226">
        <f t="shared" si="7"/>
        <v>44143</v>
      </c>
      <c r="C218" s="225">
        <v>31</v>
      </c>
      <c r="D218" s="225">
        <v>8</v>
      </c>
      <c r="E218" s="224"/>
      <c r="F218" s="223">
        <v>1</v>
      </c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</row>
    <row r="219" spans="1:19" ht="12" x14ac:dyDescent="0.2">
      <c r="A219" s="227" t="str">
        <f t="shared" si="6"/>
        <v>Nov20</v>
      </c>
      <c r="B219" s="226">
        <f t="shared" si="7"/>
        <v>44144</v>
      </c>
      <c r="C219" s="225">
        <v>32</v>
      </c>
      <c r="D219" s="225">
        <v>8</v>
      </c>
      <c r="E219" s="224"/>
      <c r="F219" s="223">
        <v>2</v>
      </c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</row>
    <row r="220" spans="1:19" ht="12" x14ac:dyDescent="0.2">
      <c r="A220" s="227" t="str">
        <f t="shared" si="6"/>
        <v>Nov20</v>
      </c>
      <c r="B220" s="226">
        <f t="shared" si="7"/>
        <v>44145</v>
      </c>
      <c r="C220" s="225">
        <v>32</v>
      </c>
      <c r="D220" s="225">
        <v>8</v>
      </c>
      <c r="E220" s="224"/>
      <c r="F220" s="223">
        <v>2</v>
      </c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</row>
    <row r="221" spans="1:19" ht="12" x14ac:dyDescent="0.2">
      <c r="A221" s="227" t="str">
        <f t="shared" si="6"/>
        <v>Nov20</v>
      </c>
      <c r="B221" s="226">
        <f t="shared" si="7"/>
        <v>44146</v>
      </c>
      <c r="C221" s="225">
        <v>32</v>
      </c>
      <c r="D221" s="225">
        <v>8</v>
      </c>
      <c r="E221" s="224"/>
      <c r="F221" s="223">
        <v>2</v>
      </c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</row>
    <row r="222" spans="1:19" ht="12" x14ac:dyDescent="0.2">
      <c r="A222" s="227" t="str">
        <f t="shared" si="6"/>
        <v>Nov20</v>
      </c>
      <c r="B222" s="226">
        <f t="shared" si="7"/>
        <v>44147</v>
      </c>
      <c r="C222" s="225">
        <v>32</v>
      </c>
      <c r="D222" s="225">
        <v>8</v>
      </c>
      <c r="E222" s="224"/>
      <c r="F222" s="223">
        <v>2</v>
      </c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</row>
    <row r="223" spans="1:19" ht="12" x14ac:dyDescent="0.2">
      <c r="A223" s="227" t="str">
        <f t="shared" si="6"/>
        <v>Nov20</v>
      </c>
      <c r="B223" s="226">
        <f t="shared" si="7"/>
        <v>44148</v>
      </c>
      <c r="C223" s="225">
        <v>32</v>
      </c>
      <c r="D223" s="225">
        <v>8</v>
      </c>
      <c r="E223" s="224"/>
      <c r="F223" s="223">
        <v>2</v>
      </c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</row>
    <row r="224" spans="1:19" ht="12" x14ac:dyDescent="0.2">
      <c r="A224" s="227" t="str">
        <f t="shared" si="6"/>
        <v>Nov20</v>
      </c>
      <c r="B224" s="226">
        <f t="shared" si="7"/>
        <v>44149</v>
      </c>
      <c r="C224" s="225">
        <v>32</v>
      </c>
      <c r="D224" s="225">
        <v>8</v>
      </c>
      <c r="E224" s="224"/>
      <c r="F224" s="223">
        <v>2</v>
      </c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</row>
    <row r="225" spans="1:19" ht="12" x14ac:dyDescent="0.2">
      <c r="A225" s="227" t="str">
        <f t="shared" si="6"/>
        <v>Nov20</v>
      </c>
      <c r="B225" s="226">
        <f t="shared" si="7"/>
        <v>44150</v>
      </c>
      <c r="C225" s="225">
        <v>32</v>
      </c>
      <c r="D225" s="225">
        <v>8</v>
      </c>
      <c r="E225" s="224"/>
      <c r="F225" s="223">
        <v>2</v>
      </c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</row>
    <row r="226" spans="1:19" ht="12" x14ac:dyDescent="0.2">
      <c r="A226" s="227" t="str">
        <f t="shared" si="6"/>
        <v>Nov20</v>
      </c>
      <c r="B226" s="226">
        <f t="shared" si="7"/>
        <v>44151</v>
      </c>
      <c r="C226" s="225">
        <v>33</v>
      </c>
      <c r="D226" s="225">
        <v>8</v>
      </c>
      <c r="E226" s="224"/>
      <c r="F226" s="223">
        <v>3</v>
      </c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</row>
    <row r="227" spans="1:19" ht="12" x14ac:dyDescent="0.2">
      <c r="A227" s="227" t="str">
        <f t="shared" si="6"/>
        <v>Nov20</v>
      </c>
      <c r="B227" s="226">
        <f t="shared" si="7"/>
        <v>44152</v>
      </c>
      <c r="C227" s="225">
        <v>33</v>
      </c>
      <c r="D227" s="225">
        <v>8</v>
      </c>
      <c r="E227" s="224"/>
      <c r="F227" s="223">
        <v>3</v>
      </c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</row>
    <row r="228" spans="1:19" ht="12" x14ac:dyDescent="0.2">
      <c r="A228" s="227" t="str">
        <f t="shared" si="6"/>
        <v>Nov20</v>
      </c>
      <c r="B228" s="226">
        <f t="shared" si="7"/>
        <v>44153</v>
      </c>
      <c r="C228" s="225">
        <v>33</v>
      </c>
      <c r="D228" s="225">
        <v>8</v>
      </c>
      <c r="E228" s="224"/>
      <c r="F228" s="223">
        <v>3</v>
      </c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</row>
    <row r="229" spans="1:19" ht="12" x14ac:dyDescent="0.2">
      <c r="A229" s="227" t="str">
        <f t="shared" si="6"/>
        <v>Nov20</v>
      </c>
      <c r="B229" s="226">
        <f t="shared" si="7"/>
        <v>44154</v>
      </c>
      <c r="C229" s="225">
        <v>33</v>
      </c>
      <c r="D229" s="225">
        <v>8</v>
      </c>
      <c r="E229" s="224"/>
      <c r="F229" s="223">
        <v>3</v>
      </c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</row>
    <row r="230" spans="1:19" ht="12" x14ac:dyDescent="0.2">
      <c r="A230" s="227" t="str">
        <f t="shared" si="6"/>
        <v>Nov20</v>
      </c>
      <c r="B230" s="226">
        <f t="shared" si="7"/>
        <v>44155</v>
      </c>
      <c r="C230" s="225">
        <v>33</v>
      </c>
      <c r="D230" s="225">
        <v>8</v>
      </c>
      <c r="E230" s="224"/>
      <c r="F230" s="223">
        <v>3</v>
      </c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</row>
    <row r="231" spans="1:19" ht="12" x14ac:dyDescent="0.2">
      <c r="A231" s="227" t="str">
        <f t="shared" si="6"/>
        <v>Nov20</v>
      </c>
      <c r="B231" s="226">
        <f t="shared" si="7"/>
        <v>44156</v>
      </c>
      <c r="C231" s="225">
        <v>33</v>
      </c>
      <c r="D231" s="225">
        <v>8</v>
      </c>
      <c r="E231" s="224"/>
      <c r="F231" s="223">
        <v>3</v>
      </c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</row>
    <row r="232" spans="1:19" ht="12" x14ac:dyDescent="0.2">
      <c r="A232" s="227" t="str">
        <f t="shared" si="6"/>
        <v>Nov20</v>
      </c>
      <c r="B232" s="226">
        <f t="shared" si="7"/>
        <v>44157</v>
      </c>
      <c r="C232" s="225">
        <v>33</v>
      </c>
      <c r="D232" s="225">
        <v>8</v>
      </c>
      <c r="E232" s="224"/>
      <c r="F232" s="223">
        <v>3</v>
      </c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</row>
    <row r="233" spans="1:19" ht="12" x14ac:dyDescent="0.2">
      <c r="A233" s="227" t="str">
        <f t="shared" si="6"/>
        <v>Nov20</v>
      </c>
      <c r="B233" s="226">
        <f t="shared" si="7"/>
        <v>44158</v>
      </c>
      <c r="C233" s="225">
        <v>34</v>
      </c>
      <c r="D233" s="225">
        <v>8</v>
      </c>
      <c r="E233" s="224"/>
      <c r="F233" s="223">
        <v>4</v>
      </c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</row>
    <row r="234" spans="1:19" ht="12" x14ac:dyDescent="0.2">
      <c r="A234" s="227" t="str">
        <f t="shared" si="6"/>
        <v>Nov20</v>
      </c>
      <c r="B234" s="226">
        <f t="shared" si="7"/>
        <v>44159</v>
      </c>
      <c r="C234" s="225">
        <v>34</v>
      </c>
      <c r="D234" s="225">
        <v>8</v>
      </c>
      <c r="E234" s="224"/>
      <c r="F234" s="223">
        <v>4</v>
      </c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</row>
    <row r="235" spans="1:19" ht="12" x14ac:dyDescent="0.2">
      <c r="A235" s="227" t="str">
        <f t="shared" si="6"/>
        <v>Nov20</v>
      </c>
      <c r="B235" s="226">
        <f t="shared" si="7"/>
        <v>44160</v>
      </c>
      <c r="C235" s="225">
        <v>34</v>
      </c>
      <c r="D235" s="225">
        <v>8</v>
      </c>
      <c r="E235" s="224"/>
      <c r="F235" s="223">
        <v>4</v>
      </c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</row>
    <row r="236" spans="1:19" ht="12" x14ac:dyDescent="0.2">
      <c r="A236" s="227" t="str">
        <f t="shared" si="6"/>
        <v>Nov20</v>
      </c>
      <c r="B236" s="226">
        <f t="shared" si="7"/>
        <v>44161</v>
      </c>
      <c r="C236" s="225">
        <v>34</v>
      </c>
      <c r="D236" s="225">
        <v>8</v>
      </c>
      <c r="E236" s="224"/>
      <c r="F236" s="223">
        <v>4</v>
      </c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</row>
    <row r="237" spans="1:19" ht="12" x14ac:dyDescent="0.2">
      <c r="A237" s="227" t="str">
        <f t="shared" si="6"/>
        <v>Nov20</v>
      </c>
      <c r="B237" s="226">
        <f t="shared" si="7"/>
        <v>44162</v>
      </c>
      <c r="C237" s="225">
        <v>34</v>
      </c>
      <c r="D237" s="225">
        <v>8</v>
      </c>
      <c r="E237" s="224"/>
      <c r="F237" s="223">
        <v>4</v>
      </c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</row>
    <row r="238" spans="1:19" ht="12" x14ac:dyDescent="0.2">
      <c r="A238" s="227" t="str">
        <f t="shared" si="6"/>
        <v>Nov20</v>
      </c>
      <c r="B238" s="226">
        <f t="shared" si="7"/>
        <v>44163</v>
      </c>
      <c r="C238" s="225">
        <v>34</v>
      </c>
      <c r="D238" s="225">
        <v>8</v>
      </c>
      <c r="E238" s="224"/>
      <c r="F238" s="223">
        <v>4</v>
      </c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</row>
    <row r="239" spans="1:19" ht="12" x14ac:dyDescent="0.2">
      <c r="A239" s="227" t="str">
        <f t="shared" si="6"/>
        <v>Nov20</v>
      </c>
      <c r="B239" s="226">
        <f t="shared" si="7"/>
        <v>44164</v>
      </c>
      <c r="C239" s="225">
        <v>34</v>
      </c>
      <c r="D239" s="225">
        <v>8</v>
      </c>
      <c r="E239" s="224"/>
      <c r="F239" s="223">
        <v>4</v>
      </c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</row>
    <row r="240" spans="1:19" x14ac:dyDescent="0.2">
      <c r="A240" s="227" t="str">
        <f t="shared" si="6"/>
        <v>Dec20</v>
      </c>
      <c r="B240" s="226">
        <f t="shared" si="7"/>
        <v>44165</v>
      </c>
      <c r="C240" s="225">
        <v>35</v>
      </c>
      <c r="D240" s="225">
        <v>9</v>
      </c>
      <c r="E240" s="224"/>
      <c r="F240" s="225">
        <v>1</v>
      </c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</row>
    <row r="241" spans="1:19" ht="12" x14ac:dyDescent="0.2">
      <c r="A241" s="227" t="str">
        <f t="shared" si="6"/>
        <v>Dec20</v>
      </c>
      <c r="B241" s="226">
        <f t="shared" si="7"/>
        <v>44166</v>
      </c>
      <c r="C241" s="225">
        <v>35</v>
      </c>
      <c r="D241" s="225">
        <v>9</v>
      </c>
      <c r="E241" s="224"/>
      <c r="F241" s="223">
        <v>1</v>
      </c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</row>
    <row r="242" spans="1:19" ht="12" x14ac:dyDescent="0.2">
      <c r="A242" s="227" t="str">
        <f t="shared" si="6"/>
        <v>Dec20</v>
      </c>
      <c r="B242" s="226">
        <f t="shared" si="7"/>
        <v>44167</v>
      </c>
      <c r="C242" s="225">
        <v>35</v>
      </c>
      <c r="D242" s="225">
        <v>9</v>
      </c>
      <c r="E242" s="224"/>
      <c r="F242" s="223">
        <v>1</v>
      </c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</row>
    <row r="243" spans="1:19" ht="12" x14ac:dyDescent="0.2">
      <c r="A243" s="227" t="str">
        <f t="shared" si="6"/>
        <v>Dec20</v>
      </c>
      <c r="B243" s="226">
        <f t="shared" si="7"/>
        <v>44168</v>
      </c>
      <c r="C243" s="225">
        <v>35</v>
      </c>
      <c r="D243" s="225">
        <v>9</v>
      </c>
      <c r="E243" s="224"/>
      <c r="F243" s="223">
        <v>1</v>
      </c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</row>
    <row r="244" spans="1:19" ht="12" x14ac:dyDescent="0.2">
      <c r="A244" s="227" t="str">
        <f t="shared" si="6"/>
        <v>Dec20</v>
      </c>
      <c r="B244" s="226">
        <f t="shared" si="7"/>
        <v>44169</v>
      </c>
      <c r="C244" s="225">
        <v>35</v>
      </c>
      <c r="D244" s="225">
        <v>9</v>
      </c>
      <c r="E244" s="224"/>
      <c r="F244" s="223">
        <v>1</v>
      </c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</row>
    <row r="245" spans="1:19" ht="12" x14ac:dyDescent="0.2">
      <c r="A245" s="227" t="str">
        <f t="shared" si="6"/>
        <v>Dec20</v>
      </c>
      <c r="B245" s="226">
        <f t="shared" si="7"/>
        <v>44170</v>
      </c>
      <c r="C245" s="225">
        <v>35</v>
      </c>
      <c r="D245" s="225">
        <v>9</v>
      </c>
      <c r="E245" s="224"/>
      <c r="F245" s="223">
        <v>1</v>
      </c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</row>
    <row r="246" spans="1:19" ht="12" x14ac:dyDescent="0.2">
      <c r="A246" s="230" t="str">
        <f t="shared" si="6"/>
        <v>Dec20</v>
      </c>
      <c r="B246" s="226">
        <f t="shared" si="7"/>
        <v>44171</v>
      </c>
      <c r="C246" s="229">
        <v>35</v>
      </c>
      <c r="D246" s="229">
        <v>9</v>
      </c>
      <c r="E246" s="228"/>
      <c r="F246" s="223">
        <v>1</v>
      </c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</row>
    <row r="247" spans="1:19" ht="12" x14ac:dyDescent="0.2">
      <c r="A247" s="227" t="str">
        <f t="shared" si="6"/>
        <v>Dec20</v>
      </c>
      <c r="B247" s="226">
        <f t="shared" si="7"/>
        <v>44172</v>
      </c>
      <c r="C247" s="225">
        <v>36</v>
      </c>
      <c r="D247" s="225">
        <v>9</v>
      </c>
      <c r="E247" s="224"/>
      <c r="F247" s="223">
        <v>2</v>
      </c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</row>
    <row r="248" spans="1:19" ht="12" x14ac:dyDescent="0.2">
      <c r="A248" s="227" t="str">
        <f t="shared" si="6"/>
        <v>Dec20</v>
      </c>
      <c r="B248" s="226">
        <f t="shared" si="7"/>
        <v>44173</v>
      </c>
      <c r="C248" s="225">
        <v>36</v>
      </c>
      <c r="D248" s="225">
        <v>9</v>
      </c>
      <c r="E248" s="224"/>
      <c r="F248" s="223">
        <v>2</v>
      </c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</row>
    <row r="249" spans="1:19" ht="12" x14ac:dyDescent="0.2">
      <c r="A249" s="227" t="str">
        <f t="shared" si="6"/>
        <v>Dec20</v>
      </c>
      <c r="B249" s="226">
        <f t="shared" si="7"/>
        <v>44174</v>
      </c>
      <c r="C249" s="225">
        <v>36</v>
      </c>
      <c r="D249" s="225">
        <v>9</v>
      </c>
      <c r="E249" s="224"/>
      <c r="F249" s="223">
        <v>2</v>
      </c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</row>
    <row r="250" spans="1:19" ht="12" x14ac:dyDescent="0.2">
      <c r="A250" s="227" t="str">
        <f t="shared" si="6"/>
        <v>Dec20</v>
      </c>
      <c r="B250" s="226">
        <f t="shared" si="7"/>
        <v>44175</v>
      </c>
      <c r="C250" s="225">
        <v>36</v>
      </c>
      <c r="D250" s="225">
        <v>9</v>
      </c>
      <c r="E250" s="224"/>
      <c r="F250" s="223">
        <v>2</v>
      </c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</row>
    <row r="251" spans="1:19" ht="12" x14ac:dyDescent="0.2">
      <c r="A251" s="227" t="str">
        <f t="shared" si="6"/>
        <v>Dec20</v>
      </c>
      <c r="B251" s="226">
        <f t="shared" si="7"/>
        <v>44176</v>
      </c>
      <c r="C251" s="225">
        <v>36</v>
      </c>
      <c r="D251" s="225">
        <v>9</v>
      </c>
      <c r="E251" s="224"/>
      <c r="F251" s="223">
        <v>2</v>
      </c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</row>
    <row r="252" spans="1:19" ht="12" x14ac:dyDescent="0.2">
      <c r="A252" s="227" t="str">
        <f t="shared" si="6"/>
        <v>Dec20</v>
      </c>
      <c r="B252" s="226">
        <f t="shared" si="7"/>
        <v>44177</v>
      </c>
      <c r="C252" s="225">
        <v>36</v>
      </c>
      <c r="D252" s="225">
        <v>9</v>
      </c>
      <c r="E252" s="224"/>
      <c r="F252" s="223">
        <v>2</v>
      </c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</row>
    <row r="253" spans="1:19" ht="12" x14ac:dyDescent="0.2">
      <c r="A253" s="227" t="str">
        <f t="shared" si="6"/>
        <v>Dec20</v>
      </c>
      <c r="B253" s="226">
        <f t="shared" si="7"/>
        <v>44178</v>
      </c>
      <c r="C253" s="225">
        <v>36</v>
      </c>
      <c r="D253" s="225">
        <v>9</v>
      </c>
      <c r="E253" s="224"/>
      <c r="F253" s="223">
        <v>2</v>
      </c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</row>
    <row r="254" spans="1:19" ht="12" x14ac:dyDescent="0.2">
      <c r="A254" s="227" t="str">
        <f t="shared" si="6"/>
        <v>Dec20</v>
      </c>
      <c r="B254" s="226">
        <f t="shared" si="7"/>
        <v>44179</v>
      </c>
      <c r="C254" s="225">
        <v>37</v>
      </c>
      <c r="D254" s="225">
        <v>9</v>
      </c>
      <c r="E254" s="224"/>
      <c r="F254" s="223">
        <v>3</v>
      </c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</row>
    <row r="255" spans="1:19" ht="12" x14ac:dyDescent="0.2">
      <c r="A255" s="227" t="str">
        <f t="shared" si="6"/>
        <v>Dec20</v>
      </c>
      <c r="B255" s="226">
        <f t="shared" si="7"/>
        <v>44180</v>
      </c>
      <c r="C255" s="225">
        <v>37</v>
      </c>
      <c r="D255" s="225">
        <v>9</v>
      </c>
      <c r="E255" s="224"/>
      <c r="F255" s="223">
        <v>3</v>
      </c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</row>
    <row r="256" spans="1:19" ht="12" x14ac:dyDescent="0.2">
      <c r="A256" s="227" t="str">
        <f t="shared" si="6"/>
        <v>Dec20</v>
      </c>
      <c r="B256" s="226">
        <f t="shared" si="7"/>
        <v>44181</v>
      </c>
      <c r="C256" s="225">
        <v>37</v>
      </c>
      <c r="D256" s="225">
        <v>9</v>
      </c>
      <c r="E256" s="224"/>
      <c r="F256" s="223">
        <v>3</v>
      </c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</row>
    <row r="257" spans="1:19" ht="12" x14ac:dyDescent="0.2">
      <c r="A257" s="227" t="str">
        <f t="shared" si="6"/>
        <v>Dec20</v>
      </c>
      <c r="B257" s="226">
        <f t="shared" si="7"/>
        <v>44182</v>
      </c>
      <c r="C257" s="225">
        <v>37</v>
      </c>
      <c r="D257" s="225">
        <v>9</v>
      </c>
      <c r="E257" s="224"/>
      <c r="F257" s="223">
        <v>3</v>
      </c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</row>
    <row r="258" spans="1:19" ht="12" x14ac:dyDescent="0.2">
      <c r="A258" s="227" t="str">
        <f t="shared" ref="A258:A321" si="8">TEXT(DATE(YEAR(B$2),MONTH(B$2)+(D258-1),1),"MmmYY")</f>
        <v>Dec20</v>
      </c>
      <c r="B258" s="226">
        <f t="shared" si="7"/>
        <v>44183</v>
      </c>
      <c r="C258" s="225">
        <v>37</v>
      </c>
      <c r="D258" s="225">
        <v>9</v>
      </c>
      <c r="E258" s="224"/>
      <c r="F258" s="223">
        <v>3</v>
      </c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</row>
    <row r="259" spans="1:19" ht="12" x14ac:dyDescent="0.2">
      <c r="A259" s="227" t="str">
        <f t="shared" si="8"/>
        <v>Dec20</v>
      </c>
      <c r="B259" s="226">
        <f t="shared" ref="B259:B322" si="9">B258+1</f>
        <v>44184</v>
      </c>
      <c r="C259" s="225">
        <v>37</v>
      </c>
      <c r="D259" s="225">
        <v>9</v>
      </c>
      <c r="E259" s="224"/>
      <c r="F259" s="223">
        <v>3</v>
      </c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</row>
    <row r="260" spans="1:19" ht="12" x14ac:dyDescent="0.2">
      <c r="A260" s="227" t="str">
        <f t="shared" si="8"/>
        <v>Dec20</v>
      </c>
      <c r="B260" s="226">
        <f t="shared" si="9"/>
        <v>44185</v>
      </c>
      <c r="C260" s="225">
        <v>37</v>
      </c>
      <c r="D260" s="225">
        <v>9</v>
      </c>
      <c r="E260" s="224"/>
      <c r="F260" s="223">
        <v>3</v>
      </c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</row>
    <row r="261" spans="1:19" ht="12" x14ac:dyDescent="0.2">
      <c r="A261" s="227" t="str">
        <f t="shared" si="8"/>
        <v>Dec20</v>
      </c>
      <c r="B261" s="226">
        <f t="shared" si="9"/>
        <v>44186</v>
      </c>
      <c r="C261" s="225">
        <v>38</v>
      </c>
      <c r="D261" s="225">
        <v>9</v>
      </c>
      <c r="E261" s="224"/>
      <c r="F261" s="223">
        <v>4</v>
      </c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</row>
    <row r="262" spans="1:19" ht="12" x14ac:dyDescent="0.2">
      <c r="A262" s="227" t="str">
        <f t="shared" si="8"/>
        <v>Dec20</v>
      </c>
      <c r="B262" s="226">
        <f t="shared" si="9"/>
        <v>44187</v>
      </c>
      <c r="C262" s="225">
        <v>38</v>
      </c>
      <c r="D262" s="225">
        <v>9</v>
      </c>
      <c r="E262" s="224"/>
      <c r="F262" s="223">
        <v>4</v>
      </c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</row>
    <row r="263" spans="1:19" ht="12" x14ac:dyDescent="0.2">
      <c r="A263" s="227" t="str">
        <f t="shared" si="8"/>
        <v>Dec20</v>
      </c>
      <c r="B263" s="226">
        <f t="shared" si="9"/>
        <v>44188</v>
      </c>
      <c r="C263" s="225">
        <v>38</v>
      </c>
      <c r="D263" s="225">
        <v>9</v>
      </c>
      <c r="E263" s="224"/>
      <c r="F263" s="223">
        <v>4</v>
      </c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</row>
    <row r="264" spans="1:19" ht="12" x14ac:dyDescent="0.2">
      <c r="A264" s="227" t="str">
        <f t="shared" si="8"/>
        <v>Dec20</v>
      </c>
      <c r="B264" s="226">
        <f t="shared" si="9"/>
        <v>44189</v>
      </c>
      <c r="C264" s="225">
        <v>38</v>
      </c>
      <c r="D264" s="225">
        <v>9</v>
      </c>
      <c r="E264" s="224"/>
      <c r="F264" s="223">
        <v>4</v>
      </c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</row>
    <row r="265" spans="1:19" ht="12" x14ac:dyDescent="0.2">
      <c r="A265" s="227" t="str">
        <f t="shared" si="8"/>
        <v>Dec20</v>
      </c>
      <c r="B265" s="226">
        <f t="shared" si="9"/>
        <v>44190</v>
      </c>
      <c r="C265" s="225">
        <v>38</v>
      </c>
      <c r="D265" s="225">
        <v>9</v>
      </c>
      <c r="E265" s="224"/>
      <c r="F265" s="223">
        <v>4</v>
      </c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</row>
    <row r="266" spans="1:19" ht="12" x14ac:dyDescent="0.2">
      <c r="A266" s="227" t="str">
        <f t="shared" si="8"/>
        <v>Dec20</v>
      </c>
      <c r="B266" s="226">
        <f t="shared" si="9"/>
        <v>44191</v>
      </c>
      <c r="C266" s="225">
        <v>38</v>
      </c>
      <c r="D266" s="225">
        <v>9</v>
      </c>
      <c r="E266" s="224"/>
      <c r="F266" s="223">
        <v>4</v>
      </c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</row>
    <row r="267" spans="1:19" ht="12" x14ac:dyDescent="0.2">
      <c r="A267" s="227" t="str">
        <f t="shared" si="8"/>
        <v>Dec20</v>
      </c>
      <c r="B267" s="226">
        <f t="shared" si="9"/>
        <v>44192</v>
      </c>
      <c r="C267" s="225">
        <v>38</v>
      </c>
      <c r="D267" s="225">
        <v>9</v>
      </c>
      <c r="E267" s="224"/>
      <c r="F267" s="223">
        <v>4</v>
      </c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</row>
    <row r="268" spans="1:19" ht="12" x14ac:dyDescent="0.2">
      <c r="A268" s="227" t="str">
        <f t="shared" si="8"/>
        <v>Dec20</v>
      </c>
      <c r="B268" s="226">
        <f t="shared" si="9"/>
        <v>44193</v>
      </c>
      <c r="C268" s="225">
        <v>39</v>
      </c>
      <c r="D268" s="225">
        <v>9</v>
      </c>
      <c r="E268" s="224"/>
      <c r="F268" s="223">
        <v>5</v>
      </c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</row>
    <row r="269" spans="1:19" ht="12" x14ac:dyDescent="0.2">
      <c r="A269" s="227" t="str">
        <f t="shared" si="8"/>
        <v>Dec20</v>
      </c>
      <c r="B269" s="226">
        <f t="shared" si="9"/>
        <v>44194</v>
      </c>
      <c r="C269" s="225">
        <v>39</v>
      </c>
      <c r="D269" s="225">
        <v>9</v>
      </c>
      <c r="E269" s="224"/>
      <c r="F269" s="223">
        <v>5</v>
      </c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</row>
    <row r="270" spans="1:19" ht="12" x14ac:dyDescent="0.2">
      <c r="A270" s="227" t="str">
        <f t="shared" si="8"/>
        <v>Dec20</v>
      </c>
      <c r="B270" s="226">
        <f t="shared" si="9"/>
        <v>44195</v>
      </c>
      <c r="C270" s="225">
        <v>39</v>
      </c>
      <c r="D270" s="225">
        <v>9</v>
      </c>
      <c r="E270" s="224"/>
      <c r="F270" s="223">
        <v>5</v>
      </c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</row>
    <row r="271" spans="1:19" ht="12" x14ac:dyDescent="0.2">
      <c r="A271" s="227" t="str">
        <f t="shared" si="8"/>
        <v>Dec20</v>
      </c>
      <c r="B271" s="226">
        <f t="shared" si="9"/>
        <v>44196</v>
      </c>
      <c r="C271" s="225">
        <v>39</v>
      </c>
      <c r="D271" s="225">
        <v>9</v>
      </c>
      <c r="E271" s="224"/>
      <c r="F271" s="223">
        <v>5</v>
      </c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</row>
    <row r="272" spans="1:19" ht="12" x14ac:dyDescent="0.2">
      <c r="A272" s="227" t="str">
        <f t="shared" si="8"/>
        <v>Dec20</v>
      </c>
      <c r="B272" s="226">
        <f t="shared" si="9"/>
        <v>44197</v>
      </c>
      <c r="C272" s="225">
        <v>39</v>
      </c>
      <c r="D272" s="225">
        <v>9</v>
      </c>
      <c r="E272" s="224"/>
      <c r="F272" s="223">
        <v>5</v>
      </c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</row>
    <row r="273" spans="1:19" ht="12" x14ac:dyDescent="0.2">
      <c r="A273" s="227" t="str">
        <f t="shared" si="8"/>
        <v>Dec20</v>
      </c>
      <c r="B273" s="226">
        <f t="shared" si="9"/>
        <v>44198</v>
      </c>
      <c r="C273" s="225">
        <v>39</v>
      </c>
      <c r="D273" s="225">
        <v>9</v>
      </c>
      <c r="E273" s="224"/>
      <c r="F273" s="223">
        <v>5</v>
      </c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</row>
    <row r="274" spans="1:19" ht="12" x14ac:dyDescent="0.2">
      <c r="A274" s="227" t="str">
        <f t="shared" si="8"/>
        <v>Dec20</v>
      </c>
      <c r="B274" s="226">
        <f t="shared" si="9"/>
        <v>44199</v>
      </c>
      <c r="C274" s="225">
        <v>39</v>
      </c>
      <c r="D274" s="225">
        <v>9</v>
      </c>
      <c r="E274" s="224"/>
      <c r="F274" s="223">
        <v>5</v>
      </c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</row>
    <row r="275" spans="1:19" ht="12" x14ac:dyDescent="0.2">
      <c r="A275" s="227" t="str">
        <f t="shared" si="8"/>
        <v>Jan21</v>
      </c>
      <c r="B275" s="226">
        <f t="shared" si="9"/>
        <v>44200</v>
      </c>
      <c r="C275" s="225">
        <v>40</v>
      </c>
      <c r="D275" s="225">
        <v>10</v>
      </c>
      <c r="E275" s="224"/>
      <c r="F275" s="223">
        <v>1</v>
      </c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</row>
    <row r="276" spans="1:19" ht="12" x14ac:dyDescent="0.2">
      <c r="A276" s="227" t="str">
        <f t="shared" si="8"/>
        <v>Jan21</v>
      </c>
      <c r="B276" s="226">
        <f t="shared" si="9"/>
        <v>44201</v>
      </c>
      <c r="C276" s="225">
        <v>40</v>
      </c>
      <c r="D276" s="225">
        <v>10</v>
      </c>
      <c r="E276" s="224"/>
      <c r="F276" s="223">
        <v>1</v>
      </c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</row>
    <row r="277" spans="1:19" ht="12" x14ac:dyDescent="0.2">
      <c r="A277" s="230" t="str">
        <f t="shared" si="8"/>
        <v>Jan21</v>
      </c>
      <c r="B277" s="226">
        <f t="shared" si="9"/>
        <v>44202</v>
      </c>
      <c r="C277" s="229">
        <v>40</v>
      </c>
      <c r="D277" s="229">
        <v>10</v>
      </c>
      <c r="E277" s="228"/>
      <c r="F277" s="223">
        <v>1</v>
      </c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</row>
    <row r="278" spans="1:19" ht="12" x14ac:dyDescent="0.2">
      <c r="A278" s="227" t="str">
        <f t="shared" si="8"/>
        <v>Jan21</v>
      </c>
      <c r="B278" s="226">
        <f t="shared" si="9"/>
        <v>44203</v>
      </c>
      <c r="C278" s="225">
        <v>40</v>
      </c>
      <c r="D278" s="225">
        <v>10</v>
      </c>
      <c r="E278" s="224"/>
      <c r="F278" s="223">
        <v>1</v>
      </c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</row>
    <row r="279" spans="1:19" ht="12" x14ac:dyDescent="0.2">
      <c r="A279" s="227" t="str">
        <f t="shared" si="8"/>
        <v>Jan21</v>
      </c>
      <c r="B279" s="226">
        <f t="shared" si="9"/>
        <v>44204</v>
      </c>
      <c r="C279" s="225">
        <v>40</v>
      </c>
      <c r="D279" s="225">
        <v>10</v>
      </c>
      <c r="E279" s="224"/>
      <c r="F279" s="223">
        <v>1</v>
      </c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</row>
    <row r="280" spans="1:19" ht="12" x14ac:dyDescent="0.2">
      <c r="A280" s="227" t="str">
        <f t="shared" si="8"/>
        <v>Jan21</v>
      </c>
      <c r="B280" s="226">
        <f t="shared" si="9"/>
        <v>44205</v>
      </c>
      <c r="C280" s="225">
        <v>40</v>
      </c>
      <c r="D280" s="225">
        <v>10</v>
      </c>
      <c r="E280" s="224"/>
      <c r="F280" s="223">
        <v>1</v>
      </c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</row>
    <row r="281" spans="1:19" ht="12" x14ac:dyDescent="0.2">
      <c r="A281" s="227" t="str">
        <f t="shared" si="8"/>
        <v>Jan21</v>
      </c>
      <c r="B281" s="226">
        <f t="shared" si="9"/>
        <v>44206</v>
      </c>
      <c r="C281" s="225">
        <v>40</v>
      </c>
      <c r="D281" s="225">
        <v>10</v>
      </c>
      <c r="E281" s="224"/>
      <c r="F281" s="223">
        <v>1</v>
      </c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</row>
    <row r="282" spans="1:19" ht="12" x14ac:dyDescent="0.2">
      <c r="A282" s="227" t="str">
        <f t="shared" si="8"/>
        <v>Jan21</v>
      </c>
      <c r="B282" s="226">
        <f t="shared" si="9"/>
        <v>44207</v>
      </c>
      <c r="C282" s="225">
        <v>41</v>
      </c>
      <c r="D282" s="225">
        <v>10</v>
      </c>
      <c r="E282" s="224"/>
      <c r="F282" s="223">
        <v>2</v>
      </c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</row>
    <row r="283" spans="1:19" ht="12" x14ac:dyDescent="0.2">
      <c r="A283" s="227" t="str">
        <f t="shared" si="8"/>
        <v>Jan21</v>
      </c>
      <c r="B283" s="226">
        <f t="shared" si="9"/>
        <v>44208</v>
      </c>
      <c r="C283" s="225">
        <v>41</v>
      </c>
      <c r="D283" s="225">
        <v>10</v>
      </c>
      <c r="E283" s="224"/>
      <c r="F283" s="223">
        <v>2</v>
      </c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</row>
    <row r="284" spans="1:19" ht="12" x14ac:dyDescent="0.2">
      <c r="A284" s="227" t="str">
        <f t="shared" si="8"/>
        <v>Jan21</v>
      </c>
      <c r="B284" s="226">
        <f t="shared" si="9"/>
        <v>44209</v>
      </c>
      <c r="C284" s="225">
        <v>41</v>
      </c>
      <c r="D284" s="225">
        <v>10</v>
      </c>
      <c r="E284" s="224"/>
      <c r="F284" s="223">
        <v>2</v>
      </c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</row>
    <row r="285" spans="1:19" ht="12" x14ac:dyDescent="0.2">
      <c r="A285" s="227" t="str">
        <f t="shared" si="8"/>
        <v>Jan21</v>
      </c>
      <c r="B285" s="226">
        <f t="shared" si="9"/>
        <v>44210</v>
      </c>
      <c r="C285" s="225">
        <v>41</v>
      </c>
      <c r="D285" s="225">
        <v>10</v>
      </c>
      <c r="E285" s="224"/>
      <c r="F285" s="223">
        <v>2</v>
      </c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</row>
    <row r="286" spans="1:19" ht="12" x14ac:dyDescent="0.2">
      <c r="A286" s="227" t="str">
        <f t="shared" si="8"/>
        <v>Jan21</v>
      </c>
      <c r="B286" s="226">
        <f t="shared" si="9"/>
        <v>44211</v>
      </c>
      <c r="C286" s="225">
        <v>41</v>
      </c>
      <c r="D286" s="225">
        <v>10</v>
      </c>
      <c r="E286" s="224"/>
      <c r="F286" s="223">
        <v>2</v>
      </c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</row>
    <row r="287" spans="1:19" ht="12" x14ac:dyDescent="0.2">
      <c r="A287" s="227" t="str">
        <f t="shared" si="8"/>
        <v>Jan21</v>
      </c>
      <c r="B287" s="226">
        <f t="shared" si="9"/>
        <v>44212</v>
      </c>
      <c r="C287" s="225">
        <v>41</v>
      </c>
      <c r="D287" s="225">
        <v>10</v>
      </c>
      <c r="E287" s="224"/>
      <c r="F287" s="223">
        <v>2</v>
      </c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</row>
    <row r="288" spans="1:19" ht="12" x14ac:dyDescent="0.2">
      <c r="A288" s="227" t="str">
        <f t="shared" si="8"/>
        <v>Jan21</v>
      </c>
      <c r="B288" s="226">
        <f t="shared" si="9"/>
        <v>44213</v>
      </c>
      <c r="C288" s="225">
        <v>41</v>
      </c>
      <c r="D288" s="225">
        <v>10</v>
      </c>
      <c r="E288" s="224"/>
      <c r="F288" s="223">
        <v>2</v>
      </c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</row>
    <row r="289" spans="1:19" ht="12" x14ac:dyDescent="0.2">
      <c r="A289" s="227" t="str">
        <f t="shared" si="8"/>
        <v>Jan21</v>
      </c>
      <c r="B289" s="226">
        <f t="shared" si="9"/>
        <v>44214</v>
      </c>
      <c r="C289" s="225">
        <v>42</v>
      </c>
      <c r="D289" s="225">
        <v>10</v>
      </c>
      <c r="E289" s="224"/>
      <c r="F289" s="223">
        <v>3</v>
      </c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</row>
    <row r="290" spans="1:19" ht="12" x14ac:dyDescent="0.2">
      <c r="A290" s="227" t="str">
        <f t="shared" si="8"/>
        <v>Jan21</v>
      </c>
      <c r="B290" s="226">
        <f t="shared" si="9"/>
        <v>44215</v>
      </c>
      <c r="C290" s="225">
        <v>42</v>
      </c>
      <c r="D290" s="225">
        <v>10</v>
      </c>
      <c r="E290" s="224"/>
      <c r="F290" s="223">
        <v>3</v>
      </c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</row>
    <row r="291" spans="1:19" ht="12" x14ac:dyDescent="0.2">
      <c r="A291" s="227" t="str">
        <f t="shared" si="8"/>
        <v>Jan21</v>
      </c>
      <c r="B291" s="226">
        <f t="shared" si="9"/>
        <v>44216</v>
      </c>
      <c r="C291" s="225">
        <v>42</v>
      </c>
      <c r="D291" s="225">
        <v>10</v>
      </c>
      <c r="E291" s="224"/>
      <c r="F291" s="223">
        <v>3</v>
      </c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</row>
    <row r="292" spans="1:19" ht="12" x14ac:dyDescent="0.2">
      <c r="A292" s="227" t="str">
        <f t="shared" si="8"/>
        <v>Jan21</v>
      </c>
      <c r="B292" s="226">
        <f t="shared" si="9"/>
        <v>44217</v>
      </c>
      <c r="C292" s="225">
        <v>42</v>
      </c>
      <c r="D292" s="225">
        <v>10</v>
      </c>
      <c r="E292" s="224"/>
      <c r="F292" s="223">
        <v>3</v>
      </c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</row>
    <row r="293" spans="1:19" ht="12" x14ac:dyDescent="0.2">
      <c r="A293" s="227" t="str">
        <f t="shared" si="8"/>
        <v>Jan21</v>
      </c>
      <c r="B293" s="226">
        <f t="shared" si="9"/>
        <v>44218</v>
      </c>
      <c r="C293" s="225">
        <v>42</v>
      </c>
      <c r="D293" s="225">
        <v>10</v>
      </c>
      <c r="E293" s="224"/>
      <c r="F293" s="223">
        <v>3</v>
      </c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</row>
    <row r="294" spans="1:19" ht="12" x14ac:dyDescent="0.2">
      <c r="A294" s="227" t="str">
        <f t="shared" si="8"/>
        <v>Jan21</v>
      </c>
      <c r="B294" s="226">
        <f t="shared" si="9"/>
        <v>44219</v>
      </c>
      <c r="C294" s="225">
        <v>42</v>
      </c>
      <c r="D294" s="225">
        <v>10</v>
      </c>
      <c r="E294" s="224"/>
      <c r="F294" s="223">
        <v>3</v>
      </c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</row>
    <row r="295" spans="1:19" ht="12" x14ac:dyDescent="0.2">
      <c r="A295" s="227" t="str">
        <f t="shared" si="8"/>
        <v>Jan21</v>
      </c>
      <c r="B295" s="226">
        <f t="shared" si="9"/>
        <v>44220</v>
      </c>
      <c r="C295" s="225">
        <v>42</v>
      </c>
      <c r="D295" s="225">
        <v>10</v>
      </c>
      <c r="E295" s="224"/>
      <c r="F295" s="223">
        <v>3</v>
      </c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</row>
    <row r="296" spans="1:19" ht="12" x14ac:dyDescent="0.2">
      <c r="A296" s="227" t="str">
        <f t="shared" si="8"/>
        <v>Jan21</v>
      </c>
      <c r="B296" s="226">
        <f t="shared" si="9"/>
        <v>44221</v>
      </c>
      <c r="C296" s="225">
        <v>43</v>
      </c>
      <c r="D296" s="225">
        <v>10</v>
      </c>
      <c r="E296" s="224"/>
      <c r="F296" s="223">
        <v>4</v>
      </c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</row>
    <row r="297" spans="1:19" ht="12" x14ac:dyDescent="0.2">
      <c r="A297" s="227" t="str">
        <f t="shared" si="8"/>
        <v>Jan21</v>
      </c>
      <c r="B297" s="226">
        <f t="shared" si="9"/>
        <v>44222</v>
      </c>
      <c r="C297" s="225">
        <v>43</v>
      </c>
      <c r="D297" s="225">
        <v>10</v>
      </c>
      <c r="E297" s="224"/>
      <c r="F297" s="223">
        <v>4</v>
      </c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</row>
    <row r="298" spans="1:19" ht="12" x14ac:dyDescent="0.2">
      <c r="A298" s="227" t="str">
        <f t="shared" si="8"/>
        <v>Jan21</v>
      </c>
      <c r="B298" s="226">
        <f t="shared" si="9"/>
        <v>44223</v>
      </c>
      <c r="C298" s="225">
        <v>43</v>
      </c>
      <c r="D298" s="225">
        <v>10</v>
      </c>
      <c r="E298" s="224"/>
      <c r="F298" s="223">
        <v>4</v>
      </c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</row>
    <row r="299" spans="1:19" ht="12" x14ac:dyDescent="0.2">
      <c r="A299" s="227" t="str">
        <f t="shared" si="8"/>
        <v>Jan21</v>
      </c>
      <c r="B299" s="226">
        <f t="shared" si="9"/>
        <v>44224</v>
      </c>
      <c r="C299" s="225">
        <v>43</v>
      </c>
      <c r="D299" s="225">
        <v>10</v>
      </c>
      <c r="E299" s="224"/>
      <c r="F299" s="223">
        <v>4</v>
      </c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</row>
    <row r="300" spans="1:19" ht="12" x14ac:dyDescent="0.2">
      <c r="A300" s="227" t="str">
        <f t="shared" si="8"/>
        <v>Jan21</v>
      </c>
      <c r="B300" s="226">
        <f t="shared" si="9"/>
        <v>44225</v>
      </c>
      <c r="C300" s="225">
        <v>43</v>
      </c>
      <c r="D300" s="225">
        <v>10</v>
      </c>
      <c r="E300" s="224"/>
      <c r="F300" s="223">
        <v>4</v>
      </c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</row>
    <row r="301" spans="1:19" ht="12" x14ac:dyDescent="0.2">
      <c r="A301" s="227" t="str">
        <f t="shared" si="8"/>
        <v>Jan21</v>
      </c>
      <c r="B301" s="226">
        <f t="shared" si="9"/>
        <v>44226</v>
      </c>
      <c r="C301" s="225">
        <v>43</v>
      </c>
      <c r="D301" s="225">
        <v>10</v>
      </c>
      <c r="E301" s="224"/>
      <c r="F301" s="223">
        <v>4</v>
      </c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</row>
    <row r="302" spans="1:19" ht="12" x14ac:dyDescent="0.2">
      <c r="A302" s="227" t="str">
        <f t="shared" si="8"/>
        <v>Jan21</v>
      </c>
      <c r="B302" s="226">
        <f t="shared" si="9"/>
        <v>44227</v>
      </c>
      <c r="C302" s="225">
        <v>43</v>
      </c>
      <c r="D302" s="225">
        <v>10</v>
      </c>
      <c r="E302" s="224"/>
      <c r="F302" s="223">
        <v>4</v>
      </c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</row>
    <row r="303" spans="1:19" ht="12" x14ac:dyDescent="0.2">
      <c r="A303" s="227" t="str">
        <f t="shared" si="8"/>
        <v>Feb21</v>
      </c>
      <c r="B303" s="226">
        <f t="shared" si="9"/>
        <v>44228</v>
      </c>
      <c r="C303" s="225">
        <v>44</v>
      </c>
      <c r="D303" s="225">
        <v>11</v>
      </c>
      <c r="E303" s="224"/>
      <c r="F303" s="223">
        <v>1</v>
      </c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</row>
    <row r="304" spans="1:19" ht="12" x14ac:dyDescent="0.2">
      <c r="A304" s="227" t="str">
        <f t="shared" si="8"/>
        <v>Feb21</v>
      </c>
      <c r="B304" s="226">
        <f t="shared" si="9"/>
        <v>44229</v>
      </c>
      <c r="C304" s="225">
        <v>44</v>
      </c>
      <c r="D304" s="225">
        <v>11</v>
      </c>
      <c r="E304" s="224"/>
      <c r="F304" s="223">
        <v>1</v>
      </c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</row>
    <row r="305" spans="1:19" ht="12" x14ac:dyDescent="0.2">
      <c r="A305" s="227" t="str">
        <f t="shared" si="8"/>
        <v>Feb21</v>
      </c>
      <c r="B305" s="226">
        <f t="shared" si="9"/>
        <v>44230</v>
      </c>
      <c r="C305" s="225">
        <v>44</v>
      </c>
      <c r="D305" s="225">
        <v>11</v>
      </c>
      <c r="E305" s="224"/>
      <c r="F305" s="223">
        <v>1</v>
      </c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</row>
    <row r="306" spans="1:19" ht="12" x14ac:dyDescent="0.2">
      <c r="A306" s="227" t="str">
        <f t="shared" si="8"/>
        <v>Feb21</v>
      </c>
      <c r="B306" s="226">
        <f t="shared" si="9"/>
        <v>44231</v>
      </c>
      <c r="C306" s="225">
        <v>44</v>
      </c>
      <c r="D306" s="225">
        <v>11</v>
      </c>
      <c r="E306" s="224"/>
      <c r="F306" s="223">
        <v>1</v>
      </c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</row>
    <row r="307" spans="1:19" ht="12" x14ac:dyDescent="0.2">
      <c r="A307" s="227" t="str">
        <f t="shared" si="8"/>
        <v>Feb21</v>
      </c>
      <c r="B307" s="226">
        <f t="shared" si="9"/>
        <v>44232</v>
      </c>
      <c r="C307" s="225">
        <v>44</v>
      </c>
      <c r="D307" s="225">
        <v>11</v>
      </c>
      <c r="E307" s="224"/>
      <c r="F307" s="223">
        <v>1</v>
      </c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</row>
    <row r="308" spans="1:19" ht="12" x14ac:dyDescent="0.2">
      <c r="A308" s="230" t="str">
        <f t="shared" si="8"/>
        <v>Feb21</v>
      </c>
      <c r="B308" s="226">
        <f t="shared" si="9"/>
        <v>44233</v>
      </c>
      <c r="C308" s="229">
        <v>44</v>
      </c>
      <c r="D308" s="229">
        <v>11</v>
      </c>
      <c r="E308" s="228"/>
      <c r="F308" s="223">
        <v>1</v>
      </c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</row>
    <row r="309" spans="1:19" ht="12" x14ac:dyDescent="0.2">
      <c r="A309" s="227" t="str">
        <f t="shared" si="8"/>
        <v>Feb21</v>
      </c>
      <c r="B309" s="226">
        <f t="shared" si="9"/>
        <v>44234</v>
      </c>
      <c r="C309" s="225">
        <v>44</v>
      </c>
      <c r="D309" s="225">
        <v>11</v>
      </c>
      <c r="E309" s="224"/>
      <c r="F309" s="223">
        <v>1</v>
      </c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</row>
    <row r="310" spans="1:19" ht="12" x14ac:dyDescent="0.2">
      <c r="A310" s="227" t="str">
        <f t="shared" si="8"/>
        <v>Feb21</v>
      </c>
      <c r="B310" s="226">
        <f t="shared" si="9"/>
        <v>44235</v>
      </c>
      <c r="C310" s="225">
        <v>45</v>
      </c>
      <c r="D310" s="225">
        <v>11</v>
      </c>
      <c r="E310" s="224"/>
      <c r="F310" s="223">
        <v>2</v>
      </c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</row>
    <row r="311" spans="1:19" ht="12" x14ac:dyDescent="0.2">
      <c r="A311" s="227" t="str">
        <f t="shared" si="8"/>
        <v>Feb21</v>
      </c>
      <c r="B311" s="226">
        <f t="shared" si="9"/>
        <v>44236</v>
      </c>
      <c r="C311" s="225">
        <v>45</v>
      </c>
      <c r="D311" s="225">
        <v>11</v>
      </c>
      <c r="E311" s="224"/>
      <c r="F311" s="223">
        <v>2</v>
      </c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</row>
    <row r="312" spans="1:19" ht="12" x14ac:dyDescent="0.2">
      <c r="A312" s="227" t="str">
        <f t="shared" si="8"/>
        <v>Feb21</v>
      </c>
      <c r="B312" s="226">
        <f t="shared" si="9"/>
        <v>44237</v>
      </c>
      <c r="C312" s="225">
        <v>45</v>
      </c>
      <c r="D312" s="225">
        <v>11</v>
      </c>
      <c r="E312" s="224"/>
      <c r="F312" s="223">
        <v>2</v>
      </c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</row>
    <row r="313" spans="1:19" ht="12" x14ac:dyDescent="0.2">
      <c r="A313" s="227" t="str">
        <f t="shared" si="8"/>
        <v>Feb21</v>
      </c>
      <c r="B313" s="226">
        <f t="shared" si="9"/>
        <v>44238</v>
      </c>
      <c r="C313" s="225">
        <v>45</v>
      </c>
      <c r="D313" s="225">
        <v>11</v>
      </c>
      <c r="E313" s="224"/>
      <c r="F313" s="223">
        <v>2</v>
      </c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</row>
    <row r="314" spans="1:19" ht="12" x14ac:dyDescent="0.2">
      <c r="A314" s="227" t="str">
        <f t="shared" si="8"/>
        <v>Feb21</v>
      </c>
      <c r="B314" s="226">
        <f t="shared" si="9"/>
        <v>44239</v>
      </c>
      <c r="C314" s="225">
        <v>45</v>
      </c>
      <c r="D314" s="225">
        <v>11</v>
      </c>
      <c r="E314" s="224"/>
      <c r="F314" s="223">
        <v>2</v>
      </c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</row>
    <row r="315" spans="1:19" ht="12" x14ac:dyDescent="0.2">
      <c r="A315" s="227" t="str">
        <f t="shared" si="8"/>
        <v>Feb21</v>
      </c>
      <c r="B315" s="226">
        <f t="shared" si="9"/>
        <v>44240</v>
      </c>
      <c r="C315" s="225">
        <v>45</v>
      </c>
      <c r="D315" s="225">
        <v>11</v>
      </c>
      <c r="E315" s="224"/>
      <c r="F315" s="223">
        <v>2</v>
      </c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</row>
    <row r="316" spans="1:19" ht="12" x14ac:dyDescent="0.2">
      <c r="A316" s="227" t="str">
        <f t="shared" si="8"/>
        <v>Feb21</v>
      </c>
      <c r="B316" s="226">
        <f t="shared" si="9"/>
        <v>44241</v>
      </c>
      <c r="C316" s="225">
        <v>45</v>
      </c>
      <c r="D316" s="225">
        <v>11</v>
      </c>
      <c r="E316" s="224"/>
      <c r="F316" s="223">
        <v>2</v>
      </c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</row>
    <row r="317" spans="1:19" ht="12" x14ac:dyDescent="0.2">
      <c r="A317" s="227" t="str">
        <f t="shared" si="8"/>
        <v>Feb21</v>
      </c>
      <c r="B317" s="226">
        <f t="shared" si="9"/>
        <v>44242</v>
      </c>
      <c r="C317" s="225">
        <v>46</v>
      </c>
      <c r="D317" s="225">
        <v>11</v>
      </c>
      <c r="E317" s="224"/>
      <c r="F317" s="223">
        <v>3</v>
      </c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</row>
    <row r="318" spans="1:19" ht="12" x14ac:dyDescent="0.2">
      <c r="A318" s="227" t="str">
        <f t="shared" si="8"/>
        <v>Feb21</v>
      </c>
      <c r="B318" s="226">
        <f t="shared" si="9"/>
        <v>44243</v>
      </c>
      <c r="C318" s="225">
        <v>46</v>
      </c>
      <c r="D318" s="225">
        <v>11</v>
      </c>
      <c r="E318" s="224"/>
      <c r="F318" s="223">
        <v>3</v>
      </c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</row>
    <row r="319" spans="1:19" ht="12" x14ac:dyDescent="0.2">
      <c r="A319" s="227" t="str">
        <f t="shared" si="8"/>
        <v>Feb21</v>
      </c>
      <c r="B319" s="226">
        <f t="shared" si="9"/>
        <v>44244</v>
      </c>
      <c r="C319" s="225">
        <v>46</v>
      </c>
      <c r="D319" s="225">
        <v>11</v>
      </c>
      <c r="E319" s="224"/>
      <c r="F319" s="223">
        <v>3</v>
      </c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</row>
    <row r="320" spans="1:19" ht="12" x14ac:dyDescent="0.2">
      <c r="A320" s="227" t="str">
        <f t="shared" si="8"/>
        <v>Feb21</v>
      </c>
      <c r="B320" s="226">
        <f t="shared" si="9"/>
        <v>44245</v>
      </c>
      <c r="C320" s="225">
        <v>46</v>
      </c>
      <c r="D320" s="225">
        <v>11</v>
      </c>
      <c r="E320" s="224"/>
      <c r="F320" s="223">
        <v>3</v>
      </c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</row>
    <row r="321" spans="1:19" ht="12" x14ac:dyDescent="0.2">
      <c r="A321" s="227" t="str">
        <f t="shared" si="8"/>
        <v>Feb21</v>
      </c>
      <c r="B321" s="226">
        <f t="shared" si="9"/>
        <v>44246</v>
      </c>
      <c r="C321" s="225">
        <v>46</v>
      </c>
      <c r="D321" s="225">
        <v>11</v>
      </c>
      <c r="E321" s="224"/>
      <c r="F321" s="223">
        <v>3</v>
      </c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</row>
    <row r="322" spans="1:19" ht="12" x14ac:dyDescent="0.2">
      <c r="A322" s="227" t="str">
        <f t="shared" ref="A322:A381" si="10">TEXT(DATE(YEAR(B$2),MONTH(B$2)+(D322-1),1),"MmmYY")</f>
        <v>Feb21</v>
      </c>
      <c r="B322" s="226">
        <f t="shared" si="9"/>
        <v>44247</v>
      </c>
      <c r="C322" s="225">
        <v>46</v>
      </c>
      <c r="D322" s="225">
        <v>11</v>
      </c>
      <c r="E322" s="224"/>
      <c r="F322" s="223">
        <v>3</v>
      </c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</row>
    <row r="323" spans="1:19" ht="12" x14ac:dyDescent="0.2">
      <c r="A323" s="227" t="str">
        <f t="shared" si="10"/>
        <v>Feb21</v>
      </c>
      <c r="B323" s="226">
        <f t="shared" ref="B323:B381" si="11">B322+1</f>
        <v>44248</v>
      </c>
      <c r="C323" s="225">
        <v>46</v>
      </c>
      <c r="D323" s="225">
        <v>11</v>
      </c>
      <c r="E323" s="224"/>
      <c r="F323" s="223">
        <v>3</v>
      </c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</row>
    <row r="324" spans="1:19" ht="12" x14ac:dyDescent="0.2">
      <c r="A324" s="227" t="str">
        <f t="shared" si="10"/>
        <v>Feb21</v>
      </c>
      <c r="B324" s="226">
        <f t="shared" si="11"/>
        <v>44249</v>
      </c>
      <c r="C324" s="225">
        <v>47</v>
      </c>
      <c r="D324" s="225">
        <v>11</v>
      </c>
      <c r="E324" s="224"/>
      <c r="F324" s="223">
        <v>4</v>
      </c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</row>
    <row r="325" spans="1:19" ht="12" x14ac:dyDescent="0.2">
      <c r="A325" s="227" t="str">
        <f t="shared" si="10"/>
        <v>Feb21</v>
      </c>
      <c r="B325" s="226">
        <f t="shared" si="11"/>
        <v>44250</v>
      </c>
      <c r="C325" s="225">
        <v>47</v>
      </c>
      <c r="D325" s="225">
        <v>11</v>
      </c>
      <c r="E325" s="224"/>
      <c r="F325" s="223">
        <v>4</v>
      </c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</row>
    <row r="326" spans="1:19" ht="12" x14ac:dyDescent="0.2">
      <c r="A326" s="227" t="str">
        <f t="shared" si="10"/>
        <v>Feb21</v>
      </c>
      <c r="B326" s="226">
        <f t="shared" si="11"/>
        <v>44251</v>
      </c>
      <c r="C326" s="225">
        <v>47</v>
      </c>
      <c r="D326" s="225">
        <v>11</v>
      </c>
      <c r="E326" s="224"/>
      <c r="F326" s="223">
        <v>4</v>
      </c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</row>
    <row r="327" spans="1:19" ht="12" x14ac:dyDescent="0.2">
      <c r="A327" s="227" t="str">
        <f t="shared" si="10"/>
        <v>Feb21</v>
      </c>
      <c r="B327" s="226">
        <f t="shared" si="11"/>
        <v>44252</v>
      </c>
      <c r="C327" s="225">
        <v>47</v>
      </c>
      <c r="D327" s="225">
        <v>11</v>
      </c>
      <c r="E327" s="224"/>
      <c r="F327" s="223">
        <v>4</v>
      </c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</row>
    <row r="328" spans="1:19" ht="12" x14ac:dyDescent="0.2">
      <c r="A328" s="227" t="str">
        <f t="shared" si="10"/>
        <v>Feb21</v>
      </c>
      <c r="B328" s="226">
        <f t="shared" si="11"/>
        <v>44253</v>
      </c>
      <c r="C328" s="225">
        <v>47</v>
      </c>
      <c r="D328" s="225">
        <v>11</v>
      </c>
      <c r="E328" s="224"/>
      <c r="F328" s="223">
        <v>4</v>
      </c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</row>
    <row r="329" spans="1:19" ht="12" x14ac:dyDescent="0.2">
      <c r="A329" s="227" t="str">
        <f t="shared" si="10"/>
        <v>Feb21</v>
      </c>
      <c r="B329" s="226">
        <f t="shared" si="11"/>
        <v>44254</v>
      </c>
      <c r="C329" s="225">
        <v>47</v>
      </c>
      <c r="D329" s="225">
        <v>11</v>
      </c>
      <c r="E329" s="224"/>
      <c r="F329" s="223">
        <v>4</v>
      </c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</row>
    <row r="330" spans="1:19" ht="12" x14ac:dyDescent="0.2">
      <c r="A330" s="227" t="str">
        <f t="shared" si="10"/>
        <v>Feb21</v>
      </c>
      <c r="B330" s="226">
        <f t="shared" si="11"/>
        <v>44255</v>
      </c>
      <c r="C330" s="225">
        <v>47</v>
      </c>
      <c r="D330" s="225">
        <v>11</v>
      </c>
      <c r="E330" s="224"/>
      <c r="F330" s="223">
        <v>4</v>
      </c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</row>
    <row r="331" spans="1:19" ht="12" x14ac:dyDescent="0.2">
      <c r="A331" s="227" t="str">
        <f t="shared" si="10"/>
        <v>Mar21</v>
      </c>
      <c r="B331" s="226">
        <f t="shared" si="11"/>
        <v>44256</v>
      </c>
      <c r="C331" s="225">
        <v>48</v>
      </c>
      <c r="D331" s="225">
        <v>12</v>
      </c>
      <c r="E331" s="224"/>
      <c r="F331" s="223">
        <v>1</v>
      </c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</row>
    <row r="332" spans="1:19" ht="12" x14ac:dyDescent="0.2">
      <c r="A332" s="227" t="str">
        <f t="shared" si="10"/>
        <v>Mar21</v>
      </c>
      <c r="B332" s="226">
        <f t="shared" si="11"/>
        <v>44257</v>
      </c>
      <c r="C332" s="225">
        <v>48</v>
      </c>
      <c r="D332" s="225">
        <v>12</v>
      </c>
      <c r="E332" s="224"/>
      <c r="F332" s="223">
        <v>1</v>
      </c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</row>
    <row r="333" spans="1:19" ht="12" x14ac:dyDescent="0.2">
      <c r="A333" s="227" t="str">
        <f t="shared" si="10"/>
        <v>Mar21</v>
      </c>
      <c r="B333" s="226">
        <f t="shared" si="11"/>
        <v>44258</v>
      </c>
      <c r="C333" s="225">
        <v>48</v>
      </c>
      <c r="D333" s="225">
        <v>12</v>
      </c>
      <c r="E333" s="224"/>
      <c r="F333" s="223">
        <v>1</v>
      </c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</row>
    <row r="334" spans="1:19" ht="12" x14ac:dyDescent="0.2">
      <c r="A334" s="227" t="str">
        <f t="shared" si="10"/>
        <v>Mar21</v>
      </c>
      <c r="B334" s="226">
        <f t="shared" si="11"/>
        <v>44259</v>
      </c>
      <c r="C334" s="225">
        <v>48</v>
      </c>
      <c r="D334" s="225">
        <v>12</v>
      </c>
      <c r="E334" s="224"/>
      <c r="F334" s="223">
        <v>1</v>
      </c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</row>
    <row r="335" spans="1:19" ht="12" x14ac:dyDescent="0.2">
      <c r="A335" s="227" t="str">
        <f t="shared" si="10"/>
        <v>Mar21</v>
      </c>
      <c r="B335" s="226">
        <f t="shared" si="11"/>
        <v>44260</v>
      </c>
      <c r="C335" s="225">
        <v>48</v>
      </c>
      <c r="D335" s="225">
        <v>12</v>
      </c>
      <c r="E335" s="224"/>
      <c r="F335" s="223">
        <v>1</v>
      </c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</row>
    <row r="336" spans="1:19" ht="12" x14ac:dyDescent="0.2">
      <c r="A336" s="230" t="str">
        <f t="shared" si="10"/>
        <v>Mar21</v>
      </c>
      <c r="B336" s="226">
        <f t="shared" si="11"/>
        <v>44261</v>
      </c>
      <c r="C336" s="229">
        <v>48</v>
      </c>
      <c r="D336" s="229">
        <v>12</v>
      </c>
      <c r="E336" s="228"/>
      <c r="F336" s="223">
        <v>1</v>
      </c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</row>
    <row r="337" spans="1:19" ht="12" x14ac:dyDescent="0.2">
      <c r="A337" s="227" t="str">
        <f t="shared" si="10"/>
        <v>Mar21</v>
      </c>
      <c r="B337" s="226">
        <f t="shared" si="11"/>
        <v>44262</v>
      </c>
      <c r="C337" s="225">
        <v>48</v>
      </c>
      <c r="D337" s="225">
        <v>12</v>
      </c>
      <c r="E337" s="224"/>
      <c r="F337" s="223">
        <v>1</v>
      </c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</row>
    <row r="338" spans="1:19" ht="12" x14ac:dyDescent="0.2">
      <c r="A338" s="227" t="str">
        <f t="shared" si="10"/>
        <v>Mar21</v>
      </c>
      <c r="B338" s="226">
        <f t="shared" si="11"/>
        <v>44263</v>
      </c>
      <c r="C338" s="225">
        <v>49</v>
      </c>
      <c r="D338" s="225">
        <v>12</v>
      </c>
      <c r="E338" s="224"/>
      <c r="F338" s="223">
        <v>2</v>
      </c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</row>
    <row r="339" spans="1:19" ht="12" x14ac:dyDescent="0.2">
      <c r="A339" s="227" t="str">
        <f t="shared" si="10"/>
        <v>Mar21</v>
      </c>
      <c r="B339" s="226">
        <f t="shared" si="11"/>
        <v>44264</v>
      </c>
      <c r="C339" s="225">
        <v>49</v>
      </c>
      <c r="D339" s="225">
        <v>12</v>
      </c>
      <c r="E339" s="224"/>
      <c r="F339" s="223">
        <v>2</v>
      </c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</row>
    <row r="340" spans="1:19" ht="12" x14ac:dyDescent="0.2">
      <c r="A340" s="227" t="str">
        <f t="shared" si="10"/>
        <v>Mar21</v>
      </c>
      <c r="B340" s="226">
        <f t="shared" si="11"/>
        <v>44265</v>
      </c>
      <c r="C340" s="225">
        <v>49</v>
      </c>
      <c r="D340" s="225">
        <v>12</v>
      </c>
      <c r="E340" s="224"/>
      <c r="F340" s="223">
        <v>2</v>
      </c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</row>
    <row r="341" spans="1:19" ht="12" x14ac:dyDescent="0.2">
      <c r="A341" s="227" t="str">
        <f t="shared" si="10"/>
        <v>Mar21</v>
      </c>
      <c r="B341" s="226">
        <f t="shared" si="11"/>
        <v>44266</v>
      </c>
      <c r="C341" s="225">
        <v>49</v>
      </c>
      <c r="D341" s="225">
        <v>12</v>
      </c>
      <c r="E341" s="224"/>
      <c r="F341" s="223">
        <v>2</v>
      </c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</row>
    <row r="342" spans="1:19" ht="12" x14ac:dyDescent="0.2">
      <c r="A342" s="227" t="str">
        <f t="shared" si="10"/>
        <v>Mar21</v>
      </c>
      <c r="B342" s="226">
        <f t="shared" si="11"/>
        <v>44267</v>
      </c>
      <c r="C342" s="225">
        <v>49</v>
      </c>
      <c r="D342" s="225">
        <v>12</v>
      </c>
      <c r="E342" s="224"/>
      <c r="F342" s="223">
        <v>2</v>
      </c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</row>
    <row r="343" spans="1:19" ht="12" x14ac:dyDescent="0.2">
      <c r="A343" s="227" t="str">
        <f t="shared" si="10"/>
        <v>Mar21</v>
      </c>
      <c r="B343" s="226">
        <f t="shared" si="11"/>
        <v>44268</v>
      </c>
      <c r="C343" s="225">
        <v>49</v>
      </c>
      <c r="D343" s="225">
        <v>12</v>
      </c>
      <c r="E343" s="224"/>
      <c r="F343" s="223">
        <v>2</v>
      </c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</row>
    <row r="344" spans="1:19" ht="12" x14ac:dyDescent="0.2">
      <c r="A344" s="227" t="str">
        <f t="shared" si="10"/>
        <v>Mar21</v>
      </c>
      <c r="B344" s="226">
        <f t="shared" si="11"/>
        <v>44269</v>
      </c>
      <c r="C344" s="225">
        <v>49</v>
      </c>
      <c r="D344" s="225">
        <v>12</v>
      </c>
      <c r="E344" s="224"/>
      <c r="F344" s="223">
        <v>2</v>
      </c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</row>
    <row r="345" spans="1:19" ht="12" x14ac:dyDescent="0.2">
      <c r="A345" s="227" t="str">
        <f t="shared" si="10"/>
        <v>Mar21</v>
      </c>
      <c r="B345" s="226">
        <f t="shared" si="11"/>
        <v>44270</v>
      </c>
      <c r="C345" s="225">
        <v>50</v>
      </c>
      <c r="D345" s="225">
        <v>12</v>
      </c>
      <c r="E345" s="224"/>
      <c r="F345" s="223">
        <v>3</v>
      </c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</row>
    <row r="346" spans="1:19" ht="12" x14ac:dyDescent="0.2">
      <c r="A346" s="227" t="str">
        <f t="shared" si="10"/>
        <v>Mar21</v>
      </c>
      <c r="B346" s="226">
        <f t="shared" si="11"/>
        <v>44271</v>
      </c>
      <c r="C346" s="225">
        <v>50</v>
      </c>
      <c r="D346" s="225">
        <v>12</v>
      </c>
      <c r="E346" s="224"/>
      <c r="F346" s="223">
        <v>3</v>
      </c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</row>
    <row r="347" spans="1:19" ht="12" x14ac:dyDescent="0.2">
      <c r="A347" s="227" t="str">
        <f t="shared" si="10"/>
        <v>Mar21</v>
      </c>
      <c r="B347" s="226">
        <f t="shared" si="11"/>
        <v>44272</v>
      </c>
      <c r="C347" s="225">
        <v>50</v>
      </c>
      <c r="D347" s="225">
        <v>12</v>
      </c>
      <c r="E347" s="224"/>
      <c r="F347" s="223">
        <v>3</v>
      </c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</row>
    <row r="348" spans="1:19" ht="12" x14ac:dyDescent="0.2">
      <c r="A348" s="227" t="str">
        <f t="shared" si="10"/>
        <v>Mar21</v>
      </c>
      <c r="B348" s="226">
        <f t="shared" si="11"/>
        <v>44273</v>
      </c>
      <c r="C348" s="225">
        <v>50</v>
      </c>
      <c r="D348" s="225">
        <v>12</v>
      </c>
      <c r="E348" s="224"/>
      <c r="F348" s="223">
        <v>3</v>
      </c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</row>
    <row r="349" spans="1:19" ht="12" x14ac:dyDescent="0.2">
      <c r="A349" s="227" t="str">
        <f t="shared" si="10"/>
        <v>Mar21</v>
      </c>
      <c r="B349" s="226">
        <f t="shared" si="11"/>
        <v>44274</v>
      </c>
      <c r="C349" s="225">
        <v>50</v>
      </c>
      <c r="D349" s="225">
        <v>12</v>
      </c>
      <c r="E349" s="224"/>
      <c r="F349" s="223">
        <v>3</v>
      </c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</row>
    <row r="350" spans="1:19" ht="12" x14ac:dyDescent="0.2">
      <c r="A350" s="227" t="str">
        <f t="shared" si="10"/>
        <v>Mar21</v>
      </c>
      <c r="B350" s="226">
        <f t="shared" si="11"/>
        <v>44275</v>
      </c>
      <c r="C350" s="225">
        <v>50</v>
      </c>
      <c r="D350" s="225">
        <v>12</v>
      </c>
      <c r="E350" s="224"/>
      <c r="F350" s="223">
        <v>3</v>
      </c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</row>
    <row r="351" spans="1:19" ht="12" x14ac:dyDescent="0.2">
      <c r="A351" s="227" t="str">
        <f t="shared" si="10"/>
        <v>Mar21</v>
      </c>
      <c r="B351" s="226">
        <f t="shared" si="11"/>
        <v>44276</v>
      </c>
      <c r="C351" s="225">
        <v>50</v>
      </c>
      <c r="D351" s="225">
        <v>12</v>
      </c>
      <c r="E351" s="224"/>
      <c r="F351" s="223">
        <v>3</v>
      </c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</row>
    <row r="352" spans="1:19" ht="12" x14ac:dyDescent="0.2">
      <c r="A352" s="227" t="str">
        <f t="shared" si="10"/>
        <v>Mar21</v>
      </c>
      <c r="B352" s="226">
        <f t="shared" si="11"/>
        <v>44277</v>
      </c>
      <c r="C352" s="225">
        <v>51</v>
      </c>
      <c r="D352" s="225">
        <v>12</v>
      </c>
      <c r="E352" s="224"/>
      <c r="F352" s="223">
        <v>4</v>
      </c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</row>
    <row r="353" spans="1:19" ht="12" x14ac:dyDescent="0.2">
      <c r="A353" s="227" t="str">
        <f t="shared" si="10"/>
        <v>Mar21</v>
      </c>
      <c r="B353" s="226">
        <f t="shared" si="11"/>
        <v>44278</v>
      </c>
      <c r="C353" s="225">
        <v>51</v>
      </c>
      <c r="D353" s="225">
        <v>12</v>
      </c>
      <c r="E353" s="224"/>
      <c r="F353" s="223">
        <v>4</v>
      </c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</row>
    <row r="354" spans="1:19" ht="12" x14ac:dyDescent="0.2">
      <c r="A354" s="227" t="str">
        <f t="shared" si="10"/>
        <v>Mar21</v>
      </c>
      <c r="B354" s="226">
        <f t="shared" si="11"/>
        <v>44279</v>
      </c>
      <c r="C354" s="225">
        <v>51</v>
      </c>
      <c r="D354" s="225">
        <v>12</v>
      </c>
      <c r="E354" s="224"/>
      <c r="F354" s="223">
        <v>4</v>
      </c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</row>
    <row r="355" spans="1:19" ht="12" x14ac:dyDescent="0.2">
      <c r="A355" s="227" t="str">
        <f t="shared" si="10"/>
        <v>Mar21</v>
      </c>
      <c r="B355" s="226">
        <f t="shared" si="11"/>
        <v>44280</v>
      </c>
      <c r="C355" s="225">
        <v>51</v>
      </c>
      <c r="D355" s="225">
        <v>12</v>
      </c>
      <c r="E355" s="224"/>
      <c r="F355" s="223">
        <v>4</v>
      </c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</row>
    <row r="356" spans="1:19" ht="12" x14ac:dyDescent="0.2">
      <c r="A356" s="227" t="str">
        <f t="shared" si="10"/>
        <v>Mar21</v>
      </c>
      <c r="B356" s="226">
        <f t="shared" si="11"/>
        <v>44281</v>
      </c>
      <c r="C356" s="225">
        <v>51</v>
      </c>
      <c r="D356" s="225">
        <v>12</v>
      </c>
      <c r="E356" s="224"/>
      <c r="F356" s="223">
        <v>4</v>
      </c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</row>
    <row r="357" spans="1:19" ht="12" x14ac:dyDescent="0.2">
      <c r="A357" s="227" t="str">
        <f t="shared" si="10"/>
        <v>Mar21</v>
      </c>
      <c r="B357" s="226">
        <f t="shared" si="11"/>
        <v>44282</v>
      </c>
      <c r="C357" s="225">
        <v>51</v>
      </c>
      <c r="D357" s="225">
        <v>12</v>
      </c>
      <c r="E357" s="224"/>
      <c r="F357" s="223">
        <v>4</v>
      </c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</row>
    <row r="358" spans="1:19" ht="12" x14ac:dyDescent="0.2">
      <c r="A358" s="227" t="str">
        <f t="shared" si="10"/>
        <v>Mar21</v>
      </c>
      <c r="B358" s="226">
        <f t="shared" si="11"/>
        <v>44283</v>
      </c>
      <c r="C358" s="225">
        <v>51</v>
      </c>
      <c r="D358" s="225">
        <v>12</v>
      </c>
      <c r="E358" s="224"/>
      <c r="F358" s="223">
        <v>4</v>
      </c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</row>
    <row r="359" spans="1:19" ht="12" x14ac:dyDescent="0.2">
      <c r="A359" s="227" t="str">
        <f t="shared" si="10"/>
        <v>Mar21</v>
      </c>
      <c r="B359" s="226">
        <f t="shared" si="11"/>
        <v>44284</v>
      </c>
      <c r="C359" s="225">
        <v>52</v>
      </c>
      <c r="D359" s="225">
        <v>12</v>
      </c>
      <c r="E359" s="224"/>
      <c r="F359" s="223">
        <v>5</v>
      </c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</row>
    <row r="360" spans="1:19" ht="12" x14ac:dyDescent="0.2">
      <c r="A360" s="227" t="str">
        <f t="shared" si="10"/>
        <v>Mar21</v>
      </c>
      <c r="B360" s="226">
        <f t="shared" si="11"/>
        <v>44285</v>
      </c>
      <c r="C360" s="225">
        <v>52</v>
      </c>
      <c r="D360" s="225">
        <v>12</v>
      </c>
      <c r="E360" s="224"/>
      <c r="F360" s="223">
        <v>5</v>
      </c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</row>
    <row r="361" spans="1:19" ht="12" x14ac:dyDescent="0.2">
      <c r="A361" s="227" t="str">
        <f t="shared" si="10"/>
        <v>Mar21</v>
      </c>
      <c r="B361" s="226">
        <f t="shared" si="11"/>
        <v>44286</v>
      </c>
      <c r="C361" s="225">
        <v>52</v>
      </c>
      <c r="D361" s="225">
        <v>12</v>
      </c>
      <c r="E361" s="224"/>
      <c r="F361" s="223">
        <v>5</v>
      </c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</row>
    <row r="362" spans="1:19" ht="12" x14ac:dyDescent="0.2">
      <c r="A362" s="227" t="str">
        <f t="shared" si="10"/>
        <v>Mar21</v>
      </c>
      <c r="B362" s="226">
        <f t="shared" si="11"/>
        <v>44287</v>
      </c>
      <c r="C362" s="225">
        <v>52</v>
      </c>
      <c r="D362" s="225">
        <v>12</v>
      </c>
      <c r="E362" s="224"/>
      <c r="F362" s="223">
        <v>5</v>
      </c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</row>
    <row r="363" spans="1:19" ht="12" x14ac:dyDescent="0.2">
      <c r="A363" s="227" t="str">
        <f t="shared" si="10"/>
        <v>Mar21</v>
      </c>
      <c r="B363" s="226">
        <f t="shared" si="11"/>
        <v>44288</v>
      </c>
      <c r="C363" s="225">
        <v>52</v>
      </c>
      <c r="D363" s="225">
        <v>12</v>
      </c>
      <c r="E363" s="224"/>
      <c r="F363" s="223">
        <v>5</v>
      </c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</row>
    <row r="364" spans="1:19" ht="12" x14ac:dyDescent="0.2">
      <c r="A364" s="227" t="str">
        <f t="shared" si="10"/>
        <v>Mar21</v>
      </c>
      <c r="B364" s="226">
        <f t="shared" si="11"/>
        <v>44289</v>
      </c>
      <c r="C364" s="225">
        <v>52</v>
      </c>
      <c r="D364" s="225">
        <v>12</v>
      </c>
      <c r="E364" s="224"/>
      <c r="F364" s="223">
        <v>5</v>
      </c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</row>
    <row r="365" spans="1:19" ht="12" x14ac:dyDescent="0.2">
      <c r="A365" s="227" t="str">
        <f t="shared" si="10"/>
        <v>Mar21</v>
      </c>
      <c r="B365" s="226">
        <f t="shared" si="11"/>
        <v>44290</v>
      </c>
      <c r="C365" s="225">
        <v>52</v>
      </c>
      <c r="D365" s="225">
        <v>12</v>
      </c>
      <c r="E365" s="224"/>
      <c r="F365" s="223">
        <v>5</v>
      </c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</row>
    <row r="366" spans="1:19" ht="12" x14ac:dyDescent="0.2">
      <c r="A366" s="227" t="str">
        <f t="shared" si="10"/>
        <v>Mar21</v>
      </c>
      <c r="B366" s="226">
        <f t="shared" si="11"/>
        <v>44291</v>
      </c>
      <c r="C366" s="225">
        <v>53</v>
      </c>
      <c r="D366" s="225">
        <v>12</v>
      </c>
      <c r="E366" s="221">
        <f>B366</f>
        <v>44291</v>
      </c>
      <c r="F366" s="223">
        <v>6</v>
      </c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</row>
    <row r="367" spans="1:19" ht="12" x14ac:dyDescent="0.2">
      <c r="A367" s="227" t="str">
        <f t="shared" si="10"/>
        <v>Mar21</v>
      </c>
      <c r="B367" s="226">
        <f t="shared" si="11"/>
        <v>44292</v>
      </c>
      <c r="C367" s="225">
        <v>53</v>
      </c>
      <c r="D367" s="225">
        <v>12</v>
      </c>
      <c r="E367" s="224"/>
      <c r="F367" s="223">
        <v>6</v>
      </c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</row>
    <row r="368" spans="1:19" ht="12" x14ac:dyDescent="0.2">
      <c r="A368" s="227" t="str">
        <f t="shared" si="10"/>
        <v>Mar21</v>
      </c>
      <c r="B368" s="226">
        <f t="shared" si="11"/>
        <v>44293</v>
      </c>
      <c r="C368" s="225">
        <v>53</v>
      </c>
      <c r="D368" s="225">
        <v>12</v>
      </c>
      <c r="E368" s="224"/>
      <c r="F368" s="223">
        <v>6</v>
      </c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</row>
    <row r="369" spans="1:19" ht="12" x14ac:dyDescent="0.2">
      <c r="A369" s="227" t="str">
        <f t="shared" si="10"/>
        <v>Mar21</v>
      </c>
      <c r="B369" s="226">
        <f t="shared" si="11"/>
        <v>44294</v>
      </c>
      <c r="C369" s="225">
        <v>53</v>
      </c>
      <c r="D369" s="225">
        <v>12</v>
      </c>
      <c r="E369" s="224"/>
      <c r="F369" s="223">
        <v>6</v>
      </c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</row>
    <row r="370" spans="1:19" ht="12" x14ac:dyDescent="0.2">
      <c r="A370" s="227" t="str">
        <f t="shared" si="10"/>
        <v>Mar21</v>
      </c>
      <c r="B370" s="226">
        <f t="shared" si="11"/>
        <v>44295</v>
      </c>
      <c r="C370" s="225">
        <v>53</v>
      </c>
      <c r="D370" s="225">
        <v>12</v>
      </c>
      <c r="E370" s="224"/>
      <c r="F370" s="223">
        <v>6</v>
      </c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</row>
    <row r="371" spans="1:19" ht="12" x14ac:dyDescent="0.2">
      <c r="A371" s="227" t="str">
        <f t="shared" si="10"/>
        <v>Mar21</v>
      </c>
      <c r="B371" s="226">
        <f t="shared" si="11"/>
        <v>44296</v>
      </c>
      <c r="C371" s="225">
        <v>53</v>
      </c>
      <c r="D371" s="225">
        <v>12</v>
      </c>
      <c r="E371" s="224"/>
      <c r="F371" s="223">
        <v>6</v>
      </c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</row>
    <row r="372" spans="1:19" ht="12" x14ac:dyDescent="0.2">
      <c r="A372" s="227" t="str">
        <f t="shared" si="10"/>
        <v>Mar21</v>
      </c>
      <c r="B372" s="226">
        <f t="shared" si="11"/>
        <v>44297</v>
      </c>
      <c r="C372" s="225">
        <v>53</v>
      </c>
      <c r="D372" s="225">
        <v>12</v>
      </c>
      <c r="E372" s="224"/>
      <c r="F372" s="223">
        <v>6</v>
      </c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</row>
    <row r="373" spans="1:19" ht="12" x14ac:dyDescent="0.2">
      <c r="A373" s="227" t="str">
        <f t="shared" si="10"/>
        <v>Mar21</v>
      </c>
      <c r="B373" s="226">
        <f t="shared" si="11"/>
        <v>44298</v>
      </c>
      <c r="C373" s="225">
        <v>53</v>
      </c>
      <c r="D373" s="225">
        <v>12</v>
      </c>
      <c r="E373" s="224"/>
      <c r="F373" s="223">
        <v>6</v>
      </c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</row>
    <row r="374" spans="1:19" ht="12" x14ac:dyDescent="0.2">
      <c r="A374" s="227" t="str">
        <f t="shared" si="10"/>
        <v>Mar21</v>
      </c>
      <c r="B374" s="226">
        <f t="shared" si="11"/>
        <v>44299</v>
      </c>
      <c r="C374" s="225">
        <v>53</v>
      </c>
      <c r="D374" s="225">
        <v>12</v>
      </c>
      <c r="E374" s="224"/>
      <c r="F374" s="223">
        <v>6</v>
      </c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</row>
    <row r="375" spans="1:19" ht="12" x14ac:dyDescent="0.2">
      <c r="A375" s="227" t="str">
        <f t="shared" si="10"/>
        <v>Mar21</v>
      </c>
      <c r="B375" s="226">
        <f t="shared" si="11"/>
        <v>44300</v>
      </c>
      <c r="C375" s="225">
        <v>53</v>
      </c>
      <c r="D375" s="225">
        <v>12</v>
      </c>
      <c r="E375" s="224"/>
      <c r="F375" s="223">
        <v>6</v>
      </c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</row>
    <row r="376" spans="1:19" ht="12" x14ac:dyDescent="0.2">
      <c r="A376" s="227" t="str">
        <f t="shared" si="10"/>
        <v>Mar21</v>
      </c>
      <c r="B376" s="226">
        <f t="shared" si="11"/>
        <v>44301</v>
      </c>
      <c r="C376" s="225">
        <v>53</v>
      </c>
      <c r="D376" s="225">
        <v>12</v>
      </c>
      <c r="E376" s="224"/>
      <c r="F376" s="223">
        <v>6</v>
      </c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</row>
    <row r="377" spans="1:19" ht="12" x14ac:dyDescent="0.2">
      <c r="A377" s="227" t="str">
        <f t="shared" si="10"/>
        <v>Mar21</v>
      </c>
      <c r="B377" s="226">
        <f t="shared" si="11"/>
        <v>44302</v>
      </c>
      <c r="C377" s="225">
        <v>53</v>
      </c>
      <c r="D377" s="225">
        <v>12</v>
      </c>
      <c r="E377" s="224"/>
      <c r="F377" s="223">
        <v>6</v>
      </c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</row>
    <row r="378" spans="1:19" ht="12" x14ac:dyDescent="0.2">
      <c r="A378" s="227" t="str">
        <f t="shared" si="10"/>
        <v>Mar21</v>
      </c>
      <c r="B378" s="226">
        <f t="shared" si="11"/>
        <v>44303</v>
      </c>
      <c r="C378" s="225">
        <v>53</v>
      </c>
      <c r="D378" s="225">
        <v>12</v>
      </c>
      <c r="E378" s="224"/>
      <c r="F378" s="223">
        <v>6</v>
      </c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</row>
    <row r="379" spans="1:19" ht="12" x14ac:dyDescent="0.2">
      <c r="A379" s="227" t="str">
        <f t="shared" si="10"/>
        <v>Mar21</v>
      </c>
      <c r="B379" s="226">
        <f t="shared" si="11"/>
        <v>44304</v>
      </c>
      <c r="C379" s="225">
        <v>53</v>
      </c>
      <c r="D379" s="225">
        <v>12</v>
      </c>
      <c r="E379" s="224"/>
      <c r="F379" s="223">
        <v>6</v>
      </c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</row>
    <row r="380" spans="1:19" ht="12" x14ac:dyDescent="0.2">
      <c r="A380" s="227" t="str">
        <f t="shared" si="10"/>
        <v>Mar21</v>
      </c>
      <c r="B380" s="226">
        <f t="shared" si="11"/>
        <v>44305</v>
      </c>
      <c r="C380" s="225">
        <v>53</v>
      </c>
      <c r="D380" s="225">
        <v>12</v>
      </c>
      <c r="E380" s="224"/>
      <c r="F380" s="223">
        <v>6</v>
      </c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</row>
    <row r="381" spans="1:19" ht="12" x14ac:dyDescent="0.2">
      <c r="A381" s="227" t="str">
        <f t="shared" si="10"/>
        <v>Mar21</v>
      </c>
      <c r="B381" s="226">
        <f t="shared" si="11"/>
        <v>44306</v>
      </c>
      <c r="C381" s="225">
        <v>53</v>
      </c>
      <c r="D381" s="225">
        <v>12</v>
      </c>
      <c r="E381" s="224"/>
      <c r="F381" s="223">
        <v>6</v>
      </c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</row>
    <row r="382" spans="1:19" x14ac:dyDescent="0.2">
      <c r="A382" s="221"/>
      <c r="B382" s="221"/>
      <c r="C382" s="221"/>
      <c r="D382" s="221"/>
      <c r="E382" s="221"/>
      <c r="F382" s="221"/>
      <c r="G382" s="221"/>
      <c r="H382" s="221"/>
      <c r="I382" s="221"/>
      <c r="J382" s="221"/>
      <c r="K382" s="221"/>
      <c r="L382" s="221"/>
      <c r="M382" s="221"/>
      <c r="N382" s="221"/>
      <c r="O382" s="221"/>
      <c r="P382" s="221"/>
      <c r="Q382" s="221"/>
      <c r="R382" s="221"/>
      <c r="S382" s="221"/>
    </row>
  </sheetData>
  <mergeCells count="3">
    <mergeCell ref="G1:H1"/>
    <mergeCell ref="I1:J1"/>
    <mergeCell ref="H3:M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Employee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Payslips</vt:lpstr>
      <vt:lpstr>Payment</vt:lpstr>
      <vt:lpstr>Admin</vt:lpstr>
      <vt:lpstr>'Apr20'!Print_Titles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0708 Weekly Payroll</dc:title>
  <dc:creator>Terry Cartwright</dc:creator>
  <cp:lastModifiedBy>Louise Powell</cp:lastModifiedBy>
  <cp:lastPrinted>2006-09-19T02:28:04Z</cp:lastPrinted>
  <dcterms:created xsi:type="dcterms:W3CDTF">2006-03-29T22:56:21Z</dcterms:created>
  <dcterms:modified xsi:type="dcterms:W3CDTF">2020-04-16T13:09:17Z</dcterms:modified>
</cp:coreProperties>
</file>