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1-04-05 (Apr21) Excel 2007\"/>
    </mc:Choice>
  </mc:AlternateContent>
  <xr:revisionPtr revIDLastSave="0" documentId="13_ncr:1_{B67A6990-C52D-4149-973D-6D166E2C0E49}" xr6:coauthVersionLast="45" xr6:coauthVersionMax="45" xr10:uidLastSave="{00000000-0000-0000-0000-000000000000}"/>
  <bookViews>
    <workbookView xWindow="-120" yWindow="-120" windowWidth="20730" windowHeight="111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M21" i="6" s="1"/>
  <c r="I13" i="12"/>
  <c r="H13" i="12"/>
  <c r="F13" i="12"/>
  <c r="E13" i="12"/>
  <c r="D13" i="12"/>
  <c r="C13" i="12"/>
  <c r="I12" i="12"/>
  <c r="H12" i="12"/>
  <c r="F12" i="12"/>
  <c r="E12" i="12"/>
  <c r="D12" i="12"/>
  <c r="C12" i="12"/>
  <c r="K21" i="6" s="1"/>
  <c r="I11" i="12"/>
  <c r="H11" i="12"/>
  <c r="F11" i="12"/>
  <c r="E11" i="12"/>
  <c r="D11" i="12"/>
  <c r="C11" i="12"/>
  <c r="I10" i="12"/>
  <c r="H10" i="12"/>
  <c r="F10" i="12"/>
  <c r="E10" i="12"/>
  <c r="D10" i="12"/>
  <c r="C10" i="12"/>
  <c r="I21" i="6" s="1"/>
  <c r="I9" i="12"/>
  <c r="H9" i="12"/>
  <c r="F9" i="12"/>
  <c r="E9" i="12"/>
  <c r="D9" i="12"/>
  <c r="C9" i="12"/>
  <c r="I8" i="12"/>
  <c r="H8" i="12"/>
  <c r="F8" i="12"/>
  <c r="E8" i="12"/>
  <c r="D8" i="12"/>
  <c r="C8" i="12"/>
  <c r="G21" i="6" s="1"/>
  <c r="I7" i="12"/>
  <c r="H7" i="12"/>
  <c r="F7" i="12"/>
  <c r="E7" i="12"/>
  <c r="D7" i="12"/>
  <c r="C7" i="12"/>
  <c r="I6" i="12"/>
  <c r="H6" i="12"/>
  <c r="F6" i="12"/>
  <c r="E6" i="12"/>
  <c r="D6" i="12"/>
  <c r="C6" i="12"/>
  <c r="E21" i="6" s="1"/>
  <c r="I5" i="12"/>
  <c r="H5" i="12"/>
  <c r="F5" i="12"/>
  <c r="E5" i="12"/>
  <c r="D5" i="12"/>
  <c r="C5" i="12"/>
  <c r="I4" i="12"/>
  <c r="H4" i="12"/>
  <c r="F4" i="12"/>
  <c r="E4" i="12"/>
  <c r="D4" i="12"/>
  <c r="C4" i="12"/>
  <c r="C21" i="6" s="1"/>
  <c r="F30" i="13"/>
  <c r="N32" i="6"/>
  <c r="N28" i="6"/>
  <c r="N27" i="6"/>
  <c r="N26" i="6"/>
  <c r="N25" i="6"/>
  <c r="N24" i="6"/>
  <c r="N23" i="6"/>
  <c r="N22" i="6"/>
  <c r="N21" i="6"/>
  <c r="N16" i="6"/>
  <c r="N15" i="6"/>
  <c r="F28" i="13"/>
  <c r="M32" i="6"/>
  <c r="M28" i="6"/>
  <c r="M27" i="6"/>
  <c r="M26" i="6"/>
  <c r="M25" i="6"/>
  <c r="M24" i="6"/>
  <c r="M23" i="6"/>
  <c r="M22" i="6"/>
  <c r="M16" i="6"/>
  <c r="M15" i="6"/>
  <c r="F26" i="13"/>
  <c r="L32" i="6"/>
  <c r="L28" i="6"/>
  <c r="L27" i="6"/>
  <c r="L26" i="6"/>
  <c r="L25" i="6"/>
  <c r="L24" i="6"/>
  <c r="L23" i="6"/>
  <c r="L22" i="6"/>
  <c r="L21" i="6"/>
  <c r="L16" i="6"/>
  <c r="L15" i="6"/>
  <c r="F24" i="13"/>
  <c r="K32" i="6"/>
  <c r="K28" i="6"/>
  <c r="K27" i="6"/>
  <c r="K26" i="6"/>
  <c r="K25" i="6"/>
  <c r="K24" i="6"/>
  <c r="K23" i="6"/>
  <c r="K22" i="6"/>
  <c r="K16" i="6"/>
  <c r="K15" i="6"/>
  <c r="F22" i="13"/>
  <c r="J32" i="6"/>
  <c r="J28" i="6"/>
  <c r="J27" i="6"/>
  <c r="J26" i="6"/>
  <c r="J25" i="6"/>
  <c r="J24" i="6"/>
  <c r="J23" i="6"/>
  <c r="J22" i="6"/>
  <c r="J21" i="6"/>
  <c r="J16" i="6"/>
  <c r="J15" i="6"/>
  <c r="F20" i="13"/>
  <c r="I32" i="6"/>
  <c r="I28" i="6"/>
  <c r="I27" i="6"/>
  <c r="I26" i="6"/>
  <c r="I25" i="6"/>
  <c r="I24" i="6"/>
  <c r="I23" i="6"/>
  <c r="I22" i="6"/>
  <c r="I16" i="6"/>
  <c r="I15" i="6"/>
  <c r="F18" i="13"/>
  <c r="H32" i="6"/>
  <c r="H28" i="6"/>
  <c r="H27" i="6"/>
  <c r="H26" i="6"/>
  <c r="H25" i="6"/>
  <c r="H24" i="6"/>
  <c r="H23" i="6"/>
  <c r="H22" i="6"/>
  <c r="H21" i="6"/>
  <c r="H16" i="6"/>
  <c r="H15" i="6"/>
  <c r="F16" i="13"/>
  <c r="G32" i="6"/>
  <c r="G28" i="6"/>
  <c r="G27" i="6"/>
  <c r="G26" i="6"/>
  <c r="G25" i="6"/>
  <c r="G24" i="6"/>
  <c r="G23" i="6"/>
  <c r="G22" i="6"/>
  <c r="G16" i="6"/>
  <c r="G15" i="6"/>
  <c r="F14" i="13"/>
  <c r="F32" i="6"/>
  <c r="F28" i="6"/>
  <c r="F27" i="6"/>
  <c r="F26" i="6"/>
  <c r="F25" i="6"/>
  <c r="F24" i="6"/>
  <c r="F23" i="6"/>
  <c r="F22" i="6"/>
  <c r="F21" i="6"/>
  <c r="F16" i="6"/>
  <c r="F15" i="6"/>
  <c r="F12" i="13"/>
  <c r="E32" i="6"/>
  <c r="E28" i="6"/>
  <c r="E27" i="6"/>
  <c r="E26" i="6"/>
  <c r="E25" i="6"/>
  <c r="E24" i="6"/>
  <c r="E23" i="6"/>
  <c r="E22" i="6"/>
  <c r="E16" i="6"/>
  <c r="E15" i="6"/>
  <c r="F10" i="13"/>
  <c r="D32" i="6"/>
  <c r="D28" i="6"/>
  <c r="D27" i="6"/>
  <c r="D26" i="6"/>
  <c r="D25" i="6"/>
  <c r="D24" i="6"/>
  <c r="D23" i="6"/>
  <c r="D22" i="6"/>
  <c r="D21" i="6"/>
  <c r="D16" i="6"/>
  <c r="D15" i="6"/>
  <c r="F8" i="13"/>
  <c r="C32" i="6"/>
  <c r="C28" i="6"/>
  <c r="C27" i="6"/>
  <c r="C26" i="6"/>
  <c r="C25" i="6"/>
  <c r="C24" i="6"/>
  <c r="C23" i="6"/>
  <c r="C22" i="6"/>
  <c r="C16" i="6"/>
  <c r="C15" i="6"/>
  <c r="V28" i="13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M31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C8" i="8" l="1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F5" i="14"/>
  <c r="F21" i="14" s="1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D14" i="6" l="1"/>
  <c r="C5" i="14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l="1"/>
  <c r="AB24" i="13"/>
  <c r="Z22" i="13"/>
  <c r="D24" i="13" s="1"/>
  <c r="K14" i="6" l="1"/>
  <c r="AB26" i="13"/>
  <c r="Z24" i="13"/>
  <c r="D26" i="13" s="1"/>
  <c r="L14" i="6" l="1"/>
  <c r="Z26" i="13"/>
  <c r="D28" i="13" s="1"/>
  <c r="AB28" i="13"/>
  <c r="M14" i="6" l="1"/>
  <c r="Z28" i="13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L17" i="6"/>
  <c r="I17" i="6"/>
  <c r="K17" i="6"/>
  <c r="H17" i="6"/>
  <c r="F17" i="6"/>
  <c r="B26" i="6"/>
  <c r="H9" i="14" l="1"/>
  <c r="H11" i="14" s="1"/>
  <c r="K9" i="14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<sst xmlns="http://schemas.openxmlformats.org/spreadsheetml/2006/main" count="760" uniqueCount="409">
  <si>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</si>
  <si>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</si>
  <si>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</si>
  <si>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</si>
  <si>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</si>
  <si>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</si>
  <si>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</si>
  <si>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</si>
  <si>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</si>
  <si>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</si>
  <si>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</si>
  <si>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</si>
  <si>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</si>
  <si>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</si>
  <si>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</si>
  <si>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</si>
  <si>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</si>
  <si>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</si>
  <si>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</si>
  <si>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</si>
  <si>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</si>
  <si>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</si>
  <si>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</si>
  <si>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</si>
  <si>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</si>
  <si>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</si>
  <si>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</si>
  <si>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</si>
  <si>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</si>
  <si>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</si>
  <si>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</si>
  <si>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</si>
  <si>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</si>
  <si>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</si>
  <si>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</si>
  <si>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</si>
  <si>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</si>
  <si>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</si>
  <si>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</si>
  <si>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</si>
  <si>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</si>
  <si>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</si>
  <si>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</si>
  <si>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</si>
  <si>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</si>
  <si>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</si>
  <si>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</si>
  <si>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</si>
  <si>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</si>
  <si>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</si>
  <si>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</si>
  <si>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</si>
  <si>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</si>
  <si>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</si>
  <si>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</si>
  <si>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</si>
  <si>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</si>
  <si>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</si>
  <si>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</si>
  <si>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</si>
  <si>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</si>
  <si>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</si>
  <si>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</si>
  <si>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</si>
  <si>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</si>
  <si>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</si>
  <si>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</si>
  <si>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</si>
  <si>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</si>
  <si>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</si>
  <si>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</si>
  <si>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</si>
  <si>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</si>
  <si>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</si>
  <si>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</si>
  <si>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</si>
  <si>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</si>
  <si>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</si>
  <si>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</si>
  <si>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</si>
  <si>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</si>
  <si>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</si>
  <si>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</si>
  <si>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</si>
  <si>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</si>
  <si>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</si>
  <si>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</si>
  <si>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</si>
  <si>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</si>
  <si>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</si>
  <si>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</si>
  <si>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</si>
  <si>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</si>
  <si>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</si>
  <si>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</si>
  <si>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</si>
  <si>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</si>
  <si>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</si>
  <si>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</si>
  <si>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</si>
  <si>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</si>
  <si>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</si>
  <si>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</si>
  <si>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</si>
  <si>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</si>
  <si>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</si>
  <si>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</si>
  <si>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</si>
  <si>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</si>
  <si>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</si>
  <si>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</si>
  <si>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</si>
  <si>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</si>
  <si>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</si>
  <si>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</si>
  <si>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</si>
  <si>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</si>
  <si>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</si>
  <si>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</si>
  <si>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</si>
  <si>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</si>
  <si>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</si>
  <si>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</si>
  <si>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</si>
  <si>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</si>
  <si>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</si>
  <si>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</si>
  <si>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</si>
  <si>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</si>
  <si>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</si>
  <si>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</si>
  <si>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</si>
  <si>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</si>
  <si>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</si>
  <si>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</si>
  <si>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</si>
  <si>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</si>
  <si>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</si>
  <si>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</si>
  <si>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</si>
  <si>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</si>
  <si>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</si>
  <si>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</si>
  <si>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</si>
  <si>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</si>
  <si>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</si>
  <si>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</si>
  <si>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</si>
  <si>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</si>
  <si>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</si>
  <si>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</si>
  <si>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</si>
  <si>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</si>
  <si>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</si>
  <si>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</si>
  <si>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</si>
  <si>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</si>
  <si>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</si>
  <si>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</si>
  <si>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</si>
  <si>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</si>
  <si>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</si>
  <si>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</si>
  <si>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</si>
  <si>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</si>
  <si>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</si>
  <si>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</si>
  <si>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</si>
  <si>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</si>
  <si>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</si>
  <si>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</si>
  <si>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</si>
  <si>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</si>
  <si>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</si>
  <si>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</si>
  <si>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</si>
  <si>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</si>
  <si>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</si>
  <si>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</si>
  <si>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</si>
  <si>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</si>
  <si>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</si>
  <si>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</si>
  <si>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</si>
  <si>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</si>
  <si>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</si>
  <si>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</si>
  <si>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</si>
  <si>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</si>
  <si>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</si>
  <si>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</si>
  <si>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</si>
  <si>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</si>
  <si>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</si>
  <si>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</si>
  <si>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</si>
  <si>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</si>
  <si>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</si>
  <si>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</si>
  <si>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</si>
  <si>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</si>
  <si>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</si>
  <si>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</si>
  <si>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</si>
  <si>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</si>
  <si>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</si>
  <si>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</si>
  <si>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</si>
  <si>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</si>
  <si>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</si>
  <si>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</si>
  <si>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</si>
  <si>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</si>
  <si>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</si>
  <si>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</si>
  <si>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</si>
  <si>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</si>
  <si>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</si>
  <si>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</si>
  <si>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</si>
  <si>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</si>
  <si>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</si>
  <si>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</si>
  <si>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</si>
  <si>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</si>
  <si>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</si>
  <si>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</si>
  <si>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</si>
  <si>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</si>
  <si>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</si>
  <si>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</si>
  <si>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</si>
  <si>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</si>
  <si>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</si>
  <si>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</si>
  <si>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</si>
  <si>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</si>
  <si>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</si>
  <si>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</si>
  <si>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</si>
  <si>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</si>
  <si>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</si>
  <si>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</si>
  <si>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</si>
  <si>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</si>
  <si>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</si>
  <si>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</si>
  <si>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</si>
  <si>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</si>
  <si>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</si>
  <si>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</si>
  <si>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</si>
  <si>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</si>
  <si>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</si>
  <si>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</si>
  <si>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</si>
  <si>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</si>
  <si>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</si>
  <si>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</si>
  <si>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</si>
  <si>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</si>
  <si>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</si>
  <si>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</si>
  <si>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</si>
  <si>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</si>
  <si>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</si>
  <si>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</si>
  <si>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</si>
  <si>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</si>
  <si>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</si>
  <si>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</si>
  <si>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</si>
  <si>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</si>
  <si>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</si>
  <si>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</si>
  <si>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</si>
  <si>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</si>
  <si>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</si>
  <si>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</si>
  <si>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</si>
  <si>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</si>
  <si>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</si>
  <si>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</si>
  <si>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</si>
  <si>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</si>
  <si>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</si>
  <si>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</si>
  <si>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</si>
  <si>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</si>
  <si>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</si>
  <si>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</si>
  <si>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</si>
  <si>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</si>
  <si>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</si>
  <si>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</si>
  <si>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</si>
  <si>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</si>
  <si>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</si>
  <si>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</si>
  <si>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</si>
  <si>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</si>
  <si>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</si>
  <si>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</si>
  <si>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</si>
  <si>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</si>
  <si>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</si>
  <si>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</si>
  <si>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</si>
  <si>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</si>
  <si>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</si>
  <si>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</si>
  <si>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</si>
  <si>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</si>
  <si>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</si>
  <si>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</si>
  <si>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</si>
  <si>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</si>
  <si>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</si>
  <si>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</si>
  <si>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</si>
  <si>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</si>
  <si>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</si>
  <si>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</si>
  <si>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</si>
  <si>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</si>
  <si>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</si>
  <si>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</si>
  <si>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</si>
  <si>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</si>
  <si>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</si>
  <si>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</si>
  <si>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</si>
  <si>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</si>
  <si>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</si>
  <si>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</si>
  <si>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</si>
  <si>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</si>
  <si>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</si>
  <si>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</si>
  <si>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</si>
  <si>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</si>
  <si>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</si>
  <si>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</si>
  <si>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</si>
  <si>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</si>
  <si>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</si>
  <si>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</si>
  <si>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</si>
  <si>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</si>
  <si>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</si>
  <si>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</si>
  <si>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</si>
  <si>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</si>
  <si>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</si>
  <si>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</si>
  <si>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</si>
  <si>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</si>
  <si>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</si>
  <si>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</si>
  <si>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</si>
  <si>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</si>
  <si>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</si>
  <si>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</si>
  <si>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</si>
  <si>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</si>
  <si>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</si>
  <si>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</si>
  <si>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</si>
  <si>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</si>
  <si>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</si>
  <si>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</si>
  <si>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</si>
  <si>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</si>
  <si>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</si>
  <si>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</si>
  <si>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</si>
  <si>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</si>
  <si>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</si>
  <si>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</si>
  <si>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</si>
  <si>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</si>
  <si>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</si>
  <si>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</si>
  <si>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</si>
  <si>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</si>
  <si>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</si>
  <si>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</si>
  <si>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</si>
  <si>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</si>
  <si>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</si>
  <si>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</si>
  <si>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</si>
  <si>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</si>
  <si>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</si>
  <si>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</si>
  <si>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</si>
  <si>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</si>
  <si>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</si>
  <si>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</si>
  <si>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</si>
  <si>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</si>
  <si>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</si>
  <si>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</si>
  <si>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</si>
  <si>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</si>
  <si>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</si>
  <si>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2020-21</t>
  </si>
  <si>
    <t>2021-22</t>
  </si>
  <si>
    <t>COPY DETAILS TO HMRC FORM          Submit HMRC RETURN ONLINE                   by 31st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</si>
</sst>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  <sheetName val="Mar20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298" t="s">
        <v>146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300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301"/>
      <c r="D5" s="302"/>
      <c r="E5" s="302"/>
      <c r="F5" s="302"/>
      <c r="G5" s="302"/>
      <c r="H5" s="302"/>
      <c r="I5" s="302"/>
      <c r="J5" s="303"/>
      <c r="K5" s="181"/>
      <c r="L5" s="181"/>
      <c r="M5" s="181"/>
      <c r="N5" s="181"/>
      <c r="O5" s="301"/>
      <c r="P5" s="303"/>
      <c r="Q5" s="181"/>
      <c r="R5" s="301"/>
      <c r="S5" s="302"/>
      <c r="T5" s="302"/>
      <c r="U5" s="303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301"/>
      <c r="D7" s="302"/>
      <c r="E7" s="302"/>
      <c r="F7" s="302"/>
      <c r="G7" s="302"/>
      <c r="H7" s="302"/>
      <c r="I7" s="302"/>
      <c r="J7" s="303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296" t="s">
        <v>18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301"/>
      <c r="D12" s="302"/>
      <c r="E12" s="302"/>
      <c r="F12" s="302"/>
      <c r="G12" s="302"/>
      <c r="H12" s="302"/>
      <c r="I12" s="302"/>
      <c r="J12" s="303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301"/>
      <c r="D14" s="302"/>
      <c r="E14" s="302"/>
      <c r="F14" s="302"/>
      <c r="G14" s="302"/>
      <c r="H14" s="302"/>
      <c r="I14" s="302"/>
      <c r="J14" s="303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07">
        <f>Admin!B4</f>
        <v>43927</v>
      </c>
      <c r="T16" s="308"/>
      <c r="U16" s="308"/>
      <c r="V16" s="308"/>
      <c r="W16" s="187"/>
    </row>
    <row r="17" spans="1:23" ht="15" customHeight="1" x14ac:dyDescent="0.2">
      <c r="A17" s="185"/>
      <c r="B17" s="181"/>
      <c r="C17" s="301"/>
      <c r="D17" s="302"/>
      <c r="E17" s="302"/>
      <c r="F17" s="302"/>
      <c r="G17" s="302"/>
      <c r="H17" s="302"/>
      <c r="I17" s="302"/>
      <c r="J17" s="303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301"/>
      <c r="D19" s="302"/>
      <c r="E19" s="302"/>
      <c r="F19" s="302"/>
      <c r="G19" s="302"/>
      <c r="H19" s="302"/>
      <c r="I19" s="302"/>
      <c r="J19" s="303"/>
      <c r="K19" s="181"/>
      <c r="L19" s="181"/>
      <c r="M19" s="181"/>
      <c r="N19" s="304"/>
      <c r="O19" s="305"/>
      <c r="P19" s="305"/>
      <c r="Q19" s="306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301"/>
      <c r="D21" s="302"/>
      <c r="E21" s="302"/>
      <c r="F21" s="302"/>
      <c r="G21" s="302"/>
      <c r="H21" s="302"/>
      <c r="I21" s="302"/>
      <c r="J21" s="303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07">
        <f>Admin!B17</f>
        <v>44291</v>
      </c>
      <c r="T21" s="308"/>
      <c r="U21" s="308"/>
      <c r="V21" s="308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09" t="s">
        <v>157</v>
      </c>
      <c r="O22" s="309"/>
      <c r="P22" s="309"/>
      <c r="Q22" s="309"/>
      <c r="R22" s="309"/>
      <c r="S22" s="309"/>
      <c r="T22" s="309"/>
      <c r="U22" s="309"/>
      <c r="V22" s="309"/>
      <c r="W22" s="199"/>
    </row>
    <row r="23" spans="1:23" x14ac:dyDescent="0.2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09"/>
      <c r="O23" s="309"/>
      <c r="P23" s="309"/>
      <c r="Q23" s="309"/>
      <c r="R23" s="309"/>
      <c r="S23" s="309"/>
      <c r="T23" s="309"/>
      <c r="U23" s="309"/>
      <c r="V23" s="309"/>
      <c r="W23" s="199"/>
    </row>
    <row r="24" spans="1:23" ht="15" x14ac:dyDescent="0.2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4"/>
      <c r="O24" s="305"/>
      <c r="P24" s="305"/>
      <c r="Q24" s="306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301"/>
      <c r="D25" s="302"/>
      <c r="E25" s="302"/>
      <c r="F25" s="302"/>
      <c r="G25" s="302"/>
      <c r="H25" s="302"/>
      <c r="I25" s="302"/>
      <c r="J25" s="303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301"/>
      <c r="D27" s="302"/>
      <c r="E27" s="302"/>
      <c r="F27" s="302"/>
      <c r="G27" s="302"/>
      <c r="H27" s="302"/>
      <c r="I27" s="302"/>
      <c r="J27" s="303"/>
      <c r="K27" s="181"/>
      <c r="L27" s="181"/>
      <c r="M27" s="181"/>
      <c r="N27" s="304"/>
      <c r="O27" s="305"/>
      <c r="P27" s="305"/>
      <c r="Q27" s="306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310"/>
      <c r="D30" s="311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4">
        <f>Admin!B17</f>
        <v>44291</v>
      </c>
      <c r="O32" s="305"/>
      <c r="P32" s="305"/>
      <c r="Q32" s="306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15" t="s">
        <v>166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2020-21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16">
        <v>0</v>
      </c>
      <c r="E50" s="317"/>
      <c r="F50" s="318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16"/>
      <c r="P50" s="319"/>
      <c r="Q50" s="320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312">
        <f>'SE Short'!O94</f>
        <v>0</v>
      </c>
      <c r="E55" s="313"/>
      <c r="F55" s="314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12">
        <f>D50-D55+'SE Short'!O106</f>
        <v>0</v>
      </c>
      <c r="P55" s="313"/>
      <c r="Q55" s="314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zoomScaleNormal="100" workbookViewId="0">
      <selection activeCell="G1" sqref="G1:N2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21" t="s">
        <v>306</v>
      </c>
      <c r="B1" s="322"/>
      <c r="C1" s="322"/>
      <c r="D1" s="322"/>
      <c r="E1" s="322"/>
      <c r="F1" s="322"/>
      <c r="G1" s="323" t="s">
        <v>408</v>
      </c>
      <c r="H1" s="324"/>
      <c r="I1" s="324"/>
      <c r="J1" s="324"/>
      <c r="K1" s="324"/>
      <c r="L1" s="324"/>
      <c r="M1" s="324"/>
      <c r="N1" s="325"/>
      <c r="O1" s="326" t="s">
        <v>307</v>
      </c>
      <c r="P1" s="326"/>
      <c r="Q1" s="326"/>
      <c r="R1" s="326"/>
      <c r="S1" s="326"/>
      <c r="T1" s="326"/>
      <c r="U1" s="326"/>
      <c r="V1" s="326"/>
      <c r="W1" s="326"/>
    </row>
    <row r="2" spans="1:23" ht="30" customHeight="1" x14ac:dyDescent="0.2">
      <c r="A2" s="322"/>
      <c r="B2" s="322"/>
      <c r="C2" s="322"/>
      <c r="D2" s="322"/>
      <c r="E2" s="322"/>
      <c r="F2" s="322"/>
      <c r="G2" s="324"/>
      <c r="H2" s="324"/>
      <c r="I2" s="324"/>
      <c r="J2" s="324"/>
      <c r="K2" s="324"/>
      <c r="L2" s="324"/>
      <c r="M2" s="324"/>
      <c r="N2" s="325"/>
      <c r="O2" s="327" t="s">
        <v>184</v>
      </c>
      <c r="P2" s="327"/>
      <c r="Q2" s="328">
        <f>Admin!B4</f>
        <v>43927</v>
      </c>
      <c r="R2" s="329"/>
      <c r="S2" s="329"/>
      <c r="T2" s="329"/>
      <c r="U2" s="222" t="s">
        <v>185</v>
      </c>
      <c r="V2" s="328">
        <f>Admin!B17</f>
        <v>44291</v>
      </c>
      <c r="W2" s="328"/>
    </row>
    <row r="3" spans="1:23" ht="8.25" customHeight="1" x14ac:dyDescent="0.2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</row>
    <row r="4" spans="1:23" ht="9.9499999999999993" customHeight="1" x14ac:dyDescent="0.2">
      <c r="A4" s="335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6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37" t="str">
        <f>IF('Business Details'!C5&gt;0,'Business Details'!C5:J5," ")</f>
        <v xml:space="preserve"> </v>
      </c>
      <c r="D8" s="338"/>
      <c r="E8" s="338"/>
      <c r="F8" s="338"/>
      <c r="G8" s="338"/>
      <c r="H8" s="338"/>
      <c r="I8" s="338"/>
      <c r="J8" s="339"/>
      <c r="K8" s="220"/>
      <c r="L8" s="220"/>
      <c r="M8" s="220"/>
      <c r="N8" s="220"/>
      <c r="O8" s="301" t="str">
        <f>IF('Business Details'!O5&gt;0,'Business Details'!O5," ")</f>
        <v xml:space="preserve"> </v>
      </c>
      <c r="P8" s="303"/>
      <c r="Q8" s="181"/>
      <c r="R8" s="301" t="str">
        <f>IF('Business Details'!R5&gt;0,'Business Details'!R5," ")</f>
        <v xml:space="preserve"> </v>
      </c>
      <c r="S8" s="302"/>
      <c r="T8" s="302"/>
      <c r="U8" s="303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40" t="s">
        <v>18</v>
      </c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37" t="str">
        <f>IF('Business Details'!C17&gt;0,'Business Details'!C17," ")</f>
        <v xml:space="preserve"> </v>
      </c>
      <c r="D13" s="338"/>
      <c r="E13" s="338"/>
      <c r="F13" s="338"/>
      <c r="G13" s="338"/>
      <c r="H13" s="338"/>
      <c r="I13" s="338"/>
      <c r="J13" s="339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37" t="str">
        <f>IF('Business Details'!C19&gt;0,'Business Details'!C19," ")</f>
        <v xml:space="preserve"> </v>
      </c>
      <c r="D15" s="338"/>
      <c r="E15" s="338"/>
      <c r="F15" s="338"/>
      <c r="G15" s="338"/>
      <c r="H15" s="338"/>
      <c r="I15" s="338"/>
      <c r="J15" s="339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37" t="str">
        <f>IF('Business Details'!C21&gt;0,'Business Details'!C21," ")</f>
        <v xml:space="preserve"> </v>
      </c>
      <c r="D17" s="338"/>
      <c r="E17" s="338"/>
      <c r="F17" s="338"/>
      <c r="G17" s="338"/>
      <c r="H17" s="338"/>
      <c r="I17" s="338"/>
      <c r="J17" s="339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41">
        <f>Q2</f>
        <v>43927</v>
      </c>
      <c r="T17" s="342"/>
      <c r="U17" s="342"/>
      <c r="V17" s="342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3" t="s">
        <v>310</v>
      </c>
      <c r="O18" s="343"/>
      <c r="P18" s="343"/>
      <c r="Q18" s="343"/>
      <c r="R18" s="343"/>
      <c r="S18" s="343"/>
      <c r="T18" s="343"/>
      <c r="U18" s="343"/>
      <c r="V18" s="343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0" t="str">
        <f>IF('Business Details'!N19&gt;0,'Business Details'!N19," ")</f>
        <v xml:space="preserve"> </v>
      </c>
      <c r="O20" s="331"/>
      <c r="P20" s="331"/>
      <c r="Q20" s="332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47" t="str">
        <f>IF('Business Details'!C30&gt;0,'Business Details'!C30," ")</f>
        <v xml:space="preserve"> </v>
      </c>
      <c r="D22" s="348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41">
        <f>V2</f>
        <v>44291</v>
      </c>
      <c r="T23" s="349"/>
      <c r="U23" s="350"/>
      <c r="V23" s="350"/>
      <c r="W23" s="239"/>
    </row>
    <row r="24" spans="1:23" x14ac:dyDescent="0.2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0" t="str">
        <f>IF('Business Details'!N24&gt;0,'Business Details'!N24," ")</f>
        <v xml:space="preserve"> </v>
      </c>
      <c r="O26" s="331"/>
      <c r="P26" s="331"/>
      <c r="Q26" s="351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0">
        <f>Admin!B17</f>
        <v>44291</v>
      </c>
      <c r="O31" s="331"/>
      <c r="P31" s="331"/>
      <c r="Q31" s="351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52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44">
        <f>'Profit &amp; Loss Account'!B9</f>
        <v>0</v>
      </c>
      <c r="E38" s="345"/>
      <c r="F38" s="346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44">
        <f>'Profit &amp; Loss Account'!B38</f>
        <v>0</v>
      </c>
      <c r="P38" s="345"/>
      <c r="Q38" s="346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53" t="s">
        <v>319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</row>
    <row r="41" spans="1:23" s="254" customFormat="1" ht="14.1" customHeight="1" x14ac:dyDescent="0.2">
      <c r="A41" s="354" t="s">
        <v>320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</row>
    <row r="42" spans="1:23" s="254" customFormat="1" ht="14.1" customHeight="1" x14ac:dyDescent="0.2">
      <c r="A42" s="354" t="s">
        <v>321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44" t="str">
        <f>IF('Profit &amp; Loss Account'!B9&gt;30000,'Profit &amp; Loss Account'!B17," ")</f>
        <v xml:space="preserve"> </v>
      </c>
      <c r="E46" s="345"/>
      <c r="F46" s="346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44" t="str">
        <f>IF('Profit &amp; Loss Account'!B9&gt;30000,'Profit &amp; Loss Account'!B28," ")</f>
        <v xml:space="preserve"> </v>
      </c>
      <c r="P46" s="345"/>
      <c r="Q46" s="346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44" t="str">
        <f>IF('Profit &amp; Loss Account'!B9&gt;30000,'Profit &amp; Loss Account'!B25+'Profit &amp; Loss Account'!B26," ")</f>
        <v xml:space="preserve"> </v>
      </c>
      <c r="E51" s="345"/>
      <c r="F51" s="346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44" t="str">
        <f>IF('Profit &amp; Loss Account'!B9&gt;30000,'Profit &amp; Loss Account'!B30+'Profit &amp; Loss Account'!B31," ")</f>
        <v xml:space="preserve"> </v>
      </c>
      <c r="P51" s="345"/>
      <c r="Q51" s="346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4" t="str">
        <f>IF('Profit &amp; Loss Account'!B9&gt;30000,'Profit &amp; Loss Account'!B21," ")</f>
        <v xml:space="preserve"> </v>
      </c>
      <c r="E55" s="345"/>
      <c r="F55" s="346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4" t="str">
        <f>IF('Profit &amp; Loss Account'!B9&gt;30000,'Profit &amp; Loss Account'!B24," ")</f>
        <v xml:space="preserve"> </v>
      </c>
      <c r="P55" s="345"/>
      <c r="Q55" s="346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44" t="str">
        <f>IF('Profit &amp; Loss Account'!B9&gt;30000,'Profit &amp; Loss Account'!B22," ")</f>
        <v xml:space="preserve"> </v>
      </c>
      <c r="E60" s="345"/>
      <c r="F60" s="346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44" t="str">
        <f>IF('Profit &amp; Loss Account'!B9&gt;30000,'Profit &amp; Loss Account'!B27+'Profit &amp; Loss Account'!B29+'Profit &amp; Loss Account'!B32+'Profit &amp; Loss Account'!B33," ")</f>
        <v xml:space="preserve"> </v>
      </c>
      <c r="P60" s="345"/>
      <c r="Q60" s="346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44" t="str">
        <f>IF('Profit &amp; Loss Account'!B9&gt;30000,'Profit &amp; Loss Account'!B23," ")</f>
        <v xml:space="preserve"> </v>
      </c>
      <c r="E64" s="345"/>
      <c r="F64" s="346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44">
        <f>'Profit &amp; Loss Account'!B17+'Profit &amp; Loss Account'!B35-'Profit &amp; Loss Account'!B34</f>
        <v>0</v>
      </c>
      <c r="P64" s="345"/>
      <c r="Q64" s="346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55" t="s">
        <v>213</v>
      </c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44">
        <f>IF((D38+O38-O64)&gt;=0,D38+O38-O64,0)</f>
        <v>0</v>
      </c>
      <c r="E71" s="345"/>
      <c r="F71" s="346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44">
        <f>IF((D38+O38-O64)&lt;0,O64-D38-O38,0)</f>
        <v>0</v>
      </c>
      <c r="P71" s="345"/>
      <c r="Q71" s="346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53" t="s">
        <v>218</v>
      </c>
      <c r="B73" s="353"/>
      <c r="C73" s="353"/>
      <c r="D73" s="353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Y73" s="257"/>
      <c r="Z73" s="257"/>
    </row>
    <row r="74" spans="1:26" ht="14.1" customHeight="1" x14ac:dyDescent="0.2">
      <c r="A74" s="354" t="s">
        <v>331</v>
      </c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</row>
    <row r="75" spans="1:26" ht="14.1" customHeight="1" x14ac:dyDescent="0.2">
      <c r="A75" s="354" t="s">
        <v>332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Y75" s="257"/>
      <c r="Z75" s="257"/>
    </row>
    <row r="76" spans="1:26" ht="13.5" customHeight="1" x14ac:dyDescent="0.2">
      <c r="A76" s="354" t="s">
        <v>333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44">
        <f>IF(([1]Schedule!$Q$1)&gt;0,[1]Schedule!$Q$1,0)</f>
        <v>0</v>
      </c>
      <c r="E80" s="345"/>
      <c r="F80" s="346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44">
        <f>IF(([1]Schedule!$R$1+[1]Schedule!$Y$1)&gt;0,[1]Schedule!$R$1+[1]Schedule!$Y$1,0)</f>
        <v>0</v>
      </c>
      <c r="P80" s="345"/>
      <c r="Q80" s="346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44">
        <f>IF(([1]Schedule!$R$1+[1]Schedule!$S$1)&lt;1000,[1]Schedule!$S$1,0)</f>
        <v>0</v>
      </c>
      <c r="E85" s="345"/>
      <c r="F85" s="346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44">
        <f>IF([1]Schedule!$Z$1&gt;0,[1]Schedule!$Z$1,0)</f>
        <v>0</v>
      </c>
      <c r="P85" s="345"/>
      <c r="Q85" s="346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56" t="s">
        <v>335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</row>
    <row r="88" spans="1:23" ht="15.95" customHeight="1" x14ac:dyDescent="0.2">
      <c r="A88" s="354" t="s">
        <v>336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</row>
    <row r="89" spans="1:23" ht="15.75" customHeight="1" x14ac:dyDescent="0.2">
      <c r="A89" s="354" t="s">
        <v>337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44">
        <f>'Business Details'!O50</f>
        <v>0</v>
      </c>
      <c r="E94" s="345"/>
      <c r="F94" s="346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4">
        <f>IF(O106&gt;0,0,IF('Business Details'!D50=0,0,IF(D99&gt;'Business Details'!D50,'Business Details'!D50,D99)))</f>
        <v>0</v>
      </c>
      <c r="P94" s="345"/>
      <c r="Q94" s="346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44">
        <f>IF((D71+O85+D94-O71-D80-D85-O80)&gt;0,D71+O85+D94-O71-D80-D85-O80,0)</f>
        <v>0</v>
      </c>
      <c r="E99" s="345"/>
      <c r="F99" s="346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44">
        <f>'Profit &amp; Loss Account'!B11</f>
        <v>0</v>
      </c>
      <c r="P99" s="345"/>
      <c r="Q99" s="346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53" t="s">
        <v>341</v>
      </c>
      <c r="B101" s="353"/>
      <c r="C101" s="353"/>
      <c r="D101" s="353"/>
      <c r="E101" s="353"/>
      <c r="F101" s="353"/>
      <c r="G101" s="353"/>
      <c r="H101" s="353"/>
      <c r="I101" s="353"/>
      <c r="J101" s="353"/>
      <c r="K101" s="353"/>
      <c r="L101" s="353"/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44">
        <f>IF((D99+O99-O94)&gt;0,D99+O99-O94,0)</f>
        <v>0</v>
      </c>
      <c r="E106" s="345"/>
      <c r="F106" s="346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44">
        <f>IF((O71+D80+D85+O80-D71-O85-D94)&gt;=0,O71+D80+D85+O80-D71-O85-D94,0)</f>
        <v>0</v>
      </c>
      <c r="P106" s="345"/>
      <c r="Q106" s="346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56" t="s">
        <v>342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</row>
    <row r="109" spans="1:26" ht="15.95" customHeight="1" x14ac:dyDescent="0.2">
      <c r="A109" s="354" t="s">
        <v>343</v>
      </c>
      <c r="B109" s="354"/>
      <c r="C109" s="354"/>
      <c r="D109" s="354"/>
      <c r="E109" s="354"/>
      <c r="F109" s="354"/>
      <c r="G109" s="354"/>
      <c r="H109" s="354"/>
      <c r="I109" s="354"/>
      <c r="J109" s="354"/>
      <c r="K109" s="354"/>
      <c r="L109" s="354"/>
      <c r="M109" s="354"/>
      <c r="N109" s="354"/>
      <c r="O109" s="354"/>
      <c r="P109" s="354"/>
      <c r="Q109" s="354"/>
      <c r="R109" s="354"/>
      <c r="S109" s="354"/>
      <c r="T109" s="354"/>
      <c r="U109" s="354"/>
      <c r="V109" s="354"/>
      <c r="W109" s="354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268</v>
      </c>
      <c r="D112" s="357" t="str">
        <f>Admin!G2</f>
        <v>2020-21</v>
      </c>
      <c r="E112" s="349"/>
      <c r="F112" s="349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4"/>
      <c r="E114" s="345"/>
      <c r="F114" s="346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58" t="str">
        <f>Admin!G2</f>
        <v>2020-21</v>
      </c>
      <c r="S116" s="359"/>
      <c r="T116" s="359"/>
      <c r="U116" s="227" t="s">
        <v>347</v>
      </c>
      <c r="V116" s="220"/>
      <c r="W116" s="243"/>
    </row>
    <row r="117" spans="1:23" ht="12" customHeight="1" x14ac:dyDescent="0.2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44"/>
      <c r="E119" s="345"/>
      <c r="F119" s="346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44">
        <f>'Business Details'!O55</f>
        <v>0</v>
      </c>
      <c r="E124" s="345"/>
      <c r="F124" s="346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44">
        <f>[2]Mar21!$X$1</f>
        <v>0</v>
      </c>
      <c r="P124" s="345"/>
      <c r="Q124" s="346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Q2" sqref="Q2:T2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21" t="s">
        <v>182</v>
      </c>
      <c r="B1" s="322"/>
      <c r="C1" s="322"/>
      <c r="D1" s="322"/>
      <c r="E1" s="322"/>
      <c r="F1" s="322"/>
      <c r="G1" s="323" t="s">
        <v>408</v>
      </c>
      <c r="H1" s="324"/>
      <c r="I1" s="324"/>
      <c r="J1" s="324"/>
      <c r="K1" s="324"/>
      <c r="L1" s="324"/>
      <c r="M1" s="324"/>
      <c r="N1" s="360" t="s">
        <v>183</v>
      </c>
      <c r="O1" s="360"/>
      <c r="P1" s="360"/>
      <c r="Q1" s="360"/>
      <c r="R1" s="360"/>
      <c r="S1" s="360"/>
      <c r="T1" s="360"/>
      <c r="U1" s="360"/>
      <c r="V1" s="360"/>
      <c r="W1" s="360"/>
    </row>
    <row r="2" spans="1:23" ht="30" customHeight="1" x14ac:dyDescent="0.2">
      <c r="A2" s="322"/>
      <c r="B2" s="322"/>
      <c r="C2" s="322"/>
      <c r="D2" s="322"/>
      <c r="E2" s="322"/>
      <c r="F2" s="322"/>
      <c r="G2" s="324"/>
      <c r="H2" s="324"/>
      <c r="I2" s="324"/>
      <c r="J2" s="324"/>
      <c r="K2" s="324"/>
      <c r="L2" s="324"/>
      <c r="M2" s="324"/>
      <c r="N2" s="327" t="s">
        <v>184</v>
      </c>
      <c r="O2" s="327"/>
      <c r="P2" s="327"/>
      <c r="Q2" s="328">
        <f>Admin!B4</f>
        <v>43927</v>
      </c>
      <c r="R2" s="329"/>
      <c r="S2" s="329"/>
      <c r="T2" s="329"/>
      <c r="U2" s="222" t="s">
        <v>185</v>
      </c>
      <c r="V2" s="328">
        <f>Admin!B17</f>
        <v>44291</v>
      </c>
      <c r="W2" s="328"/>
    </row>
    <row r="3" spans="1:23" ht="8.25" customHeight="1" x14ac:dyDescent="0.2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</row>
    <row r="4" spans="1:23" ht="9.9499999999999993" customHeight="1" x14ac:dyDescent="0.2">
      <c r="A4" s="335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6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62" t="str">
        <f>IF('Business Details'!C5&gt;0,'Business Details'!C5," ")</f>
        <v xml:space="preserve"> </v>
      </c>
      <c r="D8" s="363"/>
      <c r="E8" s="363"/>
      <c r="F8" s="363"/>
      <c r="G8" s="363"/>
      <c r="H8" s="363"/>
      <c r="I8" s="363"/>
      <c r="J8" s="364"/>
      <c r="K8" s="220"/>
      <c r="L8" s="220"/>
      <c r="M8" s="220"/>
      <c r="N8" s="220"/>
      <c r="O8" s="362" t="str">
        <f>IF('Business Details'!O5&gt;0,'Business Details'!O5," ")</f>
        <v xml:space="preserve"> </v>
      </c>
      <c r="P8" s="364"/>
      <c r="Q8" s="220"/>
      <c r="R8" s="362" t="str">
        <f>IF('Business Details'!R5&gt;0,'Business Details'!R5," ")</f>
        <v xml:space="preserve"> </v>
      </c>
      <c r="S8" s="363"/>
      <c r="T8" s="363"/>
      <c r="U8" s="364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62" t="str">
        <f>IF('Business Details'!C7&gt;0,'Business Details'!C7," ")</f>
        <v xml:space="preserve"> </v>
      </c>
      <c r="D10" s="363"/>
      <c r="E10" s="363"/>
      <c r="F10" s="363"/>
      <c r="G10" s="363"/>
      <c r="H10" s="363"/>
      <c r="I10" s="363"/>
      <c r="J10" s="364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61" t="s">
        <v>18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61"/>
      <c r="Q12" s="361"/>
      <c r="R12" s="361"/>
      <c r="S12" s="361"/>
      <c r="T12" s="361"/>
      <c r="U12" s="361"/>
      <c r="V12" s="361"/>
      <c r="W12" s="340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62" t="str">
        <f>IF('Business Details'!C12&gt;0,'Business Details'!C12," ")</f>
        <v xml:space="preserve"> </v>
      </c>
      <c r="D15" s="363"/>
      <c r="E15" s="363"/>
      <c r="F15" s="363"/>
      <c r="G15" s="363"/>
      <c r="H15" s="363"/>
      <c r="I15" s="363"/>
      <c r="J15" s="364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62" t="str">
        <f>IF('Business Details'!C14&gt;0,'Business Details'!C14," ")</f>
        <v xml:space="preserve"> </v>
      </c>
      <c r="D17" s="363"/>
      <c r="E17" s="363"/>
      <c r="F17" s="363"/>
      <c r="G17" s="363"/>
      <c r="H17" s="363"/>
      <c r="I17" s="363"/>
      <c r="J17" s="364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41">
        <f>Admin!B4</f>
        <v>43927</v>
      </c>
      <c r="T19" s="350"/>
      <c r="U19" s="350"/>
      <c r="V19" s="350"/>
      <c r="W19" s="239"/>
    </row>
    <row r="20" spans="1:23" ht="15" customHeight="1" x14ac:dyDescent="0.2">
      <c r="A20" s="240"/>
      <c r="B20" s="220"/>
      <c r="C20" s="362" t="str">
        <f>IF('Business Details'!C17&gt;0,'Business Details'!C17," ")</f>
        <v xml:space="preserve"> </v>
      </c>
      <c r="D20" s="363"/>
      <c r="E20" s="363"/>
      <c r="F20" s="363"/>
      <c r="G20" s="363"/>
      <c r="H20" s="363"/>
      <c r="I20" s="363"/>
      <c r="J20" s="364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62" t="str">
        <f>IF('Business Details'!C19&gt;0,'Business Details'!C19," ")</f>
        <v xml:space="preserve"> </v>
      </c>
      <c r="D22" s="363"/>
      <c r="E22" s="363"/>
      <c r="F22" s="363"/>
      <c r="G22" s="363"/>
      <c r="H22" s="363"/>
      <c r="I22" s="363"/>
      <c r="J22" s="364"/>
      <c r="K22" s="220"/>
      <c r="L22" s="220"/>
      <c r="M22" s="220"/>
      <c r="N22" s="330" t="str">
        <f>IF('Business Details'!N10&gt;0,'Business Details'!N19," ")</f>
        <v xml:space="preserve"> </v>
      </c>
      <c r="O22" s="331"/>
      <c r="P22" s="331"/>
      <c r="Q22" s="332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62" t="str">
        <f>IF('Business Details'!C21&gt;0,'Business Details'!C21," ")</f>
        <v xml:space="preserve"> </v>
      </c>
      <c r="D24" s="363"/>
      <c r="E24" s="363"/>
      <c r="F24" s="363"/>
      <c r="G24" s="363"/>
      <c r="H24" s="363"/>
      <c r="I24" s="363"/>
      <c r="J24" s="364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41">
        <f>Admin!B17</f>
        <v>44291</v>
      </c>
      <c r="T24" s="350"/>
      <c r="U24" s="350"/>
      <c r="V24" s="350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3" t="s">
        <v>157</v>
      </c>
      <c r="O25" s="343"/>
      <c r="P25" s="343"/>
      <c r="Q25" s="343"/>
      <c r="R25" s="343"/>
      <c r="S25" s="343"/>
      <c r="T25" s="343"/>
      <c r="U25" s="343"/>
      <c r="V25" s="343"/>
      <c r="W25" s="245"/>
    </row>
    <row r="26" spans="1:23" x14ac:dyDescent="0.2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3"/>
      <c r="O26" s="343"/>
      <c r="P26" s="343"/>
      <c r="Q26" s="343"/>
      <c r="R26" s="343"/>
      <c r="S26" s="343"/>
      <c r="T26" s="343"/>
      <c r="U26" s="343"/>
      <c r="V26" s="343"/>
      <c r="W26" s="245"/>
    </row>
    <row r="27" spans="1:23" ht="15" customHeight="1" x14ac:dyDescent="0.2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0" t="str">
        <f>IF('Business Details'!N24&gt;0,'Business Details'!N24," ")</f>
        <v xml:space="preserve"> </v>
      </c>
      <c r="O27" s="331"/>
      <c r="P27" s="331"/>
      <c r="Q27" s="332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62" t="str">
        <f>IF('Business Details'!C25&gt;0,'Business Details'!C25," ")</f>
        <v xml:space="preserve"> </v>
      </c>
      <c r="D28" s="363"/>
      <c r="E28" s="363"/>
      <c r="F28" s="363"/>
      <c r="G28" s="363"/>
      <c r="H28" s="363"/>
      <c r="I28" s="363"/>
      <c r="J28" s="364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62" t="str">
        <f>IF('Business Details'!C27&gt;0,'Business Details'!C27," ")</f>
        <v xml:space="preserve"> </v>
      </c>
      <c r="D30" s="363"/>
      <c r="E30" s="363"/>
      <c r="F30" s="363"/>
      <c r="G30" s="363"/>
      <c r="H30" s="363"/>
      <c r="I30" s="363"/>
      <c r="J30" s="364"/>
      <c r="K30" s="220"/>
      <c r="L30" s="220"/>
      <c r="M30" s="220"/>
      <c r="N30" s="330" t="str">
        <f>IF('Business Details'!N27&gt;0,'Business Details'!N27," ")</f>
        <v xml:space="preserve"> </v>
      </c>
      <c r="O30" s="331"/>
      <c r="P30" s="331"/>
      <c r="Q30" s="332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65" t="str">
        <f>IF('Business Details'!C30&gt;0,'Business Details'!C30," ")</f>
        <v xml:space="preserve"> </v>
      </c>
      <c r="D33" s="366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0">
        <f>Admin!B17</f>
        <v>44291</v>
      </c>
      <c r="O35" s="331"/>
      <c r="P35" s="331"/>
      <c r="Q35" s="332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56" t="s">
        <v>166</v>
      </c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53" t="s">
        <v>186</v>
      </c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4">
        <f>'Profit &amp; Loss Account'!B9</f>
        <v>0</v>
      </c>
      <c r="E55" s="345"/>
      <c r="F55" s="346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4">
        <f>'Profit &amp; Loss Account'!B38</f>
        <v>0</v>
      </c>
      <c r="P55" s="345"/>
      <c r="Q55" s="346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53" t="s">
        <v>191</v>
      </c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</row>
    <row r="58" spans="1:23" s="254" customFormat="1" ht="15.95" customHeight="1" x14ac:dyDescent="0.2">
      <c r="A58" s="354" t="s">
        <v>192</v>
      </c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44">
        <f>'Profit &amp; Loss Account'!B14+'Profit &amp; Loss Account'!B16</f>
        <v>0</v>
      </c>
      <c r="E66" s="345"/>
      <c r="F66" s="346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44"/>
      <c r="P66" s="345"/>
      <c r="Q66" s="346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44">
        <f>'Profit &amp; Loss Account'!B15</f>
        <v>0</v>
      </c>
      <c r="E70" s="345"/>
      <c r="F70" s="346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44"/>
      <c r="P70" s="345"/>
      <c r="Q70" s="346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44">
        <f>'Profit &amp; Loss Account'!B21</f>
        <v>0</v>
      </c>
      <c r="E74" s="345"/>
      <c r="F74" s="346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44"/>
      <c r="P74" s="345"/>
      <c r="Q74" s="346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44">
        <f>'Profit &amp; Loss Account'!B25+'Profit &amp; Loss Account'!B26</f>
        <v>0</v>
      </c>
      <c r="E78" s="345"/>
      <c r="F78" s="346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44"/>
      <c r="P78" s="345"/>
      <c r="Q78" s="346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44">
        <f>'Profit &amp; Loss Account'!B22</f>
        <v>0</v>
      </c>
      <c r="E82" s="345"/>
      <c r="F82" s="346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44"/>
      <c r="P82" s="345"/>
      <c r="Q82" s="346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44">
        <f>'Profit &amp; Loss Account'!B23</f>
        <v>0</v>
      </c>
      <c r="E86" s="345"/>
      <c r="F86" s="346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44"/>
      <c r="P86" s="345"/>
      <c r="Q86" s="346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44">
        <f>'Profit &amp; Loss Account'!B24</f>
        <v>0</v>
      </c>
      <c r="E90" s="345"/>
      <c r="F90" s="346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44"/>
      <c r="P90" s="345"/>
      <c r="Q90" s="346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44">
        <f>'Profit &amp; Loss Account'!B27</f>
        <v>0</v>
      </c>
      <c r="E94" s="345"/>
      <c r="F94" s="346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4"/>
      <c r="P94" s="345"/>
      <c r="Q94" s="346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44">
        <f>'Profit &amp; Loss Account'!B30</f>
        <v>0</v>
      </c>
      <c r="E98" s="345"/>
      <c r="F98" s="346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44"/>
      <c r="P98" s="345"/>
      <c r="Q98" s="346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44">
        <f>'Profit &amp; Loss Account'!B31</f>
        <v>0</v>
      </c>
      <c r="E102" s="345"/>
      <c r="F102" s="346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44"/>
      <c r="P102" s="345"/>
      <c r="Q102" s="346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44">
        <f>'Profit &amp; Loss Account'!B29</f>
        <v>0</v>
      </c>
      <c r="E106" s="345"/>
      <c r="F106" s="346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44"/>
      <c r="P106" s="345"/>
      <c r="Q106" s="346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44">
        <f>'Profit &amp; Loss Account'!B28</f>
        <v>0</v>
      </c>
      <c r="E110" s="345"/>
      <c r="F110" s="346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44"/>
      <c r="P110" s="345"/>
      <c r="Q110" s="346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4">
        <f>'Profit &amp; Loss Account'!B33+'Profit &amp; Loss Account'!B34</f>
        <v>0</v>
      </c>
      <c r="E114" s="345"/>
      <c r="F114" s="346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44">
        <f>'Profit &amp; Loss Account'!B34</f>
        <v>0</v>
      </c>
      <c r="P114" s="345"/>
      <c r="Q114" s="346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44">
        <f>'Profit &amp; Loss Account'!B32</f>
        <v>0</v>
      </c>
      <c r="E118" s="345"/>
      <c r="F118" s="346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44"/>
      <c r="P118" s="345"/>
      <c r="Q118" s="346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44">
        <f>'Profit &amp; Loss Account'!B17+'Profit &amp; Loss Account'!B35</f>
        <v>0</v>
      </c>
      <c r="E122" s="345"/>
      <c r="F122" s="346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44">
        <f>'Profit &amp; Loss Account'!B34</f>
        <v>0</v>
      </c>
      <c r="P122" s="345"/>
      <c r="Q122" s="346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55" t="s">
        <v>213</v>
      </c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44">
        <f>IF((D55+O55-D122)&gt;=0,D55+O55-D122,0)</f>
        <v>0</v>
      </c>
      <c r="E129" s="345"/>
      <c r="F129" s="346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44">
        <f>IF((D55+O55-D122)&lt;0,D122-D55-O55,0)</f>
        <v>0</v>
      </c>
      <c r="P129" s="345"/>
      <c r="Q129" s="346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53" t="s">
        <v>218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</row>
    <row r="132" spans="1:23" ht="15.95" customHeight="1" x14ac:dyDescent="0.2">
      <c r="A132" s="354" t="s">
        <v>219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</row>
    <row r="133" spans="1:23" ht="15.95" customHeight="1" x14ac:dyDescent="0.2">
      <c r="A133" s="354" t="s">
        <v>352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</row>
    <row r="134" spans="1:23" ht="15.95" customHeight="1" x14ac:dyDescent="0.2">
      <c r="A134" s="354" t="s">
        <v>220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67">
        <f>Admin!G4</f>
        <v>1</v>
      </c>
      <c r="I136" s="368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44">
        <f>IF([1]Schedule!$Q$1&gt;0,[1]Schedule!$Q$1,0)</f>
        <v>0</v>
      </c>
      <c r="E139" s="345"/>
      <c r="F139" s="346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44">
        <f>IF(([1]Schedule!$R$1+[1]Schedule!$S$1)&lt;1000,[1]Schedule!$S$1,0)</f>
        <v>0</v>
      </c>
      <c r="P139" s="345"/>
      <c r="Q139" s="346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221</v>
      </c>
      <c r="D141" s="227"/>
      <c r="E141" s="227"/>
      <c r="F141" s="227"/>
      <c r="G141" s="367">
        <f>Admin!G5</f>
        <v>0.18</v>
      </c>
      <c r="H141" s="369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44">
        <f>[1]Schedule!$R$1-D152</f>
        <v>0</v>
      </c>
      <c r="E144" s="345"/>
      <c r="F144" s="346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44">
        <f>[1]Schedule!$Y$1</f>
        <v>0</v>
      </c>
      <c r="P144" s="345"/>
      <c r="Q144" s="346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67">
        <v>0.1</v>
      </c>
      <c r="I146" s="368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44"/>
      <c r="E147" s="345"/>
      <c r="F147" s="346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44">
        <f>D139+D144+D147+D152+D156+D160+O139+O144</f>
        <v>0</v>
      </c>
      <c r="P149" s="345"/>
      <c r="Q149" s="346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44">
        <f>SUM([1]Schedule!$R$38:$R$42)+SUM([1]Schedule!$R$91:$R$95)</f>
        <v>0</v>
      </c>
      <c r="E152" s="319"/>
      <c r="F152" s="320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44"/>
      <c r="P154" s="345"/>
      <c r="Q154" s="346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44"/>
      <c r="E156" s="319"/>
      <c r="F156" s="320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44"/>
      <c r="E160" s="345"/>
      <c r="F160" s="346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44">
        <f>[1]Schedule!$Z$1</f>
        <v>0</v>
      </c>
      <c r="P160" s="345"/>
      <c r="Q160" s="346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53" t="s">
        <v>233</v>
      </c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</row>
    <row r="163" spans="1:23" ht="15.95" customHeight="1" x14ac:dyDescent="0.2">
      <c r="A163" s="354" t="s">
        <v>234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</row>
    <row r="164" spans="1:23" ht="15.95" customHeight="1" x14ac:dyDescent="0.2">
      <c r="A164" s="354" t="s">
        <v>360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44">
        <f>'Business Details'!O50</f>
        <v>0</v>
      </c>
      <c r="E169" s="345"/>
      <c r="F169" s="346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44">
        <f>O149+D179</f>
        <v>0</v>
      </c>
      <c r="P169" s="345"/>
      <c r="Q169" s="346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44">
        <f>O122+O154+O160+D169</f>
        <v>0</v>
      </c>
      <c r="E174" s="345"/>
      <c r="F174" s="346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44">
        <f>IF((D129+D174-O169)&gt;0,(D129+D174-O169),IF((-O129+D174-O169)&gt;0,(-O129+D174-O169),0))</f>
        <v>0</v>
      </c>
      <c r="P174" s="345"/>
      <c r="Q174" s="346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44"/>
      <c r="E179" s="345"/>
      <c r="F179" s="346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44">
        <f>IF(O174&gt;0,0,IF((D129+D174-O169)&lt;0,-(D129+D174-O169),IF((-O129+D174-O169)&lt;0,-(-O129+D174-O169),0)))</f>
        <v>0</v>
      </c>
      <c r="P179" s="345"/>
      <c r="Q179" s="346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53" t="s">
        <v>240</v>
      </c>
      <c r="B181" s="353"/>
      <c r="C181" s="353"/>
      <c r="D181" s="353"/>
      <c r="E181" s="353"/>
      <c r="F181" s="353"/>
      <c r="G181" s="353"/>
      <c r="H181" s="353"/>
      <c r="I181" s="353"/>
      <c r="J181" s="353"/>
      <c r="K181" s="353"/>
      <c r="L181" s="353"/>
      <c r="M181" s="353"/>
      <c r="N181" s="353"/>
      <c r="O181" s="353"/>
      <c r="P181" s="353"/>
      <c r="Q181" s="353"/>
      <c r="R181" s="353"/>
      <c r="S181" s="353"/>
      <c r="T181" s="353"/>
      <c r="U181" s="353"/>
      <c r="V181" s="353"/>
      <c r="W181" s="353"/>
    </row>
    <row r="182" spans="1:23" ht="15.95" customHeight="1" x14ac:dyDescent="0.2">
      <c r="A182" s="354" t="s">
        <v>241</v>
      </c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</row>
    <row r="183" spans="1:23" ht="15.95" customHeight="1" x14ac:dyDescent="0.2">
      <c r="A183" s="354" t="s">
        <v>242</v>
      </c>
      <c r="B183" s="354"/>
      <c r="C183" s="354"/>
      <c r="D183" s="354"/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</row>
    <row r="184" spans="1:23" ht="15.75" customHeight="1" x14ac:dyDescent="0.2">
      <c r="A184" s="375" t="s">
        <v>243</v>
      </c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70"/>
      <c r="D187" s="371"/>
      <c r="E187" s="371"/>
      <c r="F187" s="372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3"/>
      <c r="E188" s="373"/>
      <c r="F188" s="373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70"/>
      <c r="D190" s="371"/>
      <c r="E190" s="371"/>
      <c r="F190" s="372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63"/>
      <c r="Q190" s="374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2020-21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44">
        <f>O174</f>
        <v>0</v>
      </c>
      <c r="P194" s="345"/>
      <c r="Q194" s="346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250</v>
      </c>
      <c r="E197" s="363"/>
      <c r="F197" s="374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44">
        <f>IF(D179&gt;0,0,IF((O194+O204)&gt;'Business Details'!D50,'Business Details'!D50,(O194+O204)))</f>
        <v>0</v>
      </c>
      <c r="P199" s="345"/>
      <c r="Q199" s="346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44"/>
      <c r="E201" s="345"/>
      <c r="F201" s="346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44">
        <f>'Profit &amp; Loss Account'!B11</f>
        <v>0</v>
      </c>
      <c r="P204" s="345"/>
      <c r="Q204" s="346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44"/>
      <c r="E206" s="345"/>
      <c r="F206" s="346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44"/>
      <c r="E210" s="345"/>
      <c r="F210" s="346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44">
        <f>O194-O199+O204</f>
        <v>0</v>
      </c>
      <c r="P210" s="345"/>
      <c r="Q210" s="346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56" t="s">
        <v>260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</row>
    <row r="213" spans="1:23" ht="15.95" customHeight="1" x14ac:dyDescent="0.2">
      <c r="A213" s="354" t="s">
        <v>261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</row>
    <row r="214" spans="1:23" ht="15.95" customHeight="1" x14ac:dyDescent="0.2">
      <c r="A214" s="354" t="s">
        <v>262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263</v>
      </c>
      <c r="D216" s="227"/>
      <c r="E216" s="227"/>
      <c r="F216" s="289" t="str">
        <f>Admin!G2</f>
        <v>2020-21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44">
        <f>O179+E197-D201+D210+P190</f>
        <v>0</v>
      </c>
      <c r="E219" s="345"/>
      <c r="F219" s="346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44"/>
      <c r="P219" s="345"/>
      <c r="Q219" s="346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268</v>
      </c>
      <c r="D222" s="357" t="str">
        <f>Admin!G2</f>
        <v>2020-21</v>
      </c>
      <c r="E222" s="349"/>
      <c r="F222" s="350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44"/>
      <c r="E224" s="345"/>
      <c r="F224" s="346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44">
        <f>D219</f>
        <v>0</v>
      </c>
      <c r="P224" s="345"/>
      <c r="Q224" s="346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76" t="s">
        <v>270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44">
        <f>[2]Mar21!$X$1</f>
        <v>0</v>
      </c>
      <c r="E231" s="345"/>
      <c r="F231" s="346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44"/>
      <c r="P231" s="345"/>
      <c r="Q231" s="346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53" t="s">
        <v>381</v>
      </c>
      <c r="B233" s="353"/>
      <c r="C233" s="353"/>
      <c r="D233" s="35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</row>
    <row r="234" spans="1:23" ht="15.95" customHeight="1" x14ac:dyDescent="0.2">
      <c r="A234" s="354" t="s">
        <v>274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</row>
    <row r="235" spans="1:23" ht="15.95" customHeight="1" x14ac:dyDescent="0.2">
      <c r="A235" s="354" t="s">
        <v>382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44"/>
      <c r="E241" s="345"/>
      <c r="F241" s="346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44"/>
      <c r="P241" s="345"/>
      <c r="Q241" s="346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44"/>
      <c r="E245" s="345"/>
      <c r="F245" s="346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44"/>
      <c r="P245" s="345"/>
      <c r="Q245" s="346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44"/>
      <c r="E249" s="345"/>
      <c r="F249" s="346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44"/>
      <c r="P249" s="345"/>
      <c r="Q249" s="346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44"/>
      <c r="E253" s="345"/>
      <c r="F253" s="346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44"/>
      <c r="Q255" s="345"/>
      <c r="R255" s="346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44"/>
      <c r="E257" s="345"/>
      <c r="F257" s="346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44"/>
      <c r="E261" s="345"/>
      <c r="F261" s="346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44"/>
      <c r="Q261" s="345"/>
      <c r="R261" s="346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44"/>
      <c r="E265" s="345"/>
      <c r="F265" s="346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44"/>
      <c r="Q265" s="345"/>
      <c r="R265" s="346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44"/>
      <c r="E269" s="345"/>
      <c r="F269" s="346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44"/>
      <c r="P269" s="345"/>
      <c r="Q269" s="346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44"/>
      <c r="P273" s="345"/>
      <c r="Q273" s="346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44"/>
      <c r="Q277" s="345"/>
      <c r="R277" s="346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56" t="s">
        <v>295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</row>
    <row r="280" spans="1:23" ht="15.95" customHeight="1" x14ac:dyDescent="0.2">
      <c r="A280" s="354" t="s">
        <v>296</v>
      </c>
      <c r="B280" s="387"/>
      <c r="C280" s="387"/>
      <c r="D280" s="387"/>
      <c r="E280" s="387"/>
      <c r="F280" s="387"/>
      <c r="G280" s="387"/>
      <c r="H280" s="387"/>
      <c r="I280" s="387"/>
      <c r="J280" s="285">
        <f>Admin!N4</f>
        <v>12500</v>
      </c>
      <c r="K280" s="354" t="s">
        <v>297</v>
      </c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</row>
    <row r="281" spans="1:23" ht="15.95" customHeight="1" x14ac:dyDescent="0.2">
      <c r="A281" s="386" t="s">
        <v>383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44"/>
      <c r="P286" s="345"/>
      <c r="Q286" s="346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301</v>
      </c>
      <c r="D288" s="220"/>
      <c r="E288" s="220"/>
      <c r="F288" s="220"/>
      <c r="G288" s="358" t="str">
        <f>Admin!G2</f>
        <v>2020-21</v>
      </c>
      <c r="H288" s="359"/>
      <c r="I288" s="359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53" t="s">
        <v>304</v>
      </c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3"/>
      <c r="N294" s="353"/>
      <c r="O294" s="353"/>
      <c r="P294" s="353"/>
      <c r="Q294" s="353"/>
      <c r="R294" s="353"/>
      <c r="S294" s="353"/>
      <c r="T294" s="353"/>
      <c r="U294" s="353"/>
      <c r="V294" s="353"/>
      <c r="W294" s="353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77"/>
      <c r="D298" s="378"/>
      <c r="E298" s="378"/>
      <c r="F298" s="378"/>
      <c r="G298" s="378"/>
      <c r="H298" s="378"/>
      <c r="I298" s="378"/>
      <c r="J298" s="378"/>
      <c r="K298" s="378"/>
      <c r="L298" s="378"/>
      <c r="M298" s="378"/>
      <c r="N298" s="378"/>
      <c r="O298" s="378"/>
      <c r="P298" s="378"/>
      <c r="Q298" s="378"/>
      <c r="R298" s="378"/>
      <c r="S298" s="378"/>
      <c r="T298" s="378"/>
      <c r="U298" s="378"/>
      <c r="V298" s="379"/>
      <c r="W298" s="243"/>
    </row>
    <row r="299" spans="1:23" x14ac:dyDescent="0.2">
      <c r="A299" s="240"/>
      <c r="B299" s="220"/>
      <c r="C299" s="380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2"/>
      <c r="W299" s="243"/>
    </row>
    <row r="300" spans="1:23" x14ac:dyDescent="0.2">
      <c r="A300" s="240"/>
      <c r="B300" s="220"/>
      <c r="C300" s="380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2"/>
      <c r="W300" s="243"/>
    </row>
    <row r="301" spans="1:23" x14ac:dyDescent="0.2">
      <c r="A301" s="240"/>
      <c r="B301" s="220"/>
      <c r="C301" s="380"/>
      <c r="D301" s="381"/>
      <c r="E301" s="381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2"/>
      <c r="W301" s="243"/>
    </row>
    <row r="302" spans="1:23" x14ac:dyDescent="0.2">
      <c r="A302" s="240"/>
      <c r="B302" s="220"/>
      <c r="C302" s="380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2"/>
      <c r="W302" s="243"/>
    </row>
    <row r="303" spans="1:23" x14ac:dyDescent="0.2">
      <c r="A303" s="240"/>
      <c r="B303" s="220"/>
      <c r="C303" s="380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2"/>
      <c r="W303" s="243"/>
    </row>
    <row r="304" spans="1:23" x14ac:dyDescent="0.2">
      <c r="A304" s="240"/>
      <c r="B304" s="220"/>
      <c r="C304" s="380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2"/>
      <c r="W304" s="243"/>
    </row>
    <row r="305" spans="1:23" x14ac:dyDescent="0.2">
      <c r="A305" s="240"/>
      <c r="B305" s="220"/>
      <c r="C305" s="380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2"/>
      <c r="W305" s="243"/>
    </row>
    <row r="306" spans="1:23" x14ac:dyDescent="0.2">
      <c r="A306" s="240"/>
      <c r="B306" s="220"/>
      <c r="C306" s="380"/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2"/>
      <c r="W306" s="243"/>
    </row>
    <row r="307" spans="1:23" x14ac:dyDescent="0.2">
      <c r="A307" s="240"/>
      <c r="B307" s="220"/>
      <c r="C307" s="380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2"/>
      <c r="W307" s="243"/>
    </row>
    <row r="308" spans="1:23" x14ac:dyDescent="0.2">
      <c r="A308" s="240"/>
      <c r="B308" s="220"/>
      <c r="C308" s="380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2"/>
      <c r="W308" s="243"/>
    </row>
    <row r="309" spans="1:23" x14ac:dyDescent="0.2">
      <c r="A309" s="240"/>
      <c r="B309" s="220"/>
      <c r="C309" s="380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2"/>
      <c r="W309" s="243"/>
    </row>
    <row r="310" spans="1:23" x14ac:dyDescent="0.2">
      <c r="A310" s="240"/>
      <c r="B310" s="220"/>
      <c r="C310" s="380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2"/>
      <c r="W310" s="243"/>
    </row>
    <row r="311" spans="1:23" x14ac:dyDescent="0.2">
      <c r="A311" s="240"/>
      <c r="B311" s="220"/>
      <c r="C311" s="380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2"/>
      <c r="W311" s="243"/>
    </row>
    <row r="312" spans="1:23" x14ac:dyDescent="0.2">
      <c r="A312" s="240"/>
      <c r="B312" s="220"/>
      <c r="C312" s="380"/>
      <c r="D312" s="381"/>
      <c r="E312" s="381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2"/>
      <c r="W312" s="243"/>
    </row>
    <row r="313" spans="1:23" x14ac:dyDescent="0.2">
      <c r="A313" s="240"/>
      <c r="B313" s="220"/>
      <c r="C313" s="380"/>
      <c r="D313" s="381"/>
      <c r="E313" s="381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2"/>
      <c r="W313" s="243"/>
    </row>
    <row r="314" spans="1:23" x14ac:dyDescent="0.2">
      <c r="A314" s="240"/>
      <c r="B314" s="220"/>
      <c r="C314" s="380"/>
      <c r="D314" s="381"/>
      <c r="E314" s="381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2"/>
      <c r="W314" s="243"/>
    </row>
    <row r="315" spans="1:23" x14ac:dyDescent="0.2">
      <c r="A315" s="240"/>
      <c r="B315" s="220"/>
      <c r="C315" s="380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2"/>
      <c r="W315" s="243"/>
    </row>
    <row r="316" spans="1:23" x14ac:dyDescent="0.2">
      <c r="A316" s="240"/>
      <c r="B316" s="220"/>
      <c r="C316" s="380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2"/>
      <c r="W316" s="243"/>
    </row>
    <row r="317" spans="1:23" x14ac:dyDescent="0.2">
      <c r="A317" s="240"/>
      <c r="B317" s="220"/>
      <c r="C317" s="380"/>
      <c r="D317" s="381"/>
      <c r="E317" s="381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2"/>
      <c r="W317" s="243"/>
    </row>
    <row r="318" spans="1:23" x14ac:dyDescent="0.2">
      <c r="A318" s="240"/>
      <c r="B318" s="220"/>
      <c r="C318" s="380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2"/>
      <c r="W318" s="243"/>
    </row>
    <row r="319" spans="1:23" x14ac:dyDescent="0.2">
      <c r="A319" s="240"/>
      <c r="B319" s="220"/>
      <c r="C319" s="380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2"/>
      <c r="W319" s="243"/>
    </row>
    <row r="320" spans="1:23" x14ac:dyDescent="0.2">
      <c r="A320" s="240"/>
      <c r="B320" s="220"/>
      <c r="C320" s="380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2"/>
      <c r="W320" s="243"/>
    </row>
    <row r="321" spans="1:23" x14ac:dyDescent="0.2">
      <c r="A321" s="240"/>
      <c r="B321" s="220"/>
      <c r="C321" s="380"/>
      <c r="D321" s="381"/>
      <c r="E321" s="381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2"/>
      <c r="W321" s="243"/>
    </row>
    <row r="322" spans="1:23" x14ac:dyDescent="0.2">
      <c r="A322" s="240"/>
      <c r="B322" s="220"/>
      <c r="C322" s="380"/>
      <c r="D322" s="381"/>
      <c r="E322" s="381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2"/>
      <c r="W322" s="243"/>
    </row>
    <row r="323" spans="1:23" x14ac:dyDescent="0.2">
      <c r="A323" s="240"/>
      <c r="B323" s="220"/>
      <c r="C323" s="383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5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C27" sqref="C27"/>
    </sheetView>
  </sheetViews>
  <sheetFormatPr defaultColWidth="9.140625" defaultRowHeight="12" x14ac:dyDescent="0.2"/>
  <cols>
    <col min="1" max="1" width="25.8554687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91" t="s">
        <v>50</v>
      </c>
      <c r="B2" s="157" t="s">
        <v>140</v>
      </c>
      <c r="C2" s="389">
        <f>Admin!B5</f>
        <v>43951</v>
      </c>
      <c r="D2" s="388">
        <f>Admin!B6</f>
        <v>43982</v>
      </c>
      <c r="E2" s="388">
        <f>Admin!B7</f>
        <v>44012</v>
      </c>
      <c r="F2" s="388">
        <f>Admin!B8</f>
        <v>44043</v>
      </c>
      <c r="G2" s="388">
        <f>Admin!B9</f>
        <v>44074</v>
      </c>
      <c r="H2" s="388">
        <f>Admin!B10</f>
        <v>44104</v>
      </c>
      <c r="I2" s="388">
        <f>Admin!B11</f>
        <v>44135</v>
      </c>
      <c r="J2" s="388">
        <f>Admin!B12</f>
        <v>44165</v>
      </c>
      <c r="K2" s="388">
        <f>Admin!B13</f>
        <v>44196</v>
      </c>
      <c r="L2" s="388">
        <f>Admin!B14</f>
        <v>44227</v>
      </c>
      <c r="M2" s="388">
        <f>Admin!B15</f>
        <v>44255</v>
      </c>
      <c r="N2" s="388">
        <f>Admin!B16</f>
        <v>44286</v>
      </c>
      <c r="O2" s="24"/>
    </row>
    <row r="3" spans="1:15" ht="12" customHeight="1" x14ac:dyDescent="0.2">
      <c r="A3" s="392"/>
      <c r="B3" s="158">
        <f>Admin!B$17</f>
        <v>44291</v>
      </c>
      <c r="C3" s="390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24"/>
    </row>
    <row r="4" spans="1:15" x14ac:dyDescent="0.2">
      <c r="A4" s="392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">
        <v>52</v>
      </c>
      <c r="B5" s="62">
        <f>SUM(C5:N5)</f>
        <v>0</v>
      </c>
      <c r="C5" s="75">
        <f>[2]Apr20!$P$1</f>
        <v>0</v>
      </c>
      <c r="D5" s="75">
        <f>[2]May20!$P$1</f>
        <v>0</v>
      </c>
      <c r="E5" s="75">
        <f>[2]Jun20!$P$1</f>
        <v>0</v>
      </c>
      <c r="F5" s="75">
        <f>[2]Jul20!$P$1</f>
        <v>0</v>
      </c>
      <c r="G5" s="75">
        <f>[2]Aug20!$P$1</f>
        <v>0</v>
      </c>
      <c r="H5" s="75">
        <f>[2]Sep20!$P$1</f>
        <v>0</v>
      </c>
      <c r="I5" s="75">
        <f>[2]Oct20!$P$1</f>
        <v>0</v>
      </c>
      <c r="J5" s="75">
        <f>[2]Nov20!$P$1</f>
        <v>0</v>
      </c>
      <c r="K5" s="75">
        <f>[2]Dec20!$P$1</f>
        <v>0</v>
      </c>
      <c r="L5" s="75">
        <f>[2]Jan21!$P$1</f>
        <v>0</v>
      </c>
      <c r="M5" s="75">
        <f>[2]Feb21!$P$1</f>
        <v>0</v>
      </c>
      <c r="N5" s="75">
        <f>[2]Mar21!$P$1</f>
        <v>0</v>
      </c>
      <c r="O5" s="24"/>
    </row>
    <row r="6" spans="1:15" x14ac:dyDescent="0.2">
      <c r="A6" s="81" t="s">
        <v>53</v>
      </c>
      <c r="B6" s="62">
        <f>SUM(C6:N6)</f>
        <v>0</v>
      </c>
      <c r="C6" s="75">
        <f>[2]Apr20!$Q$1</f>
        <v>0</v>
      </c>
      <c r="D6" s="75">
        <f>[2]May20!$Q$1</f>
        <v>0</v>
      </c>
      <c r="E6" s="75">
        <f>[2]Jun20!$Q$1</f>
        <v>0</v>
      </c>
      <c r="F6" s="75">
        <f>[2]Jul20!$Q$1</f>
        <v>0</v>
      </c>
      <c r="G6" s="75">
        <f>[2]Aug20!$Q$1</f>
        <v>0</v>
      </c>
      <c r="H6" s="75">
        <f>[2]Sep20!$Q$1</f>
        <v>0</v>
      </c>
      <c r="I6" s="75">
        <f>[2]Oct20!$Q$1</f>
        <v>0</v>
      </c>
      <c r="J6" s="75">
        <f>[2]Nov20!$Q$1</f>
        <v>0</v>
      </c>
      <c r="K6" s="75">
        <f>[2]Dec20!$Q$1</f>
        <v>0</v>
      </c>
      <c r="L6" s="75">
        <f>[2]Jan21!$Q$1</f>
        <v>0</v>
      </c>
      <c r="M6" s="75">
        <f>[2]Feb21!$Q$1</f>
        <v>0</v>
      </c>
      <c r="N6" s="75">
        <f>[2]Mar21!$Q$1</f>
        <v>0</v>
      </c>
      <c r="O6" s="24"/>
    </row>
    <row r="7" spans="1:15" x14ac:dyDescent="0.2">
      <c r="A7" s="81" t="s">
        <v>54</v>
      </c>
      <c r="B7" s="62">
        <f>SUM(C7:N7)</f>
        <v>0</v>
      </c>
      <c r="C7" s="75">
        <f>[2]Apr20!$R$1</f>
        <v>0</v>
      </c>
      <c r="D7" s="75">
        <f>[2]May20!$R$1</f>
        <v>0</v>
      </c>
      <c r="E7" s="75">
        <f>[2]Jun20!$R$1</f>
        <v>0</v>
      </c>
      <c r="F7" s="75">
        <f>[2]Jul20!$R$1</f>
        <v>0</v>
      </c>
      <c r="G7" s="75">
        <f>[2]Aug20!$R$1</f>
        <v>0</v>
      </c>
      <c r="H7" s="75">
        <f>[2]Sep20!$R$1</f>
        <v>0</v>
      </c>
      <c r="I7" s="75">
        <f>[2]Oct20!$R$1</f>
        <v>0</v>
      </c>
      <c r="J7" s="75">
        <f>[2]Nov20!$R$1</f>
        <v>0</v>
      </c>
      <c r="K7" s="75">
        <f>[2]Dec20!$R$1</f>
        <v>0</v>
      </c>
      <c r="L7" s="75">
        <f>[2]Jan21!$R$1</f>
        <v>0</v>
      </c>
      <c r="M7" s="75">
        <f>[2]Feb21!$R$1</f>
        <v>0</v>
      </c>
      <c r="N7" s="75">
        <f>[2]Mar21!$R$1</f>
        <v>0</v>
      </c>
      <c r="O7" s="24"/>
    </row>
    <row r="8" spans="1:15" x14ac:dyDescent="0.2">
      <c r="A8" s="81" t="s">
        <v>55</v>
      </c>
      <c r="B8" s="62">
        <f>SUM(C8:N8)</f>
        <v>0</v>
      </c>
      <c r="C8" s="75">
        <f>[2]Apr20!$S$1</f>
        <v>0</v>
      </c>
      <c r="D8" s="75">
        <f>[2]May20!$S$1</f>
        <v>0</v>
      </c>
      <c r="E8" s="75">
        <f>[2]Jun20!$S$1</f>
        <v>0</v>
      </c>
      <c r="F8" s="75">
        <f>[2]Jul20!$S$1</f>
        <v>0</v>
      </c>
      <c r="G8" s="75">
        <f>[2]Aug20!$S$1</f>
        <v>0</v>
      </c>
      <c r="H8" s="75">
        <f>[2]Sep20!$S$1</f>
        <v>0</v>
      </c>
      <c r="I8" s="75">
        <f>[2]Oct20!$S$1</f>
        <v>0</v>
      </c>
      <c r="J8" s="75">
        <f>[2]Nov20!$S$1</f>
        <v>0</v>
      </c>
      <c r="K8" s="75">
        <f>[2]Dec20!$S$1</f>
        <v>0</v>
      </c>
      <c r="L8" s="75">
        <f>[2]Jan21!$S$1</f>
        <v>0</v>
      </c>
      <c r="M8" s="75">
        <f>[2]Feb21!$S$1</f>
        <v>0</v>
      </c>
      <c r="N8" s="75">
        <f>[2]Mar21!$S$1</f>
        <v>0</v>
      </c>
      <c r="O8" s="24"/>
    </row>
    <row r="9" spans="1:15" s="84" customFormat="1" x14ac:dyDescent="0.2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2">
        <f t="shared" si="0"/>
        <v>0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2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2">
      <c r="A11" s="81" t="s">
        <v>56</v>
      </c>
      <c r="B11" s="62">
        <f>SUM(C11:N11)</f>
        <v>0</v>
      </c>
      <c r="C11" s="75">
        <f>[2]Apr20!$T$1</f>
        <v>0</v>
      </c>
      <c r="D11" s="75">
        <f>[2]May20!$T$1</f>
        <v>0</v>
      </c>
      <c r="E11" s="75">
        <f>[2]Jun20!$T$1</f>
        <v>0</v>
      </c>
      <c r="F11" s="75">
        <f>[2]Jul20!$T$1</f>
        <v>0</v>
      </c>
      <c r="G11" s="75">
        <f>[2]Aug20!$T$1</f>
        <v>0</v>
      </c>
      <c r="H11" s="75">
        <f>[2]Sep20!$T$1</f>
        <v>0</v>
      </c>
      <c r="I11" s="75">
        <f>[2]Oct20!$T$1</f>
        <v>0</v>
      </c>
      <c r="J11" s="75">
        <f>[2]Nov20!$T$1</f>
        <v>0</v>
      </c>
      <c r="K11" s="75">
        <f>[2]Dec20!$T$1</f>
        <v>0</v>
      </c>
      <c r="L11" s="75">
        <f>[2]Jan21!$T$1</f>
        <v>0</v>
      </c>
      <c r="M11" s="75">
        <f>[2]Feb21!$T$1</f>
        <v>0</v>
      </c>
      <c r="N11" s="75">
        <f>[2]Mar21!$T$1</f>
        <v>0</v>
      </c>
      <c r="O11" s="24"/>
    </row>
    <row r="12" spans="1:15" s="23" customFormat="1" ht="6" customHeight="1" x14ac:dyDescent="0.2">
      <c r="A12" s="8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2">
      <c r="A13" s="85" t="s">
        <v>80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2">
      <c r="A14" s="81" t="s">
        <v>79</v>
      </c>
      <c r="B14" s="62">
        <f>SUM(C14:N14)</f>
        <v>0</v>
      </c>
      <c r="C14" s="75">
        <f>[3]Apr20!$P$1+StockControl!AB6-StockControl!AB8</f>
        <v>0</v>
      </c>
      <c r="D14" s="75">
        <f>[3]May20!$P$1+StockControl!AB8-StockControl!AB10</f>
        <v>0</v>
      </c>
      <c r="E14" s="75">
        <f>[3]Jun20!$P$1+StockControl!AB10-StockControl!AB12</f>
        <v>0</v>
      </c>
      <c r="F14" s="75">
        <f>[3]Jul20!$P$1+StockControl!AB12-StockControl!AB14</f>
        <v>0</v>
      </c>
      <c r="G14" s="75">
        <f>[3]Aug20!$P$1+StockControl!AB14-StockControl!AB16</f>
        <v>0</v>
      </c>
      <c r="H14" s="75">
        <f>[3]Sep20!$P$1+StockControl!AB16-StockControl!AB18</f>
        <v>0</v>
      </c>
      <c r="I14" s="75">
        <f>[3]Oct20!$P$1+StockControl!AB18-StockControl!AB20</f>
        <v>0</v>
      </c>
      <c r="J14" s="75">
        <f>[3]Nov20!$P$1+StockControl!AB20-StockControl!AB22</f>
        <v>0</v>
      </c>
      <c r="K14" s="75">
        <f>[3]Dec20!$P$1+StockControl!AB22-StockControl!AB24</f>
        <v>0</v>
      </c>
      <c r="L14" s="75">
        <f>[3]Jan21!$P$1+StockControl!AB24-StockControl!AB26</f>
        <v>0</v>
      </c>
      <c r="M14" s="75">
        <f>[3]Feb21!$P$1+StockControl!AB26-StockControl!AB28</f>
        <v>0</v>
      </c>
      <c r="N14" s="75">
        <f>[3]Mar21!$P$1+StockControl!AB28-StockControl!AB30</f>
        <v>0</v>
      </c>
      <c r="O14" s="24"/>
    </row>
    <row r="15" spans="1:15" x14ac:dyDescent="0.2">
      <c r="A15" s="81" t="s">
        <v>58</v>
      </c>
      <c r="B15" s="62">
        <f>SUM(C15:N15)</f>
        <v>0</v>
      </c>
      <c r="C15" s="75">
        <f>[3]Apr20!$Q$1</f>
        <v>0</v>
      </c>
      <c r="D15" s="75">
        <f>[3]May20!$Q$1</f>
        <v>0</v>
      </c>
      <c r="E15" s="75">
        <f>[3]Jun20!$Q$1</f>
        <v>0</v>
      </c>
      <c r="F15" s="75">
        <f>[3]Jul20!$Q$1</f>
        <v>0</v>
      </c>
      <c r="G15" s="75">
        <f>[3]Aug20!$Q$1</f>
        <v>0</v>
      </c>
      <c r="H15" s="75">
        <f>[3]Sep20!$Q$1</f>
        <v>0</v>
      </c>
      <c r="I15" s="75">
        <f>[3]Oct20!$Q$1</f>
        <v>0</v>
      </c>
      <c r="J15" s="75">
        <f>[3]Nov20!$Q$1</f>
        <v>0</v>
      </c>
      <c r="K15" s="75">
        <f>[3]Dec20!$Q$1</f>
        <v>0</v>
      </c>
      <c r="L15" s="75">
        <f>[3]Jan21!$Q$1</f>
        <v>0</v>
      </c>
      <c r="M15" s="75">
        <f>[3]Feb21!$Q$1</f>
        <v>0</v>
      </c>
      <c r="N15" s="75">
        <f>[3]Mar21!$Q$1</f>
        <v>0</v>
      </c>
      <c r="O15" s="24"/>
    </row>
    <row r="16" spans="1:15" x14ac:dyDescent="0.2">
      <c r="A16" s="81" t="s">
        <v>59</v>
      </c>
      <c r="B16" s="62">
        <f>SUM(C16:N16)</f>
        <v>0</v>
      </c>
      <c r="C16" s="75">
        <f>[3]Apr20!$R$1</f>
        <v>0</v>
      </c>
      <c r="D16" s="75">
        <f>[3]May20!$R$1</f>
        <v>0</v>
      </c>
      <c r="E16" s="75">
        <f>[3]Jun20!$R$1</f>
        <v>0</v>
      </c>
      <c r="F16" s="75">
        <f>[3]Jul20!$R$1</f>
        <v>0</v>
      </c>
      <c r="G16" s="75">
        <f>[3]Aug20!$R$1</f>
        <v>0</v>
      </c>
      <c r="H16" s="75">
        <f>[3]Sep20!$R$1</f>
        <v>0</v>
      </c>
      <c r="I16" s="75">
        <f>[3]Oct20!$R$1</f>
        <v>0</v>
      </c>
      <c r="J16" s="75">
        <f>[3]Nov20!$R$1</f>
        <v>0</v>
      </c>
      <c r="K16" s="75">
        <f>[3]Dec20!$R$1</f>
        <v>0</v>
      </c>
      <c r="L16" s="75">
        <f>[3]Jan21!$R$1</f>
        <v>0</v>
      </c>
      <c r="M16" s="75">
        <f>[3]Feb21!$R$1</f>
        <v>0</v>
      </c>
      <c r="N16" s="75">
        <f>[3]Mar21!$R$1</f>
        <v>0</v>
      </c>
      <c r="O16" s="24"/>
    </row>
    <row r="17" spans="1:15" s="84" customFormat="1" x14ac:dyDescent="0.2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62">
        <f t="shared" si="1"/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2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2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62">
        <f t="shared" si="2"/>
        <v>0</v>
      </c>
      <c r="G19" s="62">
        <f t="shared" si="2"/>
        <v>0</v>
      </c>
      <c r="H19" s="62">
        <f t="shared" si="2"/>
        <v>0</v>
      </c>
      <c r="I19" s="62">
        <f t="shared" si="2"/>
        <v>0</v>
      </c>
      <c r="J19" s="62">
        <f t="shared" si="2"/>
        <v>0</v>
      </c>
      <c r="K19" s="62">
        <f t="shared" si="2"/>
        <v>0</v>
      </c>
      <c r="L19" s="62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2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2">
      <c r="A21" s="81" t="s">
        <v>61</v>
      </c>
      <c r="B21" s="62">
        <f t="shared" ref="B21:B34" si="3">SUM(C21:N21)</f>
        <v>0</v>
      </c>
      <c r="C21" s="75">
        <f>[3]Apr20!$S$1+Wagesinterface!C4+Wagesinterface!H4-Wagesinterface!I4</f>
        <v>0</v>
      </c>
      <c r="D21" s="75">
        <f>[3]May20!$S$1+Wagesinterface!C5+Wagesinterface!H5-Wagesinterface!I5</f>
        <v>0</v>
      </c>
      <c r="E21" s="75">
        <f>[3]Jun20!$S$1+Wagesinterface!C6+Wagesinterface!H6-Wagesinterface!I6</f>
        <v>0</v>
      </c>
      <c r="F21" s="75">
        <f>[3]Jul20!$S$1+Wagesinterface!C7+Wagesinterface!H7-Wagesinterface!I7</f>
        <v>0</v>
      </c>
      <c r="G21" s="75">
        <f>[3]Aug20!$S$1+Wagesinterface!C8+Wagesinterface!H8-Wagesinterface!I8</f>
        <v>0</v>
      </c>
      <c r="H21" s="75">
        <f>[3]Sep20!$S$1+Wagesinterface!C9+Wagesinterface!H9-Wagesinterface!I9</f>
        <v>0</v>
      </c>
      <c r="I21" s="75">
        <f>[3]Oct20!$S$1+Wagesinterface!C10+Wagesinterface!H10-Wagesinterface!I10</f>
        <v>0</v>
      </c>
      <c r="J21" s="75">
        <f>[3]Nov20!$S$1+Wagesinterface!C11+Wagesinterface!H11-Wagesinterface!I11</f>
        <v>0</v>
      </c>
      <c r="K21" s="75">
        <f>[3]Dec20!$S$1+Wagesinterface!C12+Wagesinterface!H12-Wagesinterface!I12</f>
        <v>0</v>
      </c>
      <c r="L21" s="75">
        <f>[3]Jan21!$S$1+Wagesinterface!C13+Wagesinterface!H13-Wagesinterface!I13</f>
        <v>0</v>
      </c>
      <c r="M21" s="75">
        <f>[3]Feb21!$S$1+Wagesinterface!C14+Wagesinterface!H14-Wagesinterface!I14</f>
        <v>0</v>
      </c>
      <c r="N21" s="75">
        <f>[3]Mar21!$S$1+Wagesinterface!C15+Wagesinterface!H15-Wagesinterface!I15</f>
        <v>0</v>
      </c>
      <c r="O21" s="24"/>
    </row>
    <row r="22" spans="1:15" x14ac:dyDescent="0.2">
      <c r="A22" s="87" t="s">
        <v>70</v>
      </c>
      <c r="B22" s="62">
        <f t="shared" si="3"/>
        <v>0</v>
      </c>
      <c r="C22" s="75">
        <f>[3]Apr20!$T$1</f>
        <v>0</v>
      </c>
      <c r="D22" s="75">
        <f>[3]May20!$T$1</f>
        <v>0</v>
      </c>
      <c r="E22" s="75">
        <f>[3]Jun20!$T$1</f>
        <v>0</v>
      </c>
      <c r="F22" s="75">
        <f>[3]Jul20!$T$1</f>
        <v>0</v>
      </c>
      <c r="G22" s="75">
        <f>[3]Aug20!$T$1</f>
        <v>0</v>
      </c>
      <c r="H22" s="75">
        <f>[3]Sep20!$T$1</f>
        <v>0</v>
      </c>
      <c r="I22" s="75">
        <f>[3]Oct20!$T$1</f>
        <v>0</v>
      </c>
      <c r="J22" s="75">
        <f>[3]Nov20!$T$1</f>
        <v>0</v>
      </c>
      <c r="K22" s="75">
        <f>[3]Dec20!$T$1</f>
        <v>0</v>
      </c>
      <c r="L22" s="75">
        <f>[3]Jan21!$T$1</f>
        <v>0</v>
      </c>
      <c r="M22" s="75">
        <f>[3]Feb21!$T$1</f>
        <v>0</v>
      </c>
      <c r="N22" s="75">
        <f>[3]Mar21!$T$1</f>
        <v>0</v>
      </c>
      <c r="O22" s="24"/>
    </row>
    <row r="23" spans="1:15" x14ac:dyDescent="0.2">
      <c r="A23" s="87" t="s">
        <v>62</v>
      </c>
      <c r="B23" s="62">
        <f t="shared" si="3"/>
        <v>0</v>
      </c>
      <c r="C23" s="75">
        <f>[3]Apr20!$U$1</f>
        <v>0</v>
      </c>
      <c r="D23" s="75">
        <f>[3]May20!$U$1</f>
        <v>0</v>
      </c>
      <c r="E23" s="75">
        <f>[3]Jun20!$U$1</f>
        <v>0</v>
      </c>
      <c r="F23" s="75">
        <f>[3]Jul20!$U$1</f>
        <v>0</v>
      </c>
      <c r="G23" s="75">
        <f>[3]Aug20!$U$1</f>
        <v>0</v>
      </c>
      <c r="H23" s="75">
        <f>[3]Sep20!$U$1</f>
        <v>0</v>
      </c>
      <c r="I23" s="75">
        <f>[3]Oct20!$U$1</f>
        <v>0</v>
      </c>
      <c r="J23" s="75">
        <f>[3]Nov20!$U$1</f>
        <v>0</v>
      </c>
      <c r="K23" s="75">
        <f>[3]Dec20!$U$1</f>
        <v>0</v>
      </c>
      <c r="L23" s="75">
        <f>[3]Jan21!$U$1</f>
        <v>0</v>
      </c>
      <c r="M23" s="75">
        <f>[3]Feb21!$U$1</f>
        <v>0</v>
      </c>
      <c r="N23" s="75">
        <f>[3]Mar21!$U$1</f>
        <v>0</v>
      </c>
      <c r="O23" s="24"/>
    </row>
    <row r="24" spans="1:15" x14ac:dyDescent="0.2">
      <c r="A24" s="87" t="s">
        <v>71</v>
      </c>
      <c r="B24" s="62">
        <f t="shared" si="3"/>
        <v>0</v>
      </c>
      <c r="C24" s="75">
        <f>[3]Apr20!$V$1</f>
        <v>0</v>
      </c>
      <c r="D24" s="75">
        <f>[3]May20!$V$1</f>
        <v>0</v>
      </c>
      <c r="E24" s="75">
        <f>[3]Jun20!$V$1</f>
        <v>0</v>
      </c>
      <c r="F24" s="75">
        <f>[3]Jul20!$V$1</f>
        <v>0</v>
      </c>
      <c r="G24" s="75">
        <f>[3]Aug20!$V$1</f>
        <v>0</v>
      </c>
      <c r="H24" s="75">
        <f>[3]Sep20!$V$1</f>
        <v>0</v>
      </c>
      <c r="I24" s="75">
        <f>[3]Oct20!$V$1</f>
        <v>0</v>
      </c>
      <c r="J24" s="75">
        <f>[3]Nov20!$V$1</f>
        <v>0</v>
      </c>
      <c r="K24" s="75">
        <f>[3]Dec20!$V$1</f>
        <v>0</v>
      </c>
      <c r="L24" s="75">
        <f>[3]Jan21!$V$1</f>
        <v>0</v>
      </c>
      <c r="M24" s="75">
        <f>[3]Feb21!$V$1</f>
        <v>0</v>
      </c>
      <c r="N24" s="75">
        <f>[3]Mar21!$V$1</f>
        <v>0</v>
      </c>
      <c r="O24" s="24"/>
    </row>
    <row r="25" spans="1:15" x14ac:dyDescent="0.2">
      <c r="A25" s="87" t="s">
        <v>72</v>
      </c>
      <c r="B25" s="62">
        <f t="shared" si="3"/>
        <v>0</v>
      </c>
      <c r="C25" s="75">
        <f>[3]Apr20!$W$1</f>
        <v>0</v>
      </c>
      <c r="D25" s="75">
        <f>[3]May20!$W$1</f>
        <v>0</v>
      </c>
      <c r="E25" s="75">
        <f>[3]Jun20!$W$1</f>
        <v>0</v>
      </c>
      <c r="F25" s="75">
        <f>[3]Jul20!$W$1</f>
        <v>0</v>
      </c>
      <c r="G25" s="75">
        <f>[3]Aug20!$W$1</f>
        <v>0</v>
      </c>
      <c r="H25" s="75">
        <f>[3]Sep20!$W$1</f>
        <v>0</v>
      </c>
      <c r="I25" s="75">
        <f>[3]Oct20!$W$1</f>
        <v>0</v>
      </c>
      <c r="J25" s="75">
        <f>[3]Nov20!$W$1</f>
        <v>0</v>
      </c>
      <c r="K25" s="75">
        <f>[3]Dec20!$W$1</f>
        <v>0</v>
      </c>
      <c r="L25" s="75">
        <f>[3]Jan21!$W$1</f>
        <v>0</v>
      </c>
      <c r="M25" s="75">
        <f>[3]Feb21!$W$1</f>
        <v>0</v>
      </c>
      <c r="N25" s="75">
        <f>[3]Mar21!$W$1</f>
        <v>0</v>
      </c>
      <c r="O25" s="24"/>
    </row>
    <row r="26" spans="1:15" x14ac:dyDescent="0.2">
      <c r="A26" s="87" t="s">
        <v>73</v>
      </c>
      <c r="B26" s="62">
        <f t="shared" si="3"/>
        <v>0</v>
      </c>
      <c r="C26" s="75">
        <f>[3]Apr20!$X$1</f>
        <v>0</v>
      </c>
      <c r="D26" s="75">
        <f>[3]May20!$X$1</f>
        <v>0</v>
      </c>
      <c r="E26" s="75">
        <f>[3]Jun20!$X$1</f>
        <v>0</v>
      </c>
      <c r="F26" s="75">
        <f>[3]Jul20!$X$1</f>
        <v>0</v>
      </c>
      <c r="G26" s="75">
        <f>[3]Aug20!$X$1</f>
        <v>0</v>
      </c>
      <c r="H26" s="75">
        <f>[3]Sep20!$X$1</f>
        <v>0</v>
      </c>
      <c r="I26" s="75">
        <f>[3]Oct20!$X$1</f>
        <v>0</v>
      </c>
      <c r="J26" s="75">
        <f>[3]Nov20!$X$1</f>
        <v>0</v>
      </c>
      <c r="K26" s="75">
        <f>[3]Dec20!$X$1</f>
        <v>0</v>
      </c>
      <c r="L26" s="75">
        <f>[3]Jan21!$X$1</f>
        <v>0</v>
      </c>
      <c r="M26" s="75">
        <f>[3]Feb21!$X$1</f>
        <v>0</v>
      </c>
      <c r="N26" s="75">
        <f>[3]Mar21!$X$1</f>
        <v>0</v>
      </c>
      <c r="O26" s="24"/>
    </row>
    <row r="27" spans="1:15" x14ac:dyDescent="0.2">
      <c r="A27" s="87" t="s">
        <v>63</v>
      </c>
      <c r="B27" s="62">
        <f t="shared" si="3"/>
        <v>0</v>
      </c>
      <c r="C27" s="75">
        <f>[3]Apr20!$Y$1</f>
        <v>0</v>
      </c>
      <c r="D27" s="75">
        <f>[3]May20!$Y$1</f>
        <v>0</v>
      </c>
      <c r="E27" s="75">
        <f>[3]Jun20!$Y$1</f>
        <v>0</v>
      </c>
      <c r="F27" s="75">
        <f>[3]Jul20!$Y$1</f>
        <v>0</v>
      </c>
      <c r="G27" s="75">
        <f>[3]Aug20!$Y$1</f>
        <v>0</v>
      </c>
      <c r="H27" s="75">
        <f>[3]Sep20!$Y$1</f>
        <v>0</v>
      </c>
      <c r="I27" s="75">
        <f>[3]Oct20!$Y$1</f>
        <v>0</v>
      </c>
      <c r="J27" s="75">
        <f>[3]Nov20!$Y$1</f>
        <v>0</v>
      </c>
      <c r="K27" s="75">
        <f>[3]Dec20!$Y$1</f>
        <v>0</v>
      </c>
      <c r="L27" s="75">
        <f>[3]Jan21!$Y$1</f>
        <v>0</v>
      </c>
      <c r="M27" s="75">
        <f>[3]Feb21!$Y$1</f>
        <v>0</v>
      </c>
      <c r="N27" s="75">
        <f>[3]Mar21!$Y$1</f>
        <v>0</v>
      </c>
      <c r="O27" s="24"/>
    </row>
    <row r="28" spans="1:15" x14ac:dyDescent="0.2">
      <c r="A28" s="87" t="s">
        <v>64</v>
      </c>
      <c r="B28" s="62">
        <f t="shared" si="3"/>
        <v>0</v>
      </c>
      <c r="C28" s="75">
        <f>[3]Apr20!$Z$1</f>
        <v>0</v>
      </c>
      <c r="D28" s="75">
        <f>[3]May20!$Z$1</f>
        <v>0</v>
      </c>
      <c r="E28" s="75">
        <f>[3]Jun20!$Z$1</f>
        <v>0</v>
      </c>
      <c r="F28" s="75">
        <f>[3]Jul20!$Z$1</f>
        <v>0</v>
      </c>
      <c r="G28" s="75">
        <f>[3]Aug20!$Z$1</f>
        <v>0</v>
      </c>
      <c r="H28" s="75">
        <f>[3]Sep20!$Z$1</f>
        <v>0</v>
      </c>
      <c r="I28" s="75">
        <f>[3]Oct20!$Z$1</f>
        <v>0</v>
      </c>
      <c r="J28" s="75">
        <f>[3]Nov20!$Z$1</f>
        <v>0</v>
      </c>
      <c r="K28" s="75">
        <f>[3]Dec20!$Z$1</f>
        <v>0</v>
      </c>
      <c r="L28" s="75">
        <f>[3]Jan21!$Z$1</f>
        <v>0</v>
      </c>
      <c r="M28" s="75">
        <f>[3]Feb21!$Z$1</f>
        <v>0</v>
      </c>
      <c r="N28" s="75">
        <f>[3]Mar21!$Z$1</f>
        <v>0</v>
      </c>
      <c r="O28" s="24"/>
    </row>
    <row r="29" spans="1:15" x14ac:dyDescent="0.2">
      <c r="A29" s="87" t="s">
        <v>65</v>
      </c>
      <c r="B29" s="62">
        <f t="shared" si="3"/>
        <v>0</v>
      </c>
      <c r="C29" s="75">
        <f>-[2]Apr20!$U$1</f>
        <v>0</v>
      </c>
      <c r="D29" s="75">
        <f>-[2]May20!$U$1</f>
        <v>0</v>
      </c>
      <c r="E29" s="75">
        <f>-[2]Jun20!$U$1</f>
        <v>0</v>
      </c>
      <c r="F29" s="75">
        <f>-[2]Jul20!$U$1</f>
        <v>0</v>
      </c>
      <c r="G29" s="75">
        <f>-[2]Aug20!$U$1</f>
        <v>0</v>
      </c>
      <c r="H29" s="75">
        <f>-[2]Sep20!$U$1</f>
        <v>0</v>
      </c>
      <c r="I29" s="75">
        <f>-[2]Oct20!$U$1</f>
        <v>0</v>
      </c>
      <c r="J29" s="75">
        <f>-[2]Nov20!$U$1</f>
        <v>0</v>
      </c>
      <c r="K29" s="75">
        <f>-[2]Dec20!$U$1</f>
        <v>0</v>
      </c>
      <c r="L29" s="75">
        <f>-[2]Jan21!$U$1</f>
        <v>0</v>
      </c>
      <c r="M29" s="75">
        <f>-[2]Feb21!$U$1</f>
        <v>0</v>
      </c>
      <c r="N29" s="75">
        <f>-[2]Mar21!$U$1</f>
        <v>0</v>
      </c>
      <c r="O29" s="24"/>
    </row>
    <row r="30" spans="1:15" x14ac:dyDescent="0.2">
      <c r="A30" s="87" t="s">
        <v>66</v>
      </c>
      <c r="B30" s="62">
        <f t="shared" si="3"/>
        <v>0</v>
      </c>
      <c r="C30" s="75">
        <f>[4]Apr20!$Z$1</f>
        <v>0</v>
      </c>
      <c r="D30" s="75">
        <f>[4]May20!$Z$1</f>
        <v>0</v>
      </c>
      <c r="E30" s="75">
        <f>[4]Jun20!$Z$1</f>
        <v>0</v>
      </c>
      <c r="F30" s="75">
        <f>[4]Jul20!$Z$1</f>
        <v>0</v>
      </c>
      <c r="G30" s="75">
        <f>[4]Aug20!$Z$1</f>
        <v>0</v>
      </c>
      <c r="H30" s="75">
        <f>[4]Sep20!$Z$1</f>
        <v>0</v>
      </c>
      <c r="I30" s="75">
        <f>[4]Oct20!$Z$1</f>
        <v>0</v>
      </c>
      <c r="J30" s="75">
        <f>[4]Nov20!$Z$1</f>
        <v>0</v>
      </c>
      <c r="K30" s="75">
        <f>[4]Dec20!$Z$1</f>
        <v>0</v>
      </c>
      <c r="L30" s="75">
        <f>[4]Jan21!$Z$1</f>
        <v>0</v>
      </c>
      <c r="M30" s="75">
        <f>[4]Feb21!$Z$1</f>
        <v>0</v>
      </c>
      <c r="N30" s="75">
        <f>[4]Mar21!$Z$1</f>
        <v>0</v>
      </c>
      <c r="O30" s="24"/>
    </row>
    <row r="31" spans="1:15" x14ac:dyDescent="0.2">
      <c r="A31" s="87" t="s">
        <v>74</v>
      </c>
      <c r="B31" s="62">
        <f t="shared" si="3"/>
        <v>0</v>
      </c>
      <c r="C31" s="75">
        <f>[5]Apr20!$V$1+[4]Apr20!$Y$1</f>
        <v>0</v>
      </c>
      <c r="D31" s="75">
        <f>[5]May20!$V$1+[4]May20!$Y$1</f>
        <v>0</v>
      </c>
      <c r="E31" s="75">
        <f>[5]Jun20!$V$1+[4]Jun20!$Y$1</f>
        <v>0</v>
      </c>
      <c r="F31" s="75">
        <f>[5]Jul20!$V$1+[4]Jul20!$Y$1</f>
        <v>0</v>
      </c>
      <c r="G31" s="75">
        <f>[5]Aug20!$V$1+[4]Aug20!$Y$1</f>
        <v>0</v>
      </c>
      <c r="H31" s="75">
        <f>[5]Sep20!$V$1+[4]Sep20!$Y$1</f>
        <v>0</v>
      </c>
      <c r="I31" s="75">
        <f>[5]Oct20!$V$1+[4]Oct20!$Y$1</f>
        <v>0</v>
      </c>
      <c r="J31" s="75">
        <f>[5]Nov20!$V$1+[4]Nov20!$Y$1</f>
        <v>0</v>
      </c>
      <c r="K31" s="75">
        <f>[5]Dec20!$V$1+[4]Dec20!$Y$1</f>
        <v>0</v>
      </c>
      <c r="L31" s="75">
        <f>[5]Jan21!$V$1+[4]Jan21!$Y$1</f>
        <v>0</v>
      </c>
      <c r="M31" s="75">
        <f>[5]Feb21!$V$1+[4]Feb21!$Y$1</f>
        <v>0</v>
      </c>
      <c r="N31" s="75">
        <f>[5]Mar21!$V$1+[4]Mar21!$Y$1</f>
        <v>0</v>
      </c>
      <c r="O31" s="24"/>
    </row>
    <row r="32" spans="1:15" x14ac:dyDescent="0.2">
      <c r="A32" s="87" t="s">
        <v>75</v>
      </c>
      <c r="B32" s="62">
        <f t="shared" si="3"/>
        <v>0</v>
      </c>
      <c r="C32" s="75">
        <f>[3]Apr20!$AA$1</f>
        <v>0</v>
      </c>
      <c r="D32" s="75">
        <f>[3]May20!$AA$1</f>
        <v>0</v>
      </c>
      <c r="E32" s="75">
        <f>[3]Jun20!$AA$1</f>
        <v>0</v>
      </c>
      <c r="F32" s="75">
        <f>[3]Jul20!$AA$1</f>
        <v>0</v>
      </c>
      <c r="G32" s="75">
        <f>[3]Aug20!$AA$1</f>
        <v>0</v>
      </c>
      <c r="H32" s="75">
        <f>[3]Sep20!$AA$1</f>
        <v>0</v>
      </c>
      <c r="I32" s="75">
        <f>[3]Oct20!$AA$1</f>
        <v>0</v>
      </c>
      <c r="J32" s="75">
        <f>[3]Nov20!$AA$1</f>
        <v>0</v>
      </c>
      <c r="K32" s="75">
        <f>[3]Dec20!$AA$1</f>
        <v>0</v>
      </c>
      <c r="L32" s="75">
        <f>[3]Jan21!$AA$1</f>
        <v>0</v>
      </c>
      <c r="M32" s="75">
        <f>[3]Feb21!$AA$1</f>
        <v>0</v>
      </c>
      <c r="N32" s="75">
        <f>[3]Mar21!$AA$1</f>
        <v>0</v>
      </c>
      <c r="O32" s="24"/>
    </row>
    <row r="33" spans="1:15" x14ac:dyDescent="0.2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5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5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5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2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5">
        <f>([1]Schedule!$I$1)/12</f>
        <v>0</v>
      </c>
      <c r="F34" s="75">
        <f>([1]Schedule!$I$1)/12</f>
        <v>0</v>
      </c>
      <c r="G34" s="75">
        <f>([1]Schedule!$I$1)/12</f>
        <v>0</v>
      </c>
      <c r="H34" s="75">
        <f>([1]Schedule!$I$1)/12</f>
        <v>0</v>
      </c>
      <c r="I34" s="75">
        <f>([1]Schedule!$I$1)/12</f>
        <v>0</v>
      </c>
      <c r="J34" s="75">
        <f>([1]Schedule!$I$1)/12</f>
        <v>0</v>
      </c>
      <c r="K34" s="75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2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2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2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2">
        <f t="shared" si="5"/>
        <v>0</v>
      </c>
      <c r="I37" s="62">
        <f t="shared" si="5"/>
        <v>0</v>
      </c>
      <c r="J37" s="62">
        <f t="shared" si="5"/>
        <v>0</v>
      </c>
      <c r="K37" s="62">
        <f t="shared" si="5"/>
        <v>0</v>
      </c>
      <c r="L37" s="62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2">
      <c r="A38" s="81" t="s">
        <v>68</v>
      </c>
      <c r="B38" s="62">
        <f>SUM(C38:N38)</f>
        <v>0</v>
      </c>
      <c r="C38" s="75">
        <f>[4]Apr20!$J$1</f>
        <v>0</v>
      </c>
      <c r="D38" s="75">
        <f>[4]May20!$J$1</f>
        <v>0</v>
      </c>
      <c r="E38" s="75">
        <f>[4]Jun20!$J$1</f>
        <v>0</v>
      </c>
      <c r="F38" s="75">
        <f>[4]Jul20!$J$1</f>
        <v>0</v>
      </c>
      <c r="G38" s="75">
        <f>[4]Aug20!$J$1</f>
        <v>0</v>
      </c>
      <c r="H38" s="75">
        <f>[4]Sep20!$J$1</f>
        <v>0</v>
      </c>
      <c r="I38" s="75">
        <f>[4]Oct20!$J$1</f>
        <v>0</v>
      </c>
      <c r="J38" s="75">
        <f>[4]Nov20!$J$1</f>
        <v>0</v>
      </c>
      <c r="K38" s="75">
        <f>[4]Dec20!$J$1</f>
        <v>0</v>
      </c>
      <c r="L38" s="75">
        <f>[4]Jan21!$J$1</f>
        <v>0</v>
      </c>
      <c r="M38" s="75">
        <f>[4]Feb21!$J$1</f>
        <v>0</v>
      </c>
      <c r="N38" s="75">
        <f>[4]Mar21!$J$1</f>
        <v>0</v>
      </c>
      <c r="O38" s="24"/>
    </row>
    <row r="39" spans="1:15" x14ac:dyDescent="0.2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62">
        <f t="shared" si="6"/>
        <v>0</v>
      </c>
      <c r="G39" s="62">
        <f t="shared" si="6"/>
        <v>0</v>
      </c>
      <c r="H39" s="62">
        <f t="shared" si="6"/>
        <v>0</v>
      </c>
      <c r="I39" s="62">
        <f t="shared" si="6"/>
        <v>0</v>
      </c>
      <c r="J39" s="62">
        <f t="shared" si="6"/>
        <v>0</v>
      </c>
      <c r="K39" s="62">
        <f t="shared" si="6"/>
        <v>0</v>
      </c>
      <c r="L39" s="62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5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2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2">
      <c r="A42" s="87" t="s">
        <v>76</v>
      </c>
      <c r="B42" s="54">
        <f>SUM(C42:N42)</f>
        <v>0</v>
      </c>
      <c r="C42" s="54">
        <f>[5]Apr20!$X$1+[4]Apr20!$AB$1</f>
        <v>0</v>
      </c>
      <c r="D42" s="54">
        <f>[5]May20!$X$1+[4]May20!$AB$1</f>
        <v>0</v>
      </c>
      <c r="E42" s="54">
        <f>[5]Jun20!$X$1+[4]Jun20!$AB$1</f>
        <v>0</v>
      </c>
      <c r="F42" s="54">
        <f>[5]Jul20!$X$1+[4]Jul20!$AB$1</f>
        <v>0</v>
      </c>
      <c r="G42" s="54">
        <f>[5]Aug20!$X$1+[4]Aug20!$AB$1</f>
        <v>0</v>
      </c>
      <c r="H42" s="54">
        <f>[5]Sep20!$X$1+[4]Sep20!$AB$1</f>
        <v>0</v>
      </c>
      <c r="I42" s="54">
        <f>[5]Oct20!$X$1+[4]Oct20!$AB$1</f>
        <v>0</v>
      </c>
      <c r="J42" s="54">
        <f>[5]Nov20!$X$1+[4]Nov20!$AB$1</f>
        <v>0</v>
      </c>
      <c r="K42" s="54">
        <f>[5]Dec20!$X$1+[4]Dec20!$AB$1</f>
        <v>0</v>
      </c>
      <c r="L42" s="54">
        <f>[5]Jan21!$X$1+[4]Jan21!$AB$1</f>
        <v>0</v>
      </c>
      <c r="M42" s="54">
        <f>[5]Feb21!$X$1+[4]Feb21!$AB$1</f>
        <v>0</v>
      </c>
      <c r="N42" s="54">
        <f>[5]Mar21!$X$1+[4]Mar21!$AB$1</f>
        <v>0</v>
      </c>
      <c r="O42" s="24"/>
    </row>
    <row r="43" spans="1:15" x14ac:dyDescent="0.2">
      <c r="A43" s="87" t="s">
        <v>97</v>
      </c>
      <c r="B43" s="54">
        <f>SUM(C43:N43)</f>
        <v>0</v>
      </c>
      <c r="C43" s="54">
        <f>-[2]Apr20!$W$1</f>
        <v>0</v>
      </c>
      <c r="D43" s="54">
        <f>-[2]May20!$W$1</f>
        <v>0</v>
      </c>
      <c r="E43" s="54">
        <f>-[2]Jun20!$W$1</f>
        <v>0</v>
      </c>
      <c r="F43" s="54">
        <f>-[2]Jul20!$W$1</f>
        <v>0</v>
      </c>
      <c r="G43" s="54">
        <f>-[2]Aug20!$W$1</f>
        <v>0</v>
      </c>
      <c r="H43" s="54">
        <f>-[2]Sep20!$W$1</f>
        <v>0</v>
      </c>
      <c r="I43" s="54">
        <f>-[2]Oct20!$W$1</f>
        <v>0</v>
      </c>
      <c r="J43" s="54">
        <f>-[2]Nov20!$W$1</f>
        <v>0</v>
      </c>
      <c r="K43" s="54">
        <f>-[2]Dec20!$W$1</f>
        <v>0</v>
      </c>
      <c r="L43" s="54">
        <f>-[2]Jan21!$W$1</f>
        <v>0</v>
      </c>
      <c r="M43" s="54">
        <f>-[2]Feb21!$W$1</f>
        <v>0</v>
      </c>
      <c r="N43" s="54">
        <f>-[2]Mar21!$W$1</f>
        <v>0</v>
      </c>
      <c r="O43" s="24"/>
    </row>
    <row r="44" spans="1:15" ht="12.75" thickBot="1" x14ac:dyDescent="0.25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2.75" thickBot="1" x14ac:dyDescent="0.25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2">
      <c r="A46" s="87" t="s">
        <v>77</v>
      </c>
      <c r="B46" s="54">
        <f>SUM(C46:N46)</f>
        <v>0</v>
      </c>
      <c r="C46" s="54">
        <f>[5]Apr20!$J$1+[4]Apr20!$L$1</f>
        <v>0</v>
      </c>
      <c r="D46" s="54">
        <f>[5]May20!$J$1+[4]May20!$L$1</f>
        <v>0</v>
      </c>
      <c r="E46" s="54">
        <f>[5]Jun20!$J$1+[4]Jun20!$L$1</f>
        <v>0</v>
      </c>
      <c r="F46" s="54">
        <f>[5]Jul20!$J$1+[4]Jul20!$L$1</f>
        <v>0</v>
      </c>
      <c r="G46" s="54">
        <f>[5]Aug20!$J$1+[4]Aug20!$L$1</f>
        <v>0</v>
      </c>
      <c r="H46" s="54">
        <f>[5]Sep20!$J$1+[4]Sep20!$L$1</f>
        <v>0</v>
      </c>
      <c r="I46" s="54">
        <f>[5]Oct20!$J$1+[4]Oct20!$L$1</f>
        <v>0</v>
      </c>
      <c r="J46" s="54">
        <f>[5]Nov20!$J$1+[4]Nov20!$L$1</f>
        <v>0</v>
      </c>
      <c r="K46" s="54">
        <f>[5]Dec20!$J$1+[4]Dec20!$L$1</f>
        <v>0</v>
      </c>
      <c r="L46" s="54">
        <f>[5]Jan21!$J$1+[4]Jan21!$L$1</f>
        <v>0</v>
      </c>
      <c r="M46" s="54">
        <f>[5]Feb21!$J$1+[4]Feb21!$L$1</f>
        <v>0</v>
      </c>
      <c r="N46" s="54">
        <f>[5]Mar21!$J$1+[4]Mar21!$L$1</f>
        <v>0</v>
      </c>
      <c r="O46" s="24"/>
    </row>
    <row r="47" spans="1:15" ht="6" customHeight="1" thickBot="1" x14ac:dyDescent="0.25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H1" sqref="H1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127</v>
      </c>
      <c r="C2" s="143" t="str">
        <f>Admin!L2</f>
        <v>2020-21</v>
      </c>
      <c r="D2" s="393" t="s">
        <v>16</v>
      </c>
      <c r="E2" s="394"/>
      <c r="F2" s="394"/>
      <c r="G2" s="120"/>
    </row>
    <row r="3" spans="1:13" ht="18.75" customHeight="1" x14ac:dyDescent="0.2">
      <c r="A3" s="96"/>
      <c r="B3" s="141"/>
      <c r="C3" s="141"/>
      <c r="D3" s="394"/>
      <c r="E3" s="394"/>
      <c r="F3" s="394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401" t="s">
        <v>98</v>
      </c>
      <c r="C5" s="402"/>
      <c r="D5" s="403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139</v>
      </c>
      <c r="C6" s="108" t="str">
        <f>C2</f>
        <v>2020-21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4" t="s">
        <v>99</v>
      </c>
      <c r="C7" s="404"/>
      <c r="D7" s="405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128</v>
      </c>
      <c r="C9" s="108">
        <f>Admin!N$12</f>
        <v>37501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-[2]Mar21!$X$1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130</v>
      </c>
      <c r="C13" s="406">
        <f>Admin!B21</f>
        <v>44592</v>
      </c>
      <c r="D13" s="407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8" t="s">
        <v>138</v>
      </c>
      <c r="C15" s="409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8" t="s">
        <v>137</v>
      </c>
      <c r="C16" s="409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10" t="s">
        <v>100</v>
      </c>
      <c r="C18" s="409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5" t="s">
        <v>5</v>
      </c>
      <c r="E21" s="396"/>
      <c r="F21" s="397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8" t="s">
        <v>13</v>
      </c>
      <c r="E23" s="400" t="s">
        <v>14</v>
      </c>
      <c r="F23" s="124"/>
      <c r="G23" s="120"/>
    </row>
    <row r="24" spans="1:13" s="3" customFormat="1" x14ac:dyDescent="0.2">
      <c r="A24" s="109"/>
      <c r="B24" s="108"/>
      <c r="C24" s="108"/>
      <c r="D24" s="399"/>
      <c r="E24" s="399"/>
      <c r="F24" s="124"/>
      <c r="G24" s="120"/>
    </row>
    <row r="25" spans="1:13" x14ac:dyDescent="0.2">
      <c r="A25" s="96"/>
      <c r="B25" s="108" t="s">
        <v>131</v>
      </c>
      <c r="C25" s="153" t="str">
        <f>Admin!B24</f>
        <v>2021-22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44592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44773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C11" sqref="C11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11" t="s">
        <v>28</v>
      </c>
      <c r="C3" s="412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43951</v>
      </c>
      <c r="C4" s="22">
        <f>[6]Apr20!$M$1</f>
        <v>0</v>
      </c>
      <c r="D4" s="22">
        <f>[6]Apr20!$N$1</f>
        <v>0</v>
      </c>
      <c r="E4" s="22">
        <f>[6]Apr20!$O$1</f>
        <v>0</v>
      </c>
      <c r="F4" s="22">
        <f>[6]Apr20!$P$1+[6]Apr20!$Q$1</f>
        <v>0</v>
      </c>
      <c r="G4" s="22">
        <f>C4-SUM(D4:F4)</f>
        <v>0</v>
      </c>
      <c r="H4" s="22">
        <f>[6]Apr20!$T$1</f>
        <v>0</v>
      </c>
      <c r="I4" s="22">
        <f>[6]Apr20!$G$1</f>
        <v>0</v>
      </c>
      <c r="J4" s="23"/>
      <c r="K4" s="413" t="s">
        <v>29</v>
      </c>
      <c r="L4" s="24"/>
    </row>
    <row r="5" spans="1:12" ht="12" customHeight="1" x14ac:dyDescent="0.2">
      <c r="A5" s="20"/>
      <c r="B5" s="21">
        <f>Admin!B6</f>
        <v>43982</v>
      </c>
      <c r="C5" s="22">
        <f>[6]May20!$M$1</f>
        <v>0</v>
      </c>
      <c r="D5" s="22">
        <f>[6]May20!$N$1</f>
        <v>0</v>
      </c>
      <c r="E5" s="22">
        <f>[6]May20!$O$1</f>
        <v>0</v>
      </c>
      <c r="F5" s="22">
        <f>[6]May20!$P$1+[6]May20!$Q$1</f>
        <v>0</v>
      </c>
      <c r="G5" s="22">
        <f t="shared" ref="G5:G15" si="0">C5-SUM(D5:F5)</f>
        <v>0</v>
      </c>
      <c r="H5" s="22">
        <f>[6]May20!$T$1</f>
        <v>0</v>
      </c>
      <c r="I5" s="22">
        <f>[6]May20!$G$1</f>
        <v>0</v>
      </c>
      <c r="J5" s="23"/>
      <c r="K5" s="414"/>
      <c r="L5" s="24"/>
    </row>
    <row r="6" spans="1:12" x14ac:dyDescent="0.2">
      <c r="A6" s="20"/>
      <c r="B6" s="21">
        <f>Admin!B7</f>
        <v>44012</v>
      </c>
      <c r="C6" s="22">
        <f>[6]Jun20!$M$1</f>
        <v>0</v>
      </c>
      <c r="D6" s="22">
        <f>[6]Jun20!$N$1</f>
        <v>0</v>
      </c>
      <c r="E6" s="22">
        <f>[6]Jun20!$O$1</f>
        <v>0</v>
      </c>
      <c r="F6" s="22">
        <f>[6]Jun20!$P$1+[6]Jun20!$Q$1</f>
        <v>0</v>
      </c>
      <c r="G6" s="22">
        <f t="shared" si="0"/>
        <v>0</v>
      </c>
      <c r="H6" s="22">
        <f>[6]Jun20!$T$1</f>
        <v>0</v>
      </c>
      <c r="I6" s="22">
        <f>[6]Jun20!$G$1</f>
        <v>0</v>
      </c>
      <c r="J6" s="23"/>
      <c r="K6" s="414"/>
      <c r="L6" s="24"/>
    </row>
    <row r="7" spans="1:12" x14ac:dyDescent="0.2">
      <c r="A7" s="20"/>
      <c r="B7" s="21">
        <f>Admin!B8</f>
        <v>44043</v>
      </c>
      <c r="C7" s="22">
        <f>[6]Jul20!$M$1</f>
        <v>0</v>
      </c>
      <c r="D7" s="22">
        <f>[6]Jul20!$N$1</f>
        <v>0</v>
      </c>
      <c r="E7" s="22">
        <f>[6]Jul20!$O$1</f>
        <v>0</v>
      </c>
      <c r="F7" s="22">
        <f>[6]Jul20!$P$1+[6]Jul20!$Q$1</f>
        <v>0</v>
      </c>
      <c r="G7" s="22">
        <f t="shared" si="0"/>
        <v>0</v>
      </c>
      <c r="H7" s="22">
        <f>[6]Jul20!$T$1</f>
        <v>0</v>
      </c>
      <c r="I7" s="22">
        <f>[6]Jul20!$G$1</f>
        <v>0</v>
      </c>
      <c r="J7" s="23"/>
      <c r="K7" s="414"/>
      <c r="L7" s="24"/>
    </row>
    <row r="8" spans="1:12" ht="12" customHeight="1" x14ac:dyDescent="0.2">
      <c r="A8" s="20"/>
      <c r="B8" s="21">
        <f>Admin!B9</f>
        <v>44074</v>
      </c>
      <c r="C8" s="22">
        <f>[6]Aug20!$M$1</f>
        <v>0</v>
      </c>
      <c r="D8" s="22">
        <f>[6]Aug20!$N$1</f>
        <v>0</v>
      </c>
      <c r="E8" s="22">
        <f>[6]Aug20!$O$1</f>
        <v>0</v>
      </c>
      <c r="F8" s="22">
        <f>[6]Aug20!$P$1+[6]Aug20!$Q$1</f>
        <v>0</v>
      </c>
      <c r="G8" s="22">
        <f t="shared" si="0"/>
        <v>0</v>
      </c>
      <c r="H8" s="22">
        <f>[6]Aug20!$T$1</f>
        <v>0</v>
      </c>
      <c r="I8" s="22">
        <f>[6]Aug20!$G$1</f>
        <v>0</v>
      </c>
      <c r="J8" s="23"/>
      <c r="K8" s="413" t="s">
        <v>30</v>
      </c>
      <c r="L8" s="24"/>
    </row>
    <row r="9" spans="1:12" ht="12" customHeight="1" x14ac:dyDescent="0.2">
      <c r="A9" s="20"/>
      <c r="B9" s="21">
        <f>Admin!B10</f>
        <v>44104</v>
      </c>
      <c r="C9" s="22">
        <f>[6]Sep20!$M$1</f>
        <v>0</v>
      </c>
      <c r="D9" s="22">
        <f>[6]Sep20!$N$1</f>
        <v>0</v>
      </c>
      <c r="E9" s="22">
        <f>[6]Sep20!$O$1</f>
        <v>0</v>
      </c>
      <c r="F9" s="22">
        <f>[6]Sep20!$P$1+[6]Sep20!$Q$1</f>
        <v>0</v>
      </c>
      <c r="G9" s="22">
        <f t="shared" si="0"/>
        <v>0</v>
      </c>
      <c r="H9" s="22">
        <f>[6]Sep20!$T$1</f>
        <v>0</v>
      </c>
      <c r="I9" s="22">
        <f>[6]Sep20!$G$1</f>
        <v>0</v>
      </c>
      <c r="J9" s="23"/>
      <c r="K9" s="414"/>
      <c r="L9" s="24"/>
    </row>
    <row r="10" spans="1:12" ht="12" customHeight="1" x14ac:dyDescent="0.2">
      <c r="A10" s="20"/>
      <c r="B10" s="21">
        <f>Admin!B11</f>
        <v>44135</v>
      </c>
      <c r="C10" s="22">
        <f>[6]Oct20!$M$1</f>
        <v>0</v>
      </c>
      <c r="D10" s="22">
        <f>[6]Oct20!$N$1</f>
        <v>0</v>
      </c>
      <c r="E10" s="22">
        <f>[6]Oct20!$O$1</f>
        <v>0</v>
      </c>
      <c r="F10" s="22">
        <f>[6]Oct20!$P$1+[6]Oct20!$Q$1</f>
        <v>0</v>
      </c>
      <c r="G10" s="22">
        <f t="shared" si="0"/>
        <v>0</v>
      </c>
      <c r="H10" s="22">
        <f>[6]Oct20!$T$1</f>
        <v>0</v>
      </c>
      <c r="I10" s="22">
        <f>[6]Oct20!$G$1</f>
        <v>0</v>
      </c>
      <c r="J10" s="23"/>
      <c r="K10" s="414"/>
      <c r="L10" s="24"/>
    </row>
    <row r="11" spans="1:12" ht="12" customHeight="1" x14ac:dyDescent="0.2">
      <c r="A11" s="20"/>
      <c r="B11" s="21">
        <f>Admin!B12</f>
        <v>44165</v>
      </c>
      <c r="C11" s="22">
        <f>[6]Nov20!$M$1</f>
        <v>0</v>
      </c>
      <c r="D11" s="22">
        <f>[6]Nov20!$N$1</f>
        <v>0</v>
      </c>
      <c r="E11" s="22">
        <f>[6]Nov20!$O$1</f>
        <v>0</v>
      </c>
      <c r="F11" s="22">
        <f>[6]Nov20!$P$1+[6]Nov20!$Q$1</f>
        <v>0</v>
      </c>
      <c r="G11" s="22">
        <f t="shared" si="0"/>
        <v>0</v>
      </c>
      <c r="H11" s="22">
        <f>[6]Nov20!$T$1</f>
        <v>0</v>
      </c>
      <c r="I11" s="22">
        <f>[6]Nov20!$G$1</f>
        <v>0</v>
      </c>
      <c r="J11" s="23"/>
      <c r="K11" s="414"/>
      <c r="L11" s="24"/>
    </row>
    <row r="12" spans="1:12" ht="12" customHeight="1" x14ac:dyDescent="0.2">
      <c r="A12" s="20"/>
      <c r="B12" s="21">
        <f>Admin!B13</f>
        <v>44196</v>
      </c>
      <c r="C12" s="22">
        <f>[6]Dec20!$M$1</f>
        <v>0</v>
      </c>
      <c r="D12" s="22">
        <f>[6]Dec20!$N$1</f>
        <v>0</v>
      </c>
      <c r="E12" s="22">
        <f>[6]Dec20!$O$1</f>
        <v>0</v>
      </c>
      <c r="F12" s="22">
        <f>[6]Dec20!$P$1+[6]Dec20!$Q$1</f>
        <v>0</v>
      </c>
      <c r="G12" s="22">
        <f t="shared" si="0"/>
        <v>0</v>
      </c>
      <c r="H12" s="22">
        <f>[6]Dec20!$T$1</f>
        <v>0</v>
      </c>
      <c r="I12" s="22">
        <f>[6]Dec20!$G$1</f>
        <v>0</v>
      </c>
      <c r="J12" s="23"/>
      <c r="K12" s="413"/>
      <c r="L12" s="24"/>
    </row>
    <row r="13" spans="1:12" x14ac:dyDescent="0.2">
      <c r="A13" s="20"/>
      <c r="B13" s="21">
        <f>Admin!B14</f>
        <v>44227</v>
      </c>
      <c r="C13" s="22">
        <f>[6]Jan21!$M$1</f>
        <v>0</v>
      </c>
      <c r="D13" s="22">
        <f>[6]Jan21!$N$1</f>
        <v>0</v>
      </c>
      <c r="E13" s="22">
        <f>[6]Jan21!$O$1</f>
        <v>0</v>
      </c>
      <c r="F13" s="22">
        <f>[6]Jan21!$P$1+[6]Jan21!$Q$1</f>
        <v>0</v>
      </c>
      <c r="G13" s="22">
        <f t="shared" si="0"/>
        <v>0</v>
      </c>
      <c r="H13" s="22">
        <f>[6]Jan21!$T$1</f>
        <v>0</v>
      </c>
      <c r="I13" s="22">
        <f>[6]Jan21!$G$1</f>
        <v>0</v>
      </c>
      <c r="J13" s="23"/>
      <c r="K13" s="414"/>
      <c r="L13" s="24"/>
    </row>
    <row r="14" spans="1:12" x14ac:dyDescent="0.2">
      <c r="A14" s="20"/>
      <c r="B14" s="21">
        <f>Admin!B15</f>
        <v>44255</v>
      </c>
      <c r="C14" s="22">
        <f>[6]Feb21!$M$1</f>
        <v>0</v>
      </c>
      <c r="D14" s="22">
        <f>[6]Feb21!$N$1</f>
        <v>0</v>
      </c>
      <c r="E14" s="22">
        <f>[6]Feb21!$O$1</f>
        <v>0</v>
      </c>
      <c r="F14" s="22">
        <f>[6]Feb21!$P$1+[6]Feb21!$Q$1</f>
        <v>0</v>
      </c>
      <c r="G14" s="22">
        <f t="shared" si="0"/>
        <v>0</v>
      </c>
      <c r="H14" s="22">
        <f>[6]Feb21!$T$1</f>
        <v>0</v>
      </c>
      <c r="I14" s="22">
        <f>[6]Feb21!$G$1</f>
        <v>0</v>
      </c>
      <c r="J14" s="23"/>
      <c r="K14" s="414"/>
      <c r="L14" s="24"/>
    </row>
    <row r="15" spans="1:12" x14ac:dyDescent="0.2">
      <c r="A15" s="20"/>
      <c r="B15" s="21">
        <f>Admin!B16</f>
        <v>44286</v>
      </c>
      <c r="C15" s="22">
        <f>[6]Mar21!$M$1</f>
        <v>0</v>
      </c>
      <c r="D15" s="22">
        <f>[6]Mar21!$N$1</f>
        <v>0</v>
      </c>
      <c r="E15" s="22">
        <f>[6]Mar21!$O$1</f>
        <v>0</v>
      </c>
      <c r="F15" s="22">
        <f>[6]Mar21!$P$1+[6]Mar21!$Q$1</f>
        <v>0</v>
      </c>
      <c r="G15" s="22">
        <f t="shared" si="0"/>
        <v>0</v>
      </c>
      <c r="H15" s="22">
        <f>[6]Mar21!$T$1</f>
        <v>0</v>
      </c>
      <c r="I15" s="22">
        <f>[6]Mar21!$G$1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D1" sqref="D1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15" t="s">
        <v>31</v>
      </c>
      <c r="I1" s="416"/>
      <c r="J1" s="416"/>
      <c r="K1" s="416"/>
      <c r="L1" s="417"/>
      <c r="M1" s="32"/>
      <c r="N1" s="415" t="s">
        <v>31</v>
      </c>
      <c r="O1" s="416"/>
      <c r="P1" s="416"/>
      <c r="Q1" s="416"/>
      <c r="R1" s="417"/>
      <c r="S1" s="32"/>
      <c r="T1" s="415" t="s">
        <v>31</v>
      </c>
      <c r="U1" s="416"/>
      <c r="V1" s="416"/>
      <c r="W1" s="416"/>
      <c r="X1" s="417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18" t="s">
        <v>44</v>
      </c>
      <c r="AE2" s="419"/>
      <c r="AF2" s="419"/>
      <c r="AG2" s="420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21" t="s">
        <v>404</v>
      </c>
      <c r="AE3" s="424"/>
      <c r="AF3" s="424"/>
      <c r="AG3" s="424"/>
      <c r="AH3" s="24"/>
    </row>
    <row r="4" spans="1:34" ht="12.75" x14ac:dyDescent="0.2">
      <c r="A4" s="20"/>
      <c r="B4" s="425" t="s">
        <v>45</v>
      </c>
      <c r="C4" s="426"/>
      <c r="D4" s="426"/>
      <c r="E4" s="427"/>
      <c r="F4" s="427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23"/>
      <c r="AE4" s="424"/>
      <c r="AF4" s="424"/>
      <c r="AG4" s="424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23"/>
      <c r="AE5" s="424"/>
      <c r="AF5" s="424"/>
      <c r="AG5" s="424"/>
      <c r="AH5" s="24"/>
    </row>
    <row r="6" spans="1:34" x14ac:dyDescent="0.2">
      <c r="A6" s="20"/>
      <c r="B6" s="58">
        <f>Admin!B4</f>
        <v>43927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23"/>
      <c r="AE6" s="424"/>
      <c r="AF6" s="424"/>
      <c r="AG6" s="424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23"/>
      <c r="AE7" s="424"/>
      <c r="AF7" s="424"/>
      <c r="AG7" s="424"/>
      <c r="AH7" s="24"/>
    </row>
    <row r="8" spans="1:34" x14ac:dyDescent="0.2">
      <c r="A8" s="20"/>
      <c r="B8" s="58">
        <f>Admin!B5</f>
        <v>43951</v>
      </c>
      <c r="C8" s="59"/>
      <c r="D8" s="60">
        <f>D6+F8-L8-R8-X8+Z6</f>
        <v>0</v>
      </c>
      <c r="E8" s="54"/>
      <c r="F8" s="54">
        <f>IF((H$4+N$4+T$4)=0,0,[3]Apr20!$P$1)</f>
        <v>0</v>
      </c>
      <c r="G8" s="54"/>
      <c r="H8" s="61">
        <f>H4</f>
        <v>0</v>
      </c>
      <c r="I8" s="54"/>
      <c r="J8" s="54">
        <f>[2]Apr20!$P$1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[2]Apr20!$Q$1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[2]Apr20!$R$1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23"/>
      <c r="AE8" s="424"/>
      <c r="AF8" s="424"/>
      <c r="AG8" s="424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23"/>
      <c r="AE9" s="424"/>
      <c r="AF9" s="424"/>
      <c r="AG9" s="424"/>
      <c r="AH9" s="24"/>
    </row>
    <row r="10" spans="1:34" ht="12.75" x14ac:dyDescent="0.2">
      <c r="A10" s="20"/>
      <c r="B10" s="58">
        <f>Admin!B6</f>
        <v>43982</v>
      </c>
      <c r="C10" s="59"/>
      <c r="D10" s="60">
        <f>D8+F10-L10-R10-X10+Z8</f>
        <v>0</v>
      </c>
      <c r="E10" s="54"/>
      <c r="F10" s="54">
        <f>IF((H$4+N$4+T$4)=0,0,[3]May20!$P$1)</f>
        <v>0</v>
      </c>
      <c r="G10" s="54"/>
      <c r="H10" s="61">
        <f>H8</f>
        <v>0</v>
      </c>
      <c r="I10" s="54"/>
      <c r="J10" s="54">
        <f>[2]May20!$P$1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[2]May20!$Q$1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[2]May20!$R$1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21" t="s">
        <v>46</v>
      </c>
      <c r="AE11" s="424"/>
      <c r="AF11" s="424"/>
      <c r="AG11" s="424"/>
      <c r="AH11" s="24"/>
    </row>
    <row r="12" spans="1:34" x14ac:dyDescent="0.2">
      <c r="A12" s="20"/>
      <c r="B12" s="58">
        <f>Admin!B7</f>
        <v>44012</v>
      </c>
      <c r="C12" s="59"/>
      <c r="D12" s="60">
        <f>D10+F12-L12-R12-X12+Z10</f>
        <v>0</v>
      </c>
      <c r="E12" s="54"/>
      <c r="F12" s="54">
        <f>IF((H$4+N$4+T$4)=0,0,[3]Jun20!$P$1)</f>
        <v>0</v>
      </c>
      <c r="G12" s="54"/>
      <c r="H12" s="61">
        <f>H10</f>
        <v>0</v>
      </c>
      <c r="I12" s="54"/>
      <c r="J12" s="54">
        <f>[2]Jun20!$P$1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[2]Jun20!$Q$1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[2]Jun20!$R$1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23"/>
      <c r="AE12" s="424"/>
      <c r="AF12" s="424"/>
      <c r="AG12" s="424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23"/>
      <c r="AE13" s="424"/>
      <c r="AF13" s="424"/>
      <c r="AG13" s="424"/>
      <c r="AH13" s="24"/>
    </row>
    <row r="14" spans="1:34" ht="12" customHeight="1" x14ac:dyDescent="0.2">
      <c r="A14" s="20"/>
      <c r="B14" s="58">
        <f>Admin!B8</f>
        <v>44043</v>
      </c>
      <c r="C14" s="59"/>
      <c r="D14" s="60">
        <f>D12+F14-L14-R14-X14+Z12</f>
        <v>0</v>
      </c>
      <c r="E14" s="54"/>
      <c r="F14" s="54">
        <f>IF((H$4+N$4+T$4)=0,0,[3]Jul20!$P$1)</f>
        <v>0</v>
      </c>
      <c r="G14" s="54"/>
      <c r="H14" s="61">
        <f>H12</f>
        <v>0</v>
      </c>
      <c r="I14" s="54"/>
      <c r="J14" s="54">
        <f>[2]Jul20!$P$1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[2]Jul20!$Q$1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[2]Jul20!$R$1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21" t="s">
        <v>405</v>
      </c>
      <c r="AE15" s="422"/>
      <c r="AF15" s="422"/>
      <c r="AG15" s="422"/>
      <c r="AH15" s="24"/>
    </row>
    <row r="16" spans="1:34" ht="12" customHeight="1" x14ac:dyDescent="0.2">
      <c r="A16" s="20"/>
      <c r="B16" s="58">
        <f>Admin!B9</f>
        <v>44074</v>
      </c>
      <c r="C16" s="59"/>
      <c r="D16" s="60">
        <f>D14+F16-L16-R16-X16+Z14</f>
        <v>0</v>
      </c>
      <c r="E16" s="54"/>
      <c r="F16" s="54">
        <f>IF((H$4+N$4+T$4)=0,0,[3]Aug20!$P$1)</f>
        <v>0</v>
      </c>
      <c r="G16" s="54"/>
      <c r="H16" s="61">
        <f>H14</f>
        <v>0</v>
      </c>
      <c r="I16" s="54"/>
      <c r="J16" s="54">
        <f>[2]Aug20!$P$1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[2]Aug20!$Q$1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[2]Aug20!$R$1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21"/>
      <c r="AE16" s="422"/>
      <c r="AF16" s="422"/>
      <c r="AG16" s="422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21"/>
      <c r="AE17" s="422"/>
      <c r="AF17" s="422"/>
      <c r="AG17" s="422"/>
      <c r="AH17" s="24"/>
    </row>
    <row r="18" spans="1:34" ht="12" customHeight="1" x14ac:dyDescent="0.2">
      <c r="A18" s="20"/>
      <c r="B18" s="58">
        <f>Admin!B10</f>
        <v>44104</v>
      </c>
      <c r="C18" s="59"/>
      <c r="D18" s="60">
        <f>D16+F18-L18-R18-X18+Z16</f>
        <v>0</v>
      </c>
      <c r="E18" s="54"/>
      <c r="F18" s="54">
        <f>IF((H$4+N$4+T$4)=0,0,[3]Sep20!$P$1)</f>
        <v>0</v>
      </c>
      <c r="G18" s="54"/>
      <c r="H18" s="61">
        <f>H16</f>
        <v>0</v>
      </c>
      <c r="I18" s="54"/>
      <c r="J18" s="54">
        <f>[2]Sep20!$P$1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[2]Sep20!$Q$1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[2]Sep20!$R$1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21" t="s">
        <v>47</v>
      </c>
      <c r="AE19" s="422"/>
      <c r="AF19" s="422"/>
      <c r="AG19" s="422"/>
      <c r="AH19" s="24"/>
    </row>
    <row r="20" spans="1:34" ht="12" customHeight="1" x14ac:dyDescent="0.2">
      <c r="A20" s="20"/>
      <c r="B20" s="58">
        <f>Admin!B11</f>
        <v>44135</v>
      </c>
      <c r="C20" s="59"/>
      <c r="D20" s="60">
        <f>D18+F20-L20-R20-X20+Z18</f>
        <v>0</v>
      </c>
      <c r="E20" s="54"/>
      <c r="F20" s="54">
        <f>IF((H$4+N$4+T$4)=0,0,[3]Oct20!$P$1)</f>
        <v>0</v>
      </c>
      <c r="G20" s="54"/>
      <c r="H20" s="61">
        <f>H18</f>
        <v>0</v>
      </c>
      <c r="I20" s="54"/>
      <c r="J20" s="54">
        <f>[2]Oct20!$P$1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[2]Oct20!$Q$1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[2]Oct20!$R$1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21"/>
      <c r="AE20" s="422"/>
      <c r="AF20" s="422"/>
      <c r="AG20" s="422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21"/>
      <c r="AE21" s="422"/>
      <c r="AF21" s="422"/>
      <c r="AG21" s="422"/>
      <c r="AH21" s="24"/>
    </row>
    <row r="22" spans="1:34" ht="12" customHeight="1" x14ac:dyDescent="0.2">
      <c r="A22" s="20"/>
      <c r="B22" s="58">
        <f>Admin!B12</f>
        <v>44165</v>
      </c>
      <c r="C22" s="59"/>
      <c r="D22" s="60">
        <f>D20+F22-L22-R22-X22+Z20</f>
        <v>0</v>
      </c>
      <c r="E22" s="54"/>
      <c r="F22" s="54">
        <f>IF((H$4+N$4+T$4)=0,0,[3]Nov20!$P$1)</f>
        <v>0</v>
      </c>
      <c r="G22" s="54"/>
      <c r="H22" s="61">
        <f>H20</f>
        <v>0</v>
      </c>
      <c r="I22" s="54"/>
      <c r="J22" s="54">
        <f>[2]Nov20!$P$1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[2]Nov20!$Q$1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[2]Nov20!$R$1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21" t="s">
        <v>48</v>
      </c>
      <c r="AE23" s="422"/>
      <c r="AF23" s="422"/>
      <c r="AG23" s="422"/>
      <c r="AH23" s="24"/>
    </row>
    <row r="24" spans="1:34" x14ac:dyDescent="0.2">
      <c r="A24" s="20"/>
      <c r="B24" s="58">
        <f>Admin!B13</f>
        <v>44196</v>
      </c>
      <c r="C24" s="59"/>
      <c r="D24" s="60">
        <f>D22+F24-L24-R24-X24+Z22</f>
        <v>0</v>
      </c>
      <c r="E24" s="54"/>
      <c r="F24" s="54">
        <f>IF((H$4+N$4+T$4)=0,0,[3]Dec20!$P$1)</f>
        <v>0</v>
      </c>
      <c r="G24" s="54"/>
      <c r="H24" s="61">
        <f>H22</f>
        <v>0</v>
      </c>
      <c r="I24" s="54"/>
      <c r="J24" s="54">
        <f>[2]Dec20!$P$1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[2]Dec20!$Q$1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[2]Dec20!$R$1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21"/>
      <c r="AE24" s="422"/>
      <c r="AF24" s="422"/>
      <c r="AG24" s="422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21"/>
      <c r="AE25" s="422"/>
      <c r="AF25" s="422"/>
      <c r="AG25" s="422"/>
      <c r="AH25" s="24"/>
    </row>
    <row r="26" spans="1:34" x14ac:dyDescent="0.2">
      <c r="A26" s="20"/>
      <c r="B26" s="58">
        <f>Admin!B14</f>
        <v>44227</v>
      </c>
      <c r="C26" s="59"/>
      <c r="D26" s="60">
        <f>D24+F26-L26-R26-X26+Z24</f>
        <v>0</v>
      </c>
      <c r="E26" s="54"/>
      <c r="F26" s="54">
        <f>IF((H$4+N$4+T$4)=0,0,[3]Jan21!$P$1)</f>
        <v>0</v>
      </c>
      <c r="G26" s="54"/>
      <c r="H26" s="61">
        <f>H24</f>
        <v>0</v>
      </c>
      <c r="I26" s="54"/>
      <c r="J26" s="54">
        <f>[2]Jan21!$P$1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[2]Jan21!$Q$1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[2]Jan21!$R$1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23"/>
      <c r="AE26" s="424"/>
      <c r="AF26" s="424"/>
      <c r="AG26" s="424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44255</v>
      </c>
      <c r="C28" s="59"/>
      <c r="D28" s="60">
        <f>D26+F28-L28-R28-X28+Z26</f>
        <v>0</v>
      </c>
      <c r="E28" s="54"/>
      <c r="F28" s="54">
        <f>IF((H$4+N$4+T$4)=0,0,[3]Feb21!$P$1)</f>
        <v>0</v>
      </c>
      <c r="G28" s="54"/>
      <c r="H28" s="61">
        <f>H26</f>
        <v>0</v>
      </c>
      <c r="I28" s="54"/>
      <c r="J28" s="54">
        <f>[2]Feb21!$P$1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[2]Feb21!$Q$1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[2]Feb21!$R$1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21" t="s">
        <v>49</v>
      </c>
      <c r="AE28" s="422"/>
      <c r="AF28" s="422"/>
      <c r="AG28" s="422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21"/>
      <c r="AE29" s="422"/>
      <c r="AF29" s="422"/>
      <c r="AG29" s="422"/>
      <c r="AH29" s="24"/>
    </row>
    <row r="30" spans="1:34" x14ac:dyDescent="0.2">
      <c r="A30" s="20"/>
      <c r="B30" s="58">
        <f>Admin!B17</f>
        <v>44291</v>
      </c>
      <c r="C30" s="59"/>
      <c r="D30" s="60">
        <f>D28+F30-L30-R30-X30+Z28</f>
        <v>0</v>
      </c>
      <c r="E30" s="54"/>
      <c r="F30" s="54">
        <f>IF((H$4+N$4+T$4)=0,0,[3]Mar21!$P$1)</f>
        <v>0</v>
      </c>
      <c r="G30" s="54"/>
      <c r="H30" s="61">
        <f>H28</f>
        <v>0</v>
      </c>
      <c r="I30" s="54"/>
      <c r="J30" s="54">
        <f>[2]Mar21!$P$1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[2]Mar21!$Q$1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[2]Mar21!$R$1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23"/>
      <c r="AE30" s="424"/>
      <c r="AF30" s="424"/>
      <c r="AG30" s="424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28" t="s">
        <v>143</v>
      </c>
      <c r="C2" s="157" t="s">
        <v>140</v>
      </c>
      <c r="D2" s="389">
        <f>Admin!B5</f>
        <v>43951</v>
      </c>
      <c r="E2" s="388">
        <f>Admin!B6</f>
        <v>43982</v>
      </c>
      <c r="F2" s="388">
        <f>Admin!B7</f>
        <v>44012</v>
      </c>
      <c r="G2" s="388">
        <f>Admin!B8</f>
        <v>44043</v>
      </c>
      <c r="H2" s="388">
        <f>Admin!B9</f>
        <v>44074</v>
      </c>
      <c r="I2" s="388">
        <f>Admin!B10</f>
        <v>44104</v>
      </c>
      <c r="J2" s="388">
        <f>Admin!B11</f>
        <v>44135</v>
      </c>
      <c r="K2" s="388">
        <f>Admin!B12</f>
        <v>44165</v>
      </c>
      <c r="L2" s="388">
        <f>Admin!B13</f>
        <v>44196</v>
      </c>
      <c r="M2" s="388">
        <f>Admin!B14</f>
        <v>44227</v>
      </c>
      <c r="N2" s="388">
        <f>Admin!B15</f>
        <v>44255</v>
      </c>
      <c r="O2" s="388">
        <f>Admin!B16</f>
        <v>44286</v>
      </c>
      <c r="P2" s="23"/>
    </row>
    <row r="3" spans="1:16" ht="12" customHeight="1" x14ac:dyDescent="0.2">
      <c r="A3" s="23"/>
      <c r="B3" s="429"/>
      <c r="C3" s="158">
        <f>Admin!B$17</f>
        <v>44291</v>
      </c>
      <c r="D3" s="390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23"/>
    </row>
    <row r="4" spans="1:16" ht="12.75" thickBot="1" x14ac:dyDescent="0.25">
      <c r="A4" s="23"/>
      <c r="B4" s="430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2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31" t="s">
        <v>144</v>
      </c>
      <c r="C19" s="157" t="s">
        <v>140</v>
      </c>
      <c r="D19" s="389">
        <f t="shared" ref="D19:O19" si="3">D2</f>
        <v>43951</v>
      </c>
      <c r="E19" s="389">
        <f t="shared" si="3"/>
        <v>43982</v>
      </c>
      <c r="F19" s="389">
        <f t="shared" si="3"/>
        <v>44012</v>
      </c>
      <c r="G19" s="389">
        <f t="shared" si="3"/>
        <v>44043</v>
      </c>
      <c r="H19" s="389">
        <f t="shared" si="3"/>
        <v>44074</v>
      </c>
      <c r="I19" s="389">
        <f t="shared" si="3"/>
        <v>44104</v>
      </c>
      <c r="J19" s="389">
        <f t="shared" si="3"/>
        <v>44135</v>
      </c>
      <c r="K19" s="389">
        <f t="shared" si="3"/>
        <v>44165</v>
      </c>
      <c r="L19" s="389">
        <f t="shared" si="3"/>
        <v>44196</v>
      </c>
      <c r="M19" s="389">
        <f t="shared" si="3"/>
        <v>44227</v>
      </c>
      <c r="N19" s="389">
        <f t="shared" si="3"/>
        <v>44255</v>
      </c>
      <c r="O19" s="389">
        <f t="shared" si="3"/>
        <v>44286</v>
      </c>
      <c r="P19" s="23"/>
    </row>
    <row r="20" spans="1:16" ht="12" customHeight="1" x14ac:dyDescent="0.2">
      <c r="A20" s="23"/>
      <c r="B20" s="432"/>
      <c r="C20" s="158">
        <f>Admin!B$17</f>
        <v>44291</v>
      </c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23"/>
    </row>
    <row r="21" spans="1:16" ht="12.75" thickBot="1" x14ac:dyDescent="0.25">
      <c r="A21" s="23"/>
      <c r="B21" s="430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34" t="s">
        <v>95</v>
      </c>
      <c r="C36" s="435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89</v>
      </c>
      <c r="C40" s="128">
        <f>Admin!N$4</f>
        <v>12500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N21" sqref="N21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102</v>
      </c>
      <c r="C1" s="147"/>
      <c r="D1" s="440"/>
      <c r="E1" s="440"/>
      <c r="F1" s="440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43890</v>
      </c>
      <c r="C2" s="147"/>
      <c r="D2" s="436" t="s">
        <v>103</v>
      </c>
      <c r="E2" s="436"/>
      <c r="F2" s="436"/>
      <c r="G2" s="287" t="str">
        <f>B23</f>
        <v>2020-21</v>
      </c>
      <c r="H2" s="147"/>
      <c r="I2" s="147"/>
      <c r="J2" s="441" t="s">
        <v>120</v>
      </c>
      <c r="K2" s="441"/>
      <c r="L2" s="165" t="str">
        <f>G2</f>
        <v>2020-21</v>
      </c>
      <c r="M2" s="147"/>
      <c r="N2" s="147"/>
      <c r="O2" s="147"/>
    </row>
    <row r="3" spans="1:15" ht="12" customHeight="1" thickBot="1" x14ac:dyDescent="0.25">
      <c r="A3" s="147"/>
      <c r="B3" s="164">
        <v>43921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43927</v>
      </c>
      <c r="C4" s="147"/>
      <c r="D4" s="437" t="s">
        <v>350</v>
      </c>
      <c r="E4" s="437"/>
      <c r="F4" s="437"/>
      <c r="G4" s="148">
        <v>1</v>
      </c>
      <c r="H4" s="147"/>
      <c r="I4" s="437" t="s">
        <v>121</v>
      </c>
      <c r="J4" s="437"/>
      <c r="K4" s="437"/>
      <c r="L4" s="437"/>
      <c r="M4" s="437"/>
      <c r="N4" s="145">
        <v>12500</v>
      </c>
      <c r="O4" s="146" t="s">
        <v>51</v>
      </c>
    </row>
    <row r="5" spans="1:15" ht="12" customHeight="1" x14ac:dyDescent="0.2">
      <c r="A5" s="147"/>
      <c r="B5" s="164">
        <v>43951</v>
      </c>
      <c r="C5" s="147"/>
      <c r="D5" s="437" t="s">
        <v>104</v>
      </c>
      <c r="E5" s="437"/>
      <c r="F5" s="437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43982</v>
      </c>
      <c r="C6" s="147"/>
      <c r="D6" s="147"/>
      <c r="E6" s="147"/>
      <c r="F6" s="147"/>
      <c r="G6" s="146"/>
      <c r="H6" s="147"/>
      <c r="I6" s="437" t="s">
        <v>141</v>
      </c>
      <c r="J6" s="437"/>
      <c r="K6" s="437"/>
      <c r="L6" s="437"/>
      <c r="M6" s="437"/>
      <c r="N6" s="148">
        <v>0.2</v>
      </c>
      <c r="O6" s="146" t="s">
        <v>116</v>
      </c>
    </row>
    <row r="7" spans="1:15" ht="12" customHeight="1" x14ac:dyDescent="0.2">
      <c r="A7" s="147"/>
      <c r="B7" s="164">
        <v>44012</v>
      </c>
      <c r="C7" s="147"/>
      <c r="D7" s="437" t="s">
        <v>111</v>
      </c>
      <c r="E7" s="437"/>
      <c r="F7" s="437"/>
      <c r="G7" s="146"/>
      <c r="H7" s="147"/>
      <c r="I7" s="437" t="s">
        <v>142</v>
      </c>
      <c r="J7" s="437"/>
      <c r="K7" s="437"/>
      <c r="L7" s="437"/>
      <c r="M7" s="437"/>
      <c r="N7" s="148">
        <v>0.4</v>
      </c>
      <c r="O7" s="146" t="s">
        <v>116</v>
      </c>
    </row>
    <row r="8" spans="1:15" ht="12" customHeight="1" x14ac:dyDescent="0.2">
      <c r="A8" s="147"/>
      <c r="B8" s="164">
        <v>44043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44074</v>
      </c>
      <c r="C9" s="147"/>
      <c r="D9" s="147"/>
      <c r="E9" s="146"/>
      <c r="F9" s="147"/>
      <c r="G9" s="146"/>
      <c r="H9" s="147"/>
      <c r="I9" s="437" t="s">
        <v>122</v>
      </c>
      <c r="J9" s="442"/>
      <c r="K9" s="442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2">
      <c r="A10" s="147"/>
      <c r="B10" s="295">
        <v>44104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44135</v>
      </c>
      <c r="C11" s="147"/>
      <c r="D11" s="436" t="s">
        <v>105</v>
      </c>
      <c r="E11" s="436"/>
      <c r="F11" s="436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v>37500</v>
      </c>
      <c r="N11" s="152">
        <v>0</v>
      </c>
      <c r="O11" s="146"/>
    </row>
    <row r="12" spans="1:15" ht="12" customHeight="1" x14ac:dyDescent="0.2">
      <c r="A12" s="147"/>
      <c r="B12" s="164">
        <v>44165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v>37501</v>
      </c>
      <c r="M12" s="147"/>
      <c r="N12" s="152">
        <v>37501</v>
      </c>
      <c r="O12" s="146"/>
    </row>
    <row r="13" spans="1:15" ht="12" customHeight="1" x14ac:dyDescent="0.2">
      <c r="A13" s="147"/>
      <c r="B13" s="164">
        <v>44196</v>
      </c>
      <c r="C13" s="147"/>
      <c r="D13" s="437" t="s">
        <v>106</v>
      </c>
      <c r="E13" s="437"/>
      <c r="F13" s="437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44227</v>
      </c>
      <c r="C14" s="147"/>
      <c r="D14" s="437" t="s">
        <v>107</v>
      </c>
      <c r="E14" s="437"/>
      <c r="F14" s="437"/>
      <c r="G14" s="148">
        <v>0.1</v>
      </c>
      <c r="H14" s="147"/>
      <c r="I14" s="443" t="s">
        <v>132</v>
      </c>
      <c r="J14" s="443"/>
      <c r="K14" s="443"/>
      <c r="L14" s="167" t="str">
        <f>G2</f>
        <v>2020-21</v>
      </c>
      <c r="M14" s="147"/>
      <c r="N14" s="147"/>
      <c r="O14" s="147"/>
    </row>
    <row r="15" spans="1:15" ht="12" customHeight="1" x14ac:dyDescent="0.2">
      <c r="A15" s="147"/>
      <c r="B15" s="164">
        <v>44255</v>
      </c>
      <c r="C15" s="147"/>
      <c r="D15" s="437" t="s">
        <v>108</v>
      </c>
      <c r="E15" s="437"/>
      <c r="F15" s="437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44286</v>
      </c>
      <c r="C16" s="147"/>
      <c r="D16" s="437" t="s">
        <v>109</v>
      </c>
      <c r="E16" s="437"/>
      <c r="F16" s="437"/>
      <c r="G16" s="148">
        <v>0.33</v>
      </c>
      <c r="H16" s="147"/>
      <c r="I16" s="437" t="s">
        <v>133</v>
      </c>
      <c r="J16" s="437"/>
      <c r="K16" s="437"/>
      <c r="L16" s="168">
        <v>3.05</v>
      </c>
      <c r="M16" s="147"/>
      <c r="N16" s="147"/>
      <c r="O16" s="147"/>
    </row>
    <row r="17" spans="1:15" ht="12" customHeight="1" thickBot="1" x14ac:dyDescent="0.25">
      <c r="A17" s="147"/>
      <c r="B17" s="175">
        <v>44291</v>
      </c>
      <c r="C17" s="147"/>
      <c r="D17" s="437" t="s">
        <v>110</v>
      </c>
      <c r="E17" s="437"/>
      <c r="F17" s="437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44316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44347</v>
      </c>
      <c r="C19" s="147"/>
      <c r="D19" s="436" t="s">
        <v>114</v>
      </c>
      <c r="E19" s="436"/>
      <c r="F19" s="146" t="s">
        <v>119</v>
      </c>
      <c r="G19" s="146" t="s">
        <v>115</v>
      </c>
      <c r="H19" s="147"/>
      <c r="I19" s="439" t="s">
        <v>134</v>
      </c>
      <c r="J19" s="439"/>
      <c r="K19" s="439"/>
      <c r="L19" s="147"/>
      <c r="M19" s="438" t="s">
        <v>400</v>
      </c>
      <c r="N19" s="147"/>
      <c r="O19" s="147"/>
    </row>
    <row r="20" spans="1:15" ht="12" customHeight="1" x14ac:dyDescent="0.2">
      <c r="A20" s="147"/>
      <c r="B20" s="164">
        <v>44377</v>
      </c>
      <c r="C20" s="147"/>
      <c r="D20" s="162"/>
      <c r="E20" s="162"/>
      <c r="F20" s="146"/>
      <c r="G20" s="146"/>
      <c r="H20" s="147"/>
      <c r="I20" s="439"/>
      <c r="J20" s="439"/>
      <c r="K20" s="439"/>
      <c r="L20" s="148">
        <v>0.09</v>
      </c>
      <c r="M20" s="438"/>
      <c r="N20" s="152">
        <v>9500</v>
      </c>
      <c r="O20" s="146" t="s">
        <v>51</v>
      </c>
    </row>
    <row r="21" spans="1:15" ht="12" customHeight="1" x14ac:dyDescent="0.2">
      <c r="A21" s="147"/>
      <c r="B21" s="164">
        <v>44592</v>
      </c>
      <c r="C21" s="147"/>
      <c r="D21" s="437" t="s">
        <v>117</v>
      </c>
      <c r="E21" s="437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44773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39" t="s">
        <v>135</v>
      </c>
      <c r="J22" s="439"/>
      <c r="K22" s="439"/>
      <c r="L22" s="147"/>
      <c r="M22" s="438" t="s">
        <v>401</v>
      </c>
      <c r="N22" s="147"/>
      <c r="O22" s="147"/>
    </row>
    <row r="23" spans="1:15" ht="12" customHeight="1" thickBot="1" x14ac:dyDescent="0.25">
      <c r="A23" s="147"/>
      <c r="B23" s="294" t="s">
        <v>406</v>
      </c>
      <c r="C23" s="147"/>
      <c r="D23" s="147"/>
      <c r="E23" s="147"/>
      <c r="F23" s="146"/>
      <c r="G23" s="170"/>
      <c r="H23" s="147"/>
      <c r="I23" s="439"/>
      <c r="J23" s="439"/>
      <c r="K23" s="439"/>
      <c r="L23" s="148">
        <v>0.02</v>
      </c>
      <c r="M23" s="438"/>
      <c r="N23" s="152">
        <v>50000</v>
      </c>
      <c r="O23" s="146" t="s">
        <v>51</v>
      </c>
    </row>
    <row r="24" spans="1:15" ht="12" customHeight="1" thickBot="1" x14ac:dyDescent="0.25">
      <c r="A24" s="147"/>
      <c r="B24" s="294" t="s">
        <v>407</v>
      </c>
      <c r="C24" s="147"/>
      <c r="D24" s="436" t="s">
        <v>114</v>
      </c>
      <c r="E24" s="436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7" t="s">
        <v>402</v>
      </c>
      <c r="E26" s="437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Louise Powell</cp:lastModifiedBy>
  <cp:lastPrinted>2008-06-02T20:53:06Z</cp:lastPrinted>
  <dcterms:created xsi:type="dcterms:W3CDTF">2002-12-30T15:31:19Z</dcterms:created>
  <dcterms:modified xsi:type="dcterms:W3CDTF">2020-04-02T12:32:43Z</dcterms:modified>
</cp:coreProperties>
</file>