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Objects="placeholders" codeName="ThisWorkbook" defaultThemeVersion="124226"/>
  <mc:AlternateContent xmlns:mc="http://schemas.openxmlformats.org/markup-compatibility/2006">
    <mc:Choice Requires="x15">
      <x15ac:absPath xmlns:x15ac="http://schemas.microsoft.com/office/spreadsheetml/2010/11/ac" url="C:\Users\louis\Downloads\Basic Apr 23\GB Accounts Basic Sole Trader 2023-04-05 (Apr23) Excel 2007\"/>
    </mc:Choice>
  </mc:AlternateContent>
  <xr:revisionPtr revIDLastSave="0" documentId="13_ncr:1_{09224410-7762-4205-AA85-CB8260A17436}" xr6:coauthVersionLast="47" xr6:coauthVersionMax="47" xr10:uidLastSave="{00000000-0000-0000-0000-000000000000}"/>
  <bookViews>
    <workbookView xWindow="-120" yWindow="-120" windowWidth="20730" windowHeight="1116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22" sheetId="19" r:id="rId9"/>
    <sheet name="PurchasesApr22" sheetId="31" r:id="rId10"/>
    <sheet name="SalesMay22" sheetId="20" r:id="rId11"/>
    <sheet name="PurchasesMay22" sheetId="32" r:id="rId12"/>
    <sheet name="SalesJun22" sheetId="21" r:id="rId13"/>
    <sheet name="PurchasesJun22" sheetId="33" r:id="rId14"/>
    <sheet name="SalesJul22" sheetId="22" r:id="rId15"/>
    <sheet name="PurchasesJul22" sheetId="34" r:id="rId16"/>
    <sheet name="SalesAug22" sheetId="23" r:id="rId17"/>
    <sheet name="PurchasesAug22" sheetId="35" r:id="rId18"/>
    <sheet name="SalesSep22" sheetId="24" r:id="rId19"/>
    <sheet name="PurchasesSep22" sheetId="36" r:id="rId20"/>
    <sheet name="SalesOct22" sheetId="25" r:id="rId21"/>
    <sheet name="PurchasesOct22" sheetId="37" r:id="rId22"/>
    <sheet name="SalesNov22" sheetId="26" r:id="rId23"/>
    <sheet name="PurchasesNov22" sheetId="38" r:id="rId24"/>
    <sheet name="SalesDec22" sheetId="27" r:id="rId25"/>
    <sheet name="PurchasesDec22" sheetId="39" r:id="rId26"/>
    <sheet name="SalesJan23" sheetId="28" r:id="rId27"/>
    <sheet name="PurchasesJan23" sheetId="40" r:id="rId28"/>
    <sheet name="SalesFeb23" sheetId="29" r:id="rId29"/>
    <sheet name="PurchasesFeb23" sheetId="41" r:id="rId30"/>
    <sheet name="SalesMar23" sheetId="30" r:id="rId31"/>
    <sheet name="PurchasesMar23" sheetId="42" r:id="rId32"/>
    <sheet name="Admin" sheetId="12" r:id="rId33"/>
  </sheets>
  <definedNames>
    <definedName name="_xlnm._FilterDatabase" localSheetId="31" hidden="1">PurchasesMar23!$G$2:$V$2</definedName>
    <definedName name="_xlnm.Print_Area" localSheetId="9">PurchasesApr22!$A$1:$X$68</definedName>
    <definedName name="_xlnm.Print_Area" localSheetId="17">PurchasesAug22!$A$1:$X$68</definedName>
    <definedName name="_xlnm.Print_Area" localSheetId="25">PurchasesDec22!$A$1:$X$68</definedName>
    <definedName name="_xlnm.Print_Area" localSheetId="29">PurchasesFeb23!$A$1:$X$68</definedName>
    <definedName name="_xlnm.Print_Area" localSheetId="27">PurchasesJan23!$A$1:$X$68</definedName>
    <definedName name="_xlnm.Print_Area" localSheetId="15">PurchasesJul22!$A$1:$X$68</definedName>
    <definedName name="_xlnm.Print_Area" localSheetId="13">PurchasesJun22!$A$1:$X$68</definedName>
    <definedName name="_xlnm.Print_Area" localSheetId="31">PurchasesMar23!$A$1:$X$68</definedName>
    <definedName name="_xlnm.Print_Area" localSheetId="11">PurchasesMay22!$A$1:$X$68</definedName>
    <definedName name="_xlnm.Print_Area" localSheetId="23">PurchasesNov22!$A$1:$X$68</definedName>
    <definedName name="_xlnm.Print_Area" localSheetId="21">PurchasesOct22!$A$1:$X$68</definedName>
    <definedName name="_xlnm.Print_Area" localSheetId="19">PurchasesSep22!$A$1:$X$68</definedName>
    <definedName name="_xlnm.Print_Area" localSheetId="8">SalesApr22!$A$1:$K$68</definedName>
    <definedName name="_xlnm.Print_Area" localSheetId="16">SalesAug22!$A$1:$K$68</definedName>
    <definedName name="_xlnm.Print_Area" localSheetId="24">SalesDec22!$A$1:$K$68</definedName>
    <definedName name="_xlnm.Print_Area" localSheetId="28">SalesFeb23!$A$1:$K$68</definedName>
    <definedName name="_xlnm.Print_Area" localSheetId="26">SalesJan23!$A$1:$K$68</definedName>
    <definedName name="_xlnm.Print_Area" localSheetId="14">SalesJul22!$A$1:$K$68</definedName>
    <definedName name="_xlnm.Print_Area" localSheetId="12">SalesJun22!$A$1:$K$68</definedName>
    <definedName name="_xlnm.Print_Area" localSheetId="30">SalesMar23!$A$1:$K$68</definedName>
    <definedName name="_xlnm.Print_Area" localSheetId="10">SalesMay22!$A$1:$K$68</definedName>
    <definedName name="_xlnm.Print_Area" localSheetId="22">SalesNov22!$A$1:$K$68</definedName>
    <definedName name="_xlnm.Print_Area" localSheetId="20">SalesOct22!$A$1:$K$68</definedName>
    <definedName name="_xlnm.Print_Area" localSheetId="18">SalesSep22!$A$1:$K$68</definedName>
    <definedName name="_xlnm.Print_Titles" localSheetId="3">'Profit &amp; Loss Acc'!$1:$3</definedName>
    <definedName name="_xlnm.Print_Titles" localSheetId="9">PurchasesApr22!$A:$A,PurchasesApr22!$1:$2</definedName>
    <definedName name="_xlnm.Print_Titles" localSheetId="17">PurchasesAug22!$A:$A,PurchasesAug22!$1:$2</definedName>
    <definedName name="_xlnm.Print_Titles" localSheetId="25">PurchasesDec22!$A:$A,PurchasesDec22!$1:$2</definedName>
    <definedName name="_xlnm.Print_Titles" localSheetId="29">PurchasesFeb23!$A:$A,PurchasesFeb23!$1:$2</definedName>
    <definedName name="_xlnm.Print_Titles" localSheetId="27">PurchasesJan23!$A:$A,PurchasesJan23!$1:$2</definedName>
    <definedName name="_xlnm.Print_Titles" localSheetId="15">PurchasesJul22!$A:$A,PurchasesJul22!$1:$2</definedName>
    <definedName name="_xlnm.Print_Titles" localSheetId="13">PurchasesJun22!$A:$A,PurchasesJun22!$1:$2</definedName>
    <definedName name="_xlnm.Print_Titles" localSheetId="31">PurchasesMar23!$A:$A,PurchasesMar23!$1:$2</definedName>
    <definedName name="_xlnm.Print_Titles" localSheetId="11">PurchasesMay22!$A:$A,PurchasesMay22!$1:$2</definedName>
    <definedName name="_xlnm.Print_Titles" localSheetId="23">PurchasesNov22!$A:$A,PurchasesNov22!$1:$2</definedName>
    <definedName name="_xlnm.Print_Titles" localSheetId="21">PurchasesOct22!$A:$A,PurchasesOct22!$1:$2</definedName>
    <definedName name="_xlnm.Print_Titles" localSheetId="19">PurchasesSep22!$A:$A,PurchasesSep22!$1:$2</definedName>
    <definedName name="_xlnm.Print_Titles" localSheetId="8">SalesApr22!$1:$3</definedName>
    <definedName name="_xlnm.Print_Titles" localSheetId="16">SalesAug22!$1:$3</definedName>
    <definedName name="_xlnm.Print_Titles" localSheetId="24">SalesDec22!$1:$3</definedName>
    <definedName name="_xlnm.Print_Titles" localSheetId="28">SalesFeb23!$1:$3</definedName>
    <definedName name="_xlnm.Print_Titles" localSheetId="26">SalesJan23!$1:$3</definedName>
    <definedName name="_xlnm.Print_Titles" localSheetId="14">SalesJul22!$1:$3</definedName>
    <definedName name="_xlnm.Print_Titles" localSheetId="12">SalesJun22!$1:$3</definedName>
    <definedName name="_xlnm.Print_Titles" localSheetId="30">SalesMar23!$1:$3</definedName>
    <definedName name="_xlnm.Print_Titles" localSheetId="10">SalesMay22!$1:$3</definedName>
    <definedName name="_xlnm.Print_Titles" localSheetId="22">SalesNov22!$1:$3</definedName>
    <definedName name="_xlnm.Print_Titles" localSheetId="20">SalesOct22!$1:$3</definedName>
    <definedName name="_xlnm.Print_Titles" localSheetId="18">SalesSep22!$1:$3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Q6" i="42"/>
  <c r="R6" i="42"/>
  <c r="S6" i="42"/>
  <c r="T6" i="42"/>
  <c r="U6" i="42"/>
  <c r="W6" i="42"/>
  <c r="E7" i="42"/>
  <c r="W7" i="42" s="1"/>
  <c r="H7" i="42"/>
  <c r="I7" i="42"/>
  <c r="E8" i="42"/>
  <c r="N8" i="42" s="1"/>
  <c r="H8" i="42"/>
  <c r="I8" i="42"/>
  <c r="E9" i="42"/>
  <c r="U9" i="42" s="1"/>
  <c r="H9" i="42"/>
  <c r="I9" i="42"/>
  <c r="E10" i="42"/>
  <c r="Q10" i="42" s="1"/>
  <c r="H10" i="42"/>
  <c r="I10" i="42"/>
  <c r="N10" i="42"/>
  <c r="E11" i="42"/>
  <c r="H11" i="42"/>
  <c r="I11" i="42"/>
  <c r="E12" i="42"/>
  <c r="N12" i="42" s="1"/>
  <c r="H12" i="42"/>
  <c r="I12" i="42"/>
  <c r="P12" i="42"/>
  <c r="T12" i="42"/>
  <c r="E13" i="42"/>
  <c r="U13" i="42" s="1"/>
  <c r="H13" i="42"/>
  <c r="I13" i="42"/>
  <c r="E14" i="42"/>
  <c r="P14" i="42" s="1"/>
  <c r="H14" i="42"/>
  <c r="I14" i="42"/>
  <c r="E15" i="42"/>
  <c r="H15" i="42"/>
  <c r="I15" i="42"/>
  <c r="E16" i="42"/>
  <c r="H16" i="42"/>
  <c r="I16" i="42"/>
  <c r="S16" i="42"/>
  <c r="E17" i="42"/>
  <c r="H17" i="42"/>
  <c r="I17" i="42"/>
  <c r="E18" i="42"/>
  <c r="H18" i="42"/>
  <c r="I18" i="42"/>
  <c r="E19" i="42"/>
  <c r="H19" i="42"/>
  <c r="I19" i="42"/>
  <c r="E20" i="42"/>
  <c r="M20" i="42" s="1"/>
  <c r="H20" i="42"/>
  <c r="I20" i="42"/>
  <c r="E21" i="42"/>
  <c r="W21" i="42" s="1"/>
  <c r="H21" i="42"/>
  <c r="I21" i="42"/>
  <c r="E22" i="42"/>
  <c r="P22" i="42" s="1"/>
  <c r="H22" i="42"/>
  <c r="I22" i="42"/>
  <c r="W22" i="42"/>
  <c r="E23" i="42"/>
  <c r="K23" i="42" s="1"/>
  <c r="H23" i="42"/>
  <c r="I23" i="42"/>
  <c r="M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S43" i="42"/>
  <c r="T43" i="42"/>
  <c r="E44" i="42"/>
  <c r="H44" i="42"/>
  <c r="I44" i="42"/>
  <c r="E45" i="42"/>
  <c r="H45" i="42"/>
  <c r="I45" i="42"/>
  <c r="E46" i="42"/>
  <c r="H46" i="42"/>
  <c r="I46" i="42"/>
  <c r="E47" i="42"/>
  <c r="P47" i="42" s="1"/>
  <c r="H47" i="42"/>
  <c r="I47" i="42"/>
  <c r="L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W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O69" i="42"/>
  <c r="P69" i="42"/>
  <c r="E70" i="42"/>
  <c r="H70" i="42"/>
  <c r="I70" i="42"/>
  <c r="E71" i="42"/>
  <c r="P71" i="42" s="1"/>
  <c r="H71" i="42"/>
  <c r="I71" i="42"/>
  <c r="K71" i="42"/>
  <c r="L71" i="42"/>
  <c r="U71" i="42"/>
  <c r="E72" i="42"/>
  <c r="H72" i="42"/>
  <c r="I72" i="42"/>
  <c r="E73" i="42"/>
  <c r="O73" i="42" s="1"/>
  <c r="H73" i="42"/>
  <c r="I73" i="42"/>
  <c r="E74" i="42"/>
  <c r="H74" i="42"/>
  <c r="I74" i="42"/>
  <c r="E75" i="42"/>
  <c r="H75" i="42"/>
  <c r="I75" i="42"/>
  <c r="V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M84" i="42"/>
  <c r="E85" i="42"/>
  <c r="R85" i="42" s="1"/>
  <c r="H85" i="42"/>
  <c r="I85" i="42"/>
  <c r="E86" i="42"/>
  <c r="J86" i="42" s="1"/>
  <c r="H86" i="42"/>
  <c r="I86" i="42"/>
  <c r="K86" i="42"/>
  <c r="M86" i="42"/>
  <c r="E87" i="42"/>
  <c r="H87" i="42"/>
  <c r="I87" i="42"/>
  <c r="E88" i="42"/>
  <c r="H88" i="42"/>
  <c r="I88" i="42"/>
  <c r="E89" i="42"/>
  <c r="T89" i="42" s="1"/>
  <c r="H89" i="42"/>
  <c r="I89" i="42"/>
  <c r="E90" i="42"/>
  <c r="H90" i="42"/>
  <c r="I90" i="42"/>
  <c r="E91" i="42"/>
  <c r="T91" i="42" s="1"/>
  <c r="H91" i="42"/>
  <c r="I91" i="42"/>
  <c r="O91" i="42"/>
  <c r="E92" i="42"/>
  <c r="J92" i="42" s="1"/>
  <c r="H92" i="42"/>
  <c r="I92" i="42"/>
  <c r="Q92" i="42"/>
  <c r="E93" i="42"/>
  <c r="J93" i="42" s="1"/>
  <c r="H93" i="42"/>
  <c r="I93" i="42"/>
  <c r="E94" i="42"/>
  <c r="H94" i="42"/>
  <c r="I94" i="42"/>
  <c r="E95" i="42"/>
  <c r="H95" i="42"/>
  <c r="I95" i="42"/>
  <c r="E96" i="42"/>
  <c r="M96" i="42" s="1"/>
  <c r="H96" i="42"/>
  <c r="I96" i="42"/>
  <c r="E97" i="42"/>
  <c r="L97" i="42" s="1"/>
  <c r="H97" i="42"/>
  <c r="I97" i="42"/>
  <c r="K97" i="42"/>
  <c r="M97" i="42"/>
  <c r="R97" i="42"/>
  <c r="U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M110" i="42" s="1"/>
  <c r="H110" i="42"/>
  <c r="I110" i="42"/>
  <c r="E111" i="42"/>
  <c r="O111" i="42" s="1"/>
  <c r="H111" i="42"/>
  <c r="I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E129" i="42"/>
  <c r="H129" i="42"/>
  <c r="I129" i="42"/>
  <c r="E130" i="42"/>
  <c r="M130" i="42" s="1"/>
  <c r="H130" i="42"/>
  <c r="I130" i="42"/>
  <c r="E131" i="42"/>
  <c r="H131" i="42"/>
  <c r="I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K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N155" i="42"/>
  <c r="O155" i="42"/>
  <c r="R155" i="42"/>
  <c r="S155" i="42"/>
  <c r="V155" i="42"/>
  <c r="W155" i="42"/>
  <c r="E156" i="42"/>
  <c r="M156" i="42" s="1"/>
  <c r="H156" i="42"/>
  <c r="I156" i="42"/>
  <c r="E157" i="42"/>
  <c r="N157" i="42" s="1"/>
  <c r="H157" i="42"/>
  <c r="I157" i="42"/>
  <c r="K157" i="42"/>
  <c r="O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K167" i="42"/>
  <c r="M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E222" i="42"/>
  <c r="E223" i="42"/>
  <c r="J223" i="42" s="1"/>
  <c r="T223" i="42"/>
  <c r="E224" i="42"/>
  <c r="S224" i="42" s="1"/>
  <c r="E225" i="42"/>
  <c r="M225" i="42" s="1"/>
  <c r="E226" i="42"/>
  <c r="E227" i="42"/>
  <c r="E228" i="42"/>
  <c r="E229" i="42"/>
  <c r="O229" i="42" s="1"/>
  <c r="E230" i="42"/>
  <c r="E231" i="42"/>
  <c r="L231" i="42" s="1"/>
  <c r="E232" i="42"/>
  <c r="O232" i="42" s="1"/>
  <c r="E233" i="42"/>
  <c r="E234" i="42"/>
  <c r="E235" i="42"/>
  <c r="U235" i="42" s="1"/>
  <c r="E236" i="42"/>
  <c r="W236" i="42" s="1"/>
  <c r="E237" i="42"/>
  <c r="P237" i="42" s="1"/>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s="1"/>
  <c r="E262" i="42"/>
  <c r="O262" i="42" s="1"/>
  <c r="E263" i="42"/>
  <c r="N263" i="42" s="1"/>
  <c r="P263" i="42"/>
  <c r="R263" i="42"/>
  <c r="E264" i="42"/>
  <c r="Q264" i="42" s="1"/>
  <c r="E265" i="42"/>
  <c r="E266" i="42"/>
  <c r="E267" i="42"/>
  <c r="J267" i="42" s="1"/>
  <c r="E268" i="42"/>
  <c r="E269" i="42"/>
  <c r="E270" i="42"/>
  <c r="E271" i="42"/>
  <c r="E272" i="42"/>
  <c r="E273" i="42"/>
  <c r="E274" i="42"/>
  <c r="E275" i="42"/>
  <c r="Q275" i="42" s="1"/>
  <c r="E276" i="42"/>
  <c r="U276" i="42" s="1"/>
  <c r="E277" i="42"/>
  <c r="P277" i="42" s="1"/>
  <c r="V277" i="42"/>
  <c r="W277" i="42"/>
  <c r="E278" i="42"/>
  <c r="E279" i="42"/>
  <c r="L279" i="42" s="1"/>
  <c r="E280" i="42"/>
  <c r="E281" i="42"/>
  <c r="S281" i="42" s="1"/>
  <c r="E282" i="42"/>
  <c r="K282" i="42" s="1"/>
  <c r="E283" i="42"/>
  <c r="Q283" i="42" s="1"/>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T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K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V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W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H73" i="41"/>
  <c r="I73" i="41"/>
  <c r="N73" i="41"/>
  <c r="E74" i="41"/>
  <c r="Q74" i="41" s="1"/>
  <c r="H74" i="41"/>
  <c r="I74" i="41"/>
  <c r="E75" i="41"/>
  <c r="J75" i="41" s="1"/>
  <c r="H75" i="41"/>
  <c r="I75" i="41"/>
  <c r="N75" i="41"/>
  <c r="E76" i="41"/>
  <c r="Q76" i="41" s="1"/>
  <c r="H76" i="41"/>
  <c r="I76" i="41"/>
  <c r="U76" i="41"/>
  <c r="E77" i="41"/>
  <c r="O77" i="41" s="1"/>
  <c r="H77" i="41"/>
  <c r="I77" i="41"/>
  <c r="K77" i="41"/>
  <c r="L77" i="41"/>
  <c r="E78" i="41"/>
  <c r="Q78" i="41" s="1"/>
  <c r="H78" i="41"/>
  <c r="I78" i="41"/>
  <c r="U78" i="41"/>
  <c r="E79" i="41"/>
  <c r="R79" i="41" s="1"/>
  <c r="H79" i="41"/>
  <c r="I79" i="41"/>
  <c r="L79" i="41"/>
  <c r="M79" i="41"/>
  <c r="S79" i="41"/>
  <c r="U79" i="41"/>
  <c r="V79" i="41"/>
  <c r="E80" i="41"/>
  <c r="H80" i="41"/>
  <c r="I80" i="41"/>
  <c r="E81" i="41"/>
  <c r="H81" i="41"/>
  <c r="I81" i="41"/>
  <c r="R81" i="41"/>
  <c r="E82" i="41"/>
  <c r="K82" i="41" s="1"/>
  <c r="H82" i="41"/>
  <c r="I82" i="41"/>
  <c r="U82" i="41"/>
  <c r="E83" i="41"/>
  <c r="J83" i="41" s="1"/>
  <c r="H83" i="41"/>
  <c r="I83" i="41"/>
  <c r="L83" i="41"/>
  <c r="M83" i="41"/>
  <c r="Q83" i="41"/>
  <c r="R83" i="41"/>
  <c r="U83" i="41"/>
  <c r="W83" i="41"/>
  <c r="E84" i="41"/>
  <c r="H84" i="41"/>
  <c r="I84" i="41"/>
  <c r="E85" i="41"/>
  <c r="H85" i="41"/>
  <c r="I85" i="41"/>
  <c r="E86" i="41"/>
  <c r="M86" i="41" s="1"/>
  <c r="H86" i="41"/>
  <c r="I86" i="41"/>
  <c r="E87" i="41"/>
  <c r="H87" i="41"/>
  <c r="I87" i="41"/>
  <c r="E88" i="41"/>
  <c r="H88" i="41"/>
  <c r="I88" i="41"/>
  <c r="E89" i="41"/>
  <c r="H89" i="41"/>
  <c r="I89" i="41"/>
  <c r="E90" i="41"/>
  <c r="H90" i="41"/>
  <c r="I90" i="41"/>
  <c r="M90" i="41"/>
  <c r="E91" i="41"/>
  <c r="U91" i="41" s="1"/>
  <c r="H91" i="41"/>
  <c r="I91" i="41"/>
  <c r="E92" i="41"/>
  <c r="H92" i="41"/>
  <c r="I92" i="41"/>
  <c r="E93" i="41"/>
  <c r="W93" i="41" s="1"/>
  <c r="H93" i="41"/>
  <c r="I93" i="41"/>
  <c r="E94" i="41"/>
  <c r="W94" i="41" s="1"/>
  <c r="H94" i="41"/>
  <c r="I94" i="41"/>
  <c r="E95" i="41"/>
  <c r="H95" i="41"/>
  <c r="I95" i="41"/>
  <c r="E96" i="41"/>
  <c r="H96" i="41"/>
  <c r="I96" i="41"/>
  <c r="S96" i="41"/>
  <c r="E97" i="41"/>
  <c r="H97" i="41"/>
  <c r="I97" i="41"/>
  <c r="U97" i="41"/>
  <c r="E98" i="41"/>
  <c r="J98" i="41" s="1"/>
  <c r="H98" i="41"/>
  <c r="I98" i="41"/>
  <c r="L98" i="41"/>
  <c r="O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E111" i="41"/>
  <c r="H111" i="41"/>
  <c r="I111" i="41"/>
  <c r="E112" i="41"/>
  <c r="H112" i="41"/>
  <c r="I112" i="41"/>
  <c r="E113" i="41"/>
  <c r="H113" i="41"/>
  <c r="I113" i="41"/>
  <c r="Q113" i="41"/>
  <c r="E114" i="41"/>
  <c r="K114" i="41" s="1"/>
  <c r="H114" i="41"/>
  <c r="I114" i="41"/>
  <c r="J114" i="41"/>
  <c r="N114" i="41"/>
  <c r="E115" i="41"/>
  <c r="K115" i="41" s="1"/>
  <c r="H115" i="41"/>
  <c r="I115" i="41"/>
  <c r="W115" i="41"/>
  <c r="E116" i="41"/>
  <c r="K116" i="41" s="1"/>
  <c r="H116" i="41"/>
  <c r="I116" i="41"/>
  <c r="M116" i="41"/>
  <c r="N116" i="41"/>
  <c r="U116" i="41"/>
  <c r="E117" i="41"/>
  <c r="H117" i="41"/>
  <c r="I117" i="41"/>
  <c r="E118" i="41"/>
  <c r="N118" i="41" s="1"/>
  <c r="H118" i="41"/>
  <c r="I118" i="41"/>
  <c r="E119" i="41"/>
  <c r="Q119" i="41" s="1"/>
  <c r="H119" i="41"/>
  <c r="I119" i="41"/>
  <c r="O119" i="41"/>
  <c r="U119" i="41"/>
  <c r="E120" i="41"/>
  <c r="H120" i="41"/>
  <c r="I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O130" i="41"/>
  <c r="P130" i="41"/>
  <c r="Q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E139" i="41"/>
  <c r="H139" i="41"/>
  <c r="I139" i="41"/>
  <c r="E140" i="41"/>
  <c r="O140" i="41" s="1"/>
  <c r="H140" i="41"/>
  <c r="I140" i="41"/>
  <c r="E141" i="41"/>
  <c r="H141" i="41"/>
  <c r="I141" i="41"/>
  <c r="M141" i="41"/>
  <c r="E142" i="41"/>
  <c r="L142" i="41" s="1"/>
  <c r="H142" i="41"/>
  <c r="I142" i="41"/>
  <c r="R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O152" i="41"/>
  <c r="E153" i="41"/>
  <c r="Q153" i="41" s="1"/>
  <c r="H153" i="41"/>
  <c r="I153" i="41"/>
  <c r="E154" i="41"/>
  <c r="U154" i="41" s="1"/>
  <c r="H154" i="41"/>
  <c r="I154" i="41"/>
  <c r="W154" i="41"/>
  <c r="E155" i="41"/>
  <c r="Q155" i="41" s="1"/>
  <c r="H155" i="41"/>
  <c r="I155" i="41"/>
  <c r="E156" i="41"/>
  <c r="N156" i="41" s="1"/>
  <c r="H156" i="41"/>
  <c r="I156" i="41"/>
  <c r="E157" i="41"/>
  <c r="H157" i="41"/>
  <c r="I157" i="41"/>
  <c r="E158" i="41"/>
  <c r="U158" i="41" s="1"/>
  <c r="H158" i="41"/>
  <c r="I158" i="41"/>
  <c r="E159" i="41"/>
  <c r="O159" i="41" s="1"/>
  <c r="H159" i="41"/>
  <c r="I159" i="41"/>
  <c r="U159" i="41"/>
  <c r="E160" i="41"/>
  <c r="L160" i="41" s="1"/>
  <c r="H160" i="41"/>
  <c r="I160" i="41"/>
  <c r="R160" i="41"/>
  <c r="E161" i="41"/>
  <c r="H161" i="41"/>
  <c r="I161" i="41"/>
  <c r="E162" i="41"/>
  <c r="U162" i="41" s="1"/>
  <c r="H162" i="41"/>
  <c r="I162" i="41"/>
  <c r="E163" i="41"/>
  <c r="S163" i="41" s="1"/>
  <c r="H163" i="41"/>
  <c r="I163" i="41"/>
  <c r="E164" i="41"/>
  <c r="N164" i="41" s="1"/>
  <c r="H164" i="41"/>
  <c r="I164" i="41"/>
  <c r="V164" i="41"/>
  <c r="E165" i="41"/>
  <c r="H165" i="41"/>
  <c r="I165" i="41"/>
  <c r="E166" i="41"/>
  <c r="H166" i="41"/>
  <c r="I166" i="41"/>
  <c r="E167" i="41"/>
  <c r="H167" i="41"/>
  <c r="I167" i="41"/>
  <c r="E168" i="41"/>
  <c r="H168" i="41"/>
  <c r="I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E181" i="41"/>
  <c r="H181" i="41"/>
  <c r="I181" i="41"/>
  <c r="E182" i="41"/>
  <c r="H182" i="41"/>
  <c r="I182" i="41"/>
  <c r="E183" i="41"/>
  <c r="H183" i="41"/>
  <c r="I183" i="41"/>
  <c r="U183" i="41"/>
  <c r="E184" i="41"/>
  <c r="O184" i="41" s="1"/>
  <c r="H184" i="41"/>
  <c r="I184" i="41"/>
  <c r="E185" i="41"/>
  <c r="N185" i="41" s="1"/>
  <c r="H185" i="41"/>
  <c r="I185" i="41"/>
  <c r="E186" i="41"/>
  <c r="U186" i="41" s="1"/>
  <c r="H186" i="41"/>
  <c r="I186" i="41"/>
  <c r="E187" i="41"/>
  <c r="H187" i="41"/>
  <c r="I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E196" i="41"/>
  <c r="H196" i="41"/>
  <c r="I196" i="41"/>
  <c r="E197" i="41"/>
  <c r="H197" i="41"/>
  <c r="I197" i="41"/>
  <c r="E198" i="41"/>
  <c r="H198" i="41"/>
  <c r="I198" i="41"/>
  <c r="U198" i="41"/>
  <c r="E199" i="41"/>
  <c r="H199" i="41"/>
  <c r="I199" i="41"/>
  <c r="E200" i="41"/>
  <c r="H200" i="41"/>
  <c r="I200" i="41"/>
  <c r="E201" i="41"/>
  <c r="U201" i="41" s="1"/>
  <c r="H201" i="41"/>
  <c r="I201" i="41"/>
  <c r="N201" i="41"/>
  <c r="E202" i="41"/>
  <c r="U202" i="41" s="1"/>
  <c r="H202" i="41"/>
  <c r="I202" i="41"/>
  <c r="E203" i="41"/>
  <c r="U203" i="41" s="1"/>
  <c r="H203" i="41"/>
  <c r="I203" i="41"/>
  <c r="E204" i="41"/>
  <c r="H204" i="41"/>
  <c r="I204" i="41"/>
  <c r="E205" i="41"/>
  <c r="E206" i="41"/>
  <c r="K206" i="41" s="1"/>
  <c r="E207" i="41"/>
  <c r="O207" i="41" s="1"/>
  <c r="E208" i="41"/>
  <c r="E209" i="41"/>
  <c r="S209" i="41" s="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W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T263" i="41"/>
  <c r="E264" i="41"/>
  <c r="E265" i="41"/>
  <c r="N265" i="41" s="1"/>
  <c r="E266" i="41"/>
  <c r="E267" i="41"/>
  <c r="K267" i="41" s="1"/>
  <c r="E268" i="41"/>
  <c r="O268" i="41" s="1"/>
  <c r="E269" i="41"/>
  <c r="W269" i="41" s="1"/>
  <c r="E270" i="41"/>
  <c r="K270" i="41" s="1"/>
  <c r="E271" i="41"/>
  <c r="U271" i="41" s="1"/>
  <c r="E272" i="41"/>
  <c r="S272" i="41" s="1"/>
  <c r="E273" i="41"/>
  <c r="J273" i="41" s="1"/>
  <c r="P273" i="41"/>
  <c r="V273" i="41"/>
  <c r="E274" i="41"/>
  <c r="E275" i="41"/>
  <c r="N275" i="41" s="1"/>
  <c r="E276" i="41"/>
  <c r="K276" i="41" s="1"/>
  <c r="E277" i="41"/>
  <c r="E278" i="41"/>
  <c r="E279" i="41"/>
  <c r="E280" i="41"/>
  <c r="E281" i="41"/>
  <c r="E282" i="41"/>
  <c r="E283" i="41"/>
  <c r="Q283" i="41"/>
  <c r="R283" i="41"/>
  <c r="E284" i="41"/>
  <c r="E285" i="41"/>
  <c r="O285" i="41"/>
  <c r="E286" i="41"/>
  <c r="W286" i="41" s="1"/>
  <c r="E287" i="41"/>
  <c r="E288" i="41"/>
  <c r="E289" i="41"/>
  <c r="U289" i="41" s="1"/>
  <c r="E290" i="41"/>
  <c r="E291" i="41"/>
  <c r="E292" i="41"/>
  <c r="E293" i="41"/>
  <c r="E294" i="41"/>
  <c r="M294" i="41" s="1"/>
  <c r="E295" i="41"/>
  <c r="O295" i="41" s="1"/>
  <c r="E296" i="41"/>
  <c r="Q296" i="41" s="1"/>
  <c r="E297" i="41"/>
  <c r="E298" i="41"/>
  <c r="K298" i="41" s="1"/>
  <c r="E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E21" i="40"/>
  <c r="Q21" i="40" s="1"/>
  <c r="H21" i="40"/>
  <c r="I21" i="40"/>
  <c r="E22" i="40"/>
  <c r="U22" i="40" s="1"/>
  <c r="H22" i="40"/>
  <c r="I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H43" i="40"/>
  <c r="I43" i="40"/>
  <c r="E44" i="40"/>
  <c r="H44" i="40"/>
  <c r="I44" i="40"/>
  <c r="E45" i="40"/>
  <c r="H45" i="40"/>
  <c r="I45" i="40"/>
  <c r="E46" i="40"/>
  <c r="Q46" i="40" s="1"/>
  <c r="H46" i="40"/>
  <c r="I46" i="40"/>
  <c r="E47" i="40"/>
  <c r="R47" i="40" s="1"/>
  <c r="H47" i="40"/>
  <c r="I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E84" i="40"/>
  <c r="K84" i="40" s="1"/>
  <c r="H84" i="40"/>
  <c r="I84" i="40"/>
  <c r="W84" i="40"/>
  <c r="E85" i="40"/>
  <c r="Q85" i="40" s="1"/>
  <c r="H85" i="40"/>
  <c r="I85" i="40"/>
  <c r="E86" i="40"/>
  <c r="K86" i="40" s="1"/>
  <c r="H86" i="40"/>
  <c r="I86" i="40"/>
  <c r="E87" i="40"/>
  <c r="M87" i="40" s="1"/>
  <c r="H87" i="40"/>
  <c r="I87" i="40"/>
  <c r="T87" i="40"/>
  <c r="E88" i="40"/>
  <c r="W88" i="40" s="1"/>
  <c r="H88" i="40"/>
  <c r="I88" i="40"/>
  <c r="M88" i="40"/>
  <c r="U88" i="40"/>
  <c r="E89" i="40"/>
  <c r="Q89" i="40" s="1"/>
  <c r="H89" i="40"/>
  <c r="I89" i="40"/>
  <c r="M89" i="40"/>
  <c r="P89" i="40"/>
  <c r="E90" i="40"/>
  <c r="H90" i="40"/>
  <c r="I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E102" i="40"/>
  <c r="H102" i="40"/>
  <c r="I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H111" i="40"/>
  <c r="I111" i="40"/>
  <c r="E112" i="40"/>
  <c r="H112" i="40"/>
  <c r="I112" i="40"/>
  <c r="E113" i="40"/>
  <c r="W113" i="40" s="1"/>
  <c r="H113" i="40"/>
  <c r="I113" i="40"/>
  <c r="E114" i="40"/>
  <c r="H114" i="40"/>
  <c r="I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N124" i="40"/>
  <c r="O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H176" i="40"/>
  <c r="I176" i="40"/>
  <c r="E177" i="40"/>
  <c r="H177" i="40"/>
  <c r="I177" i="40"/>
  <c r="E178" i="40"/>
  <c r="H178" i="40"/>
  <c r="I178" i="40"/>
  <c r="E179" i="40"/>
  <c r="H179" i="40"/>
  <c r="I179" i="40"/>
  <c r="O179" i="40"/>
  <c r="E180" i="40"/>
  <c r="N180" i="40" s="1"/>
  <c r="H180" i="40"/>
  <c r="I180" i="40"/>
  <c r="O180" i="40"/>
  <c r="W180" i="40"/>
  <c r="E181" i="40"/>
  <c r="H181" i="40"/>
  <c r="I181" i="40"/>
  <c r="E182" i="40"/>
  <c r="H182" i="40"/>
  <c r="I182" i="40"/>
  <c r="E183" i="40"/>
  <c r="H183" i="40"/>
  <c r="I183" i="40"/>
  <c r="E184" i="40"/>
  <c r="H184" i="40"/>
  <c r="I184" i="40"/>
  <c r="E185" i="40"/>
  <c r="H185" i="40"/>
  <c r="I185" i="40"/>
  <c r="E186" i="40"/>
  <c r="W186" i="40" s="1"/>
  <c r="H186" i="40"/>
  <c r="I186" i="40"/>
  <c r="T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N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J211" i="40" s="1"/>
  <c r="K211" i="40"/>
  <c r="E212" i="40"/>
  <c r="L212" i="40" s="1"/>
  <c r="J212" i="40"/>
  <c r="W212" i="40"/>
  <c r="E213" i="40"/>
  <c r="E214" i="40"/>
  <c r="L214" i="40" s="1"/>
  <c r="E215" i="40"/>
  <c r="Q215" i="40" s="1"/>
  <c r="E216" i="40"/>
  <c r="M216" i="40" s="1"/>
  <c r="E217" i="40"/>
  <c r="K217" i="40" s="1"/>
  <c r="E218" i="40"/>
  <c r="K218" i="40" s="1"/>
  <c r="E219" i="40"/>
  <c r="O219" i="40" s="1"/>
  <c r="E220" i="40"/>
  <c r="K220" i="40" s="1"/>
  <c r="Q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c r="E264" i="40"/>
  <c r="E265" i="40"/>
  <c r="U265" i="40" s="1"/>
  <c r="E266" i="40"/>
  <c r="W266" i="40" s="1"/>
  <c r="N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s="1"/>
  <c r="E295" i="40"/>
  <c r="K295" i="40" s="1"/>
  <c r="E296" i="40"/>
  <c r="E297" i="40"/>
  <c r="E298" i="40"/>
  <c r="P298" i="40" s="1"/>
  <c r="E299" i="40"/>
  <c r="E300" i="40"/>
  <c r="K300" i="40" s="1"/>
  <c r="F1" i="39"/>
  <c r="I1" i="39"/>
  <c r="Y1" i="39"/>
  <c r="E5" i="39"/>
  <c r="H5" i="39"/>
  <c r="I5" i="39"/>
  <c r="E6" i="39"/>
  <c r="O6" i="39" s="1"/>
  <c r="H6" i="39"/>
  <c r="I6" i="39"/>
  <c r="S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H14" i="39"/>
  <c r="I14" i="39"/>
  <c r="E15" i="39"/>
  <c r="H15" i="39"/>
  <c r="I15" i="39"/>
  <c r="E16" i="39"/>
  <c r="H16" i="39"/>
  <c r="I16" i="39"/>
  <c r="E17" i="39"/>
  <c r="K17" i="39" s="1"/>
  <c r="H17" i="39"/>
  <c r="I17" i="39"/>
  <c r="E18" i="39"/>
  <c r="Q18" i="39" s="1"/>
  <c r="H18" i="39"/>
  <c r="I18" i="39"/>
  <c r="N18" i="39"/>
  <c r="E19" i="39"/>
  <c r="M19" i="39" s="1"/>
  <c r="H19" i="39"/>
  <c r="I19" i="39"/>
  <c r="E20" i="39"/>
  <c r="H20" i="39"/>
  <c r="I20" i="39"/>
  <c r="E21" i="39"/>
  <c r="Q21" i="39" s="1"/>
  <c r="H21" i="39"/>
  <c r="I21" i="39"/>
  <c r="E22" i="39"/>
  <c r="O22" i="39" s="1"/>
  <c r="H22" i="39"/>
  <c r="I22" i="39"/>
  <c r="E23" i="39"/>
  <c r="W23" i="39" s="1"/>
  <c r="H23" i="39"/>
  <c r="I23" i="39"/>
  <c r="E24" i="39"/>
  <c r="O24" i="39" s="1"/>
  <c r="H24" i="39"/>
  <c r="I24" i="39"/>
  <c r="E25" i="39"/>
  <c r="H25" i="39"/>
  <c r="I25" i="39"/>
  <c r="E26" i="39"/>
  <c r="O26" i="39" s="1"/>
  <c r="H26" i="39"/>
  <c r="I26" i="39"/>
  <c r="E27" i="39"/>
  <c r="J27" i="39" s="1"/>
  <c r="H27" i="39"/>
  <c r="I27" i="39"/>
  <c r="E28" i="39"/>
  <c r="Q28" i="39" s="1"/>
  <c r="H28" i="39"/>
  <c r="I28" i="39"/>
  <c r="E29" i="39"/>
  <c r="J29" i="39" s="1"/>
  <c r="H29" i="39"/>
  <c r="I29" i="39"/>
  <c r="E30" i="39"/>
  <c r="P30" i="39" s="1"/>
  <c r="H30" i="39"/>
  <c r="I30" i="39"/>
  <c r="E31" i="39"/>
  <c r="S31" i="39" s="1"/>
  <c r="H31" i="39"/>
  <c r="I31" i="39"/>
  <c r="W31" i="39"/>
  <c r="E32" i="39"/>
  <c r="H32" i="39"/>
  <c r="I32" i="39"/>
  <c r="R32" i="39"/>
  <c r="E33" i="39"/>
  <c r="H33" i="39"/>
  <c r="I33" i="39"/>
  <c r="E34" i="39"/>
  <c r="H34" i="39"/>
  <c r="I34" i="39"/>
  <c r="E35" i="39"/>
  <c r="J35" i="39" s="1"/>
  <c r="H35" i="39"/>
  <c r="I35" i="39"/>
  <c r="U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Q43" i="39" s="1"/>
  <c r="H43" i="39"/>
  <c r="I43" i="39"/>
  <c r="E44" i="39"/>
  <c r="V44" i="39" s="1"/>
  <c r="H44" i="39"/>
  <c r="I44" i="39"/>
  <c r="O44" i="39"/>
  <c r="E45" i="39"/>
  <c r="H45" i="39"/>
  <c r="I45" i="39"/>
  <c r="E46" i="39"/>
  <c r="K46" i="39" s="1"/>
  <c r="H46" i="39"/>
  <c r="I46" i="39"/>
  <c r="E47" i="39"/>
  <c r="R47" i="39" s="1"/>
  <c r="H47" i="39"/>
  <c r="I47" i="39"/>
  <c r="E48" i="39"/>
  <c r="H48" i="39"/>
  <c r="I48" i="39"/>
  <c r="E49" i="39"/>
  <c r="H49" i="39"/>
  <c r="I49" i="39"/>
  <c r="E50" i="39"/>
  <c r="H50" i="39"/>
  <c r="I50" i="39"/>
  <c r="W50" i="39"/>
  <c r="E51" i="39"/>
  <c r="K51" i="39" s="1"/>
  <c r="H51" i="39"/>
  <c r="I51" i="39"/>
  <c r="O51" i="39"/>
  <c r="E52" i="39"/>
  <c r="O52" i="39" s="1"/>
  <c r="H52" i="39"/>
  <c r="I52" i="39"/>
  <c r="E53" i="39"/>
  <c r="P53" i="39" s="1"/>
  <c r="H53" i="39"/>
  <c r="I53" i="39"/>
  <c r="E54" i="39"/>
  <c r="U54" i="39" s="1"/>
  <c r="H54" i="39"/>
  <c r="I54" i="39"/>
  <c r="E55" i="39"/>
  <c r="H55" i="39"/>
  <c r="I55" i="39"/>
  <c r="W55" i="39"/>
  <c r="E56" i="39"/>
  <c r="U56" i="39" s="1"/>
  <c r="H56" i="39"/>
  <c r="I56" i="39"/>
  <c r="E57" i="39"/>
  <c r="H57" i="39"/>
  <c r="I57" i="39"/>
  <c r="E58" i="39"/>
  <c r="H58" i="39"/>
  <c r="I58" i="39"/>
  <c r="E59" i="39"/>
  <c r="R59" i="39" s="1"/>
  <c r="H59" i="39"/>
  <c r="I59" i="39"/>
  <c r="E60" i="39"/>
  <c r="H60" i="39"/>
  <c r="I60" i="39"/>
  <c r="E61" i="39"/>
  <c r="M61" i="39" s="1"/>
  <c r="H61" i="39"/>
  <c r="I61" i="39"/>
  <c r="E62" i="39"/>
  <c r="J62" i="39" s="1"/>
  <c r="H62" i="39"/>
  <c r="I62" i="39"/>
  <c r="U62" i="39"/>
  <c r="E63" i="39"/>
  <c r="H63" i="39"/>
  <c r="I63" i="39"/>
  <c r="E64" i="39"/>
  <c r="J64" i="39" s="1"/>
  <c r="H64" i="39"/>
  <c r="I64" i="39"/>
  <c r="E65" i="39"/>
  <c r="Q65" i="39" s="1"/>
  <c r="H65" i="39"/>
  <c r="I65" i="39"/>
  <c r="E66" i="39"/>
  <c r="K66" i="39" s="1"/>
  <c r="H66" i="39"/>
  <c r="I66" i="39"/>
  <c r="E67" i="39"/>
  <c r="O67" i="39" s="1"/>
  <c r="H67" i="39"/>
  <c r="I67" i="39"/>
  <c r="E68" i="39"/>
  <c r="Q68" i="39" s="1"/>
  <c r="H68" i="39"/>
  <c r="I68" i="39"/>
  <c r="E69" i="39"/>
  <c r="L69" i="39" s="1"/>
  <c r="H69" i="39"/>
  <c r="I69" i="39"/>
  <c r="Q69" i="39"/>
  <c r="S69" i="39"/>
  <c r="E70" i="39"/>
  <c r="H70" i="39"/>
  <c r="I70" i="39"/>
  <c r="E71" i="39"/>
  <c r="H71" i="39"/>
  <c r="I71" i="39"/>
  <c r="E72" i="39"/>
  <c r="H72" i="39"/>
  <c r="I72" i="39"/>
  <c r="E73" i="39"/>
  <c r="W73" i="39" s="1"/>
  <c r="H73" i="39"/>
  <c r="I73" i="39"/>
  <c r="E74" i="39"/>
  <c r="H74" i="39"/>
  <c r="I74" i="39"/>
  <c r="E75" i="39"/>
  <c r="H75" i="39"/>
  <c r="I75" i="39"/>
  <c r="R75" i="39"/>
  <c r="E76" i="39"/>
  <c r="W76" i="39" s="1"/>
  <c r="H76" i="39"/>
  <c r="I76" i="39"/>
  <c r="E77" i="39"/>
  <c r="H77" i="39"/>
  <c r="I77" i="39"/>
  <c r="E78" i="39"/>
  <c r="H78" i="39"/>
  <c r="I78" i="39"/>
  <c r="O78" i="39"/>
  <c r="E79" i="39"/>
  <c r="H79" i="39"/>
  <c r="I79" i="39"/>
  <c r="E80" i="39"/>
  <c r="H80" i="39"/>
  <c r="I80" i="39"/>
  <c r="E81" i="39"/>
  <c r="H81" i="39"/>
  <c r="I81" i="39"/>
  <c r="E82" i="39"/>
  <c r="H82" i="39"/>
  <c r="I82" i="39"/>
  <c r="E83" i="39"/>
  <c r="H83" i="39"/>
  <c r="I83" i="39"/>
  <c r="E84" i="39"/>
  <c r="H84" i="39"/>
  <c r="I84" i="39"/>
  <c r="E85" i="39"/>
  <c r="M85" i="39" s="1"/>
  <c r="H85" i="39"/>
  <c r="I85" i="39"/>
  <c r="Q85" i="39"/>
  <c r="S85" i="39"/>
  <c r="E86" i="39"/>
  <c r="W86" i="39" s="1"/>
  <c r="H86" i="39"/>
  <c r="I86" i="39"/>
  <c r="E87" i="39"/>
  <c r="H87" i="39"/>
  <c r="I87" i="39"/>
  <c r="M87" i="39"/>
  <c r="E88" i="39"/>
  <c r="H88" i="39"/>
  <c r="I88" i="39"/>
  <c r="E89" i="39"/>
  <c r="H89" i="39"/>
  <c r="I89" i="39"/>
  <c r="E90" i="39"/>
  <c r="S90" i="39" s="1"/>
  <c r="H90" i="39"/>
  <c r="I90" i="39"/>
  <c r="E91" i="39"/>
  <c r="Q91" i="39" s="1"/>
  <c r="H91" i="39"/>
  <c r="I91" i="39"/>
  <c r="S91" i="39"/>
  <c r="E92" i="39"/>
  <c r="Q92" i="39" s="1"/>
  <c r="H92" i="39"/>
  <c r="I92" i="39"/>
  <c r="E93" i="39"/>
  <c r="V93" i="39" s="1"/>
  <c r="H93" i="39"/>
  <c r="I93" i="39"/>
  <c r="E94" i="39"/>
  <c r="M94" i="39" s="1"/>
  <c r="H94" i="39"/>
  <c r="I94" i="39"/>
  <c r="T94" i="39"/>
  <c r="E95" i="39"/>
  <c r="H95" i="39"/>
  <c r="I95" i="39"/>
  <c r="L95" i="39"/>
  <c r="T95" i="39"/>
  <c r="E96" i="39"/>
  <c r="H96" i="39"/>
  <c r="I96" i="39"/>
  <c r="E97" i="39"/>
  <c r="P97" i="39" s="1"/>
  <c r="H97" i="39"/>
  <c r="I97" i="39"/>
  <c r="K97" i="39"/>
  <c r="M97" i="39"/>
  <c r="E98" i="39"/>
  <c r="H98" i="39"/>
  <c r="I98" i="39"/>
  <c r="E99" i="39"/>
  <c r="P99" i="39" s="1"/>
  <c r="H99" i="39"/>
  <c r="I99" i="39"/>
  <c r="E100" i="39"/>
  <c r="Q100" i="39" s="1"/>
  <c r="H100" i="39"/>
  <c r="I100" i="39"/>
  <c r="E101" i="39"/>
  <c r="H101" i="39"/>
  <c r="I101" i="39"/>
  <c r="E102" i="39"/>
  <c r="U102" i="39" s="1"/>
  <c r="H102" i="39"/>
  <c r="I102" i="39"/>
  <c r="E103" i="39"/>
  <c r="U103" i="39" s="1"/>
  <c r="H103" i="39"/>
  <c r="I103" i="39"/>
  <c r="O103" i="39"/>
  <c r="W103" i="39"/>
  <c r="E104" i="39"/>
  <c r="H104" i="39"/>
  <c r="I104" i="39"/>
  <c r="E105" i="39"/>
  <c r="V105" i="39" s="1"/>
  <c r="H105" i="39"/>
  <c r="I105" i="39"/>
  <c r="E106" i="39"/>
  <c r="J106" i="39" s="1"/>
  <c r="H106" i="39"/>
  <c r="I106" i="39"/>
  <c r="E107" i="39"/>
  <c r="L107" i="39" s="1"/>
  <c r="H107" i="39"/>
  <c r="I107" i="39"/>
  <c r="E108" i="39"/>
  <c r="H108" i="39"/>
  <c r="I108" i="39"/>
  <c r="E109" i="39"/>
  <c r="P109" i="39" s="1"/>
  <c r="H109" i="39"/>
  <c r="I109" i="39"/>
  <c r="E110" i="39"/>
  <c r="H110" i="39"/>
  <c r="I110" i="39"/>
  <c r="E111" i="39"/>
  <c r="H111" i="39"/>
  <c r="I111" i="39"/>
  <c r="R111" i="39"/>
  <c r="E112" i="39"/>
  <c r="Q112" i="39" s="1"/>
  <c r="H112" i="39"/>
  <c r="I112" i="39"/>
  <c r="E113" i="39"/>
  <c r="P113" i="39" s="1"/>
  <c r="H113" i="39"/>
  <c r="I113" i="39"/>
  <c r="K113" i="39"/>
  <c r="Q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O123" i="39"/>
  <c r="R123" i="39"/>
  <c r="E124" i="39"/>
  <c r="W124" i="39" s="1"/>
  <c r="H124" i="39"/>
  <c r="I124" i="39"/>
  <c r="E125" i="39"/>
  <c r="S125" i="39" s="1"/>
  <c r="H125" i="39"/>
  <c r="I125" i="39"/>
  <c r="E126" i="39"/>
  <c r="H126" i="39"/>
  <c r="I126" i="39"/>
  <c r="E127" i="39"/>
  <c r="O127" i="39" s="1"/>
  <c r="H127" i="39"/>
  <c r="I127" i="39"/>
  <c r="W127" i="39"/>
  <c r="E128" i="39"/>
  <c r="H128" i="39"/>
  <c r="I128" i="39"/>
  <c r="E129" i="39"/>
  <c r="M129" i="39" s="1"/>
  <c r="H129" i="39"/>
  <c r="I129" i="39"/>
  <c r="N129" i="39"/>
  <c r="E130" i="39"/>
  <c r="S130" i="39" s="1"/>
  <c r="H130" i="39"/>
  <c r="I130" i="39"/>
  <c r="E131" i="39"/>
  <c r="H131" i="39"/>
  <c r="I131" i="39"/>
  <c r="E132" i="39"/>
  <c r="H132" i="39"/>
  <c r="I132" i="39"/>
  <c r="E133" i="39"/>
  <c r="H133" i="39"/>
  <c r="I133" i="39"/>
  <c r="E134" i="39"/>
  <c r="H134" i="39"/>
  <c r="I134" i="39"/>
  <c r="E135" i="39"/>
  <c r="H135" i="39"/>
  <c r="I135" i="39"/>
  <c r="E136" i="39"/>
  <c r="H136" i="39"/>
  <c r="I136" i="39"/>
  <c r="E137" i="39"/>
  <c r="H137" i="39"/>
  <c r="I137" i="39"/>
  <c r="E138" i="39"/>
  <c r="O138" i="39" s="1"/>
  <c r="H138" i="39"/>
  <c r="I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U149" i="39"/>
  <c r="E150" i="39"/>
  <c r="H150" i="39"/>
  <c r="I150" i="39"/>
  <c r="E151" i="39"/>
  <c r="H151" i="39"/>
  <c r="I151" i="39"/>
  <c r="E152" i="39"/>
  <c r="H152" i="39"/>
  <c r="I152" i="39"/>
  <c r="E153" i="39"/>
  <c r="H153" i="39"/>
  <c r="I153" i="39"/>
  <c r="O153" i="39"/>
  <c r="E154" i="39"/>
  <c r="H154" i="39"/>
  <c r="I154" i="39"/>
  <c r="O154" i="39"/>
  <c r="W154" i="39"/>
  <c r="E155" i="39"/>
  <c r="H155" i="39"/>
  <c r="I155" i="39"/>
  <c r="E156" i="39"/>
  <c r="H156" i="39"/>
  <c r="I156" i="39"/>
  <c r="E157" i="39"/>
  <c r="H157" i="39"/>
  <c r="I157" i="39"/>
  <c r="T157" i="39"/>
  <c r="E158" i="39"/>
  <c r="W158" i="39" s="1"/>
  <c r="H158" i="39"/>
  <c r="I158" i="39"/>
  <c r="E159" i="39"/>
  <c r="S159" i="39" s="1"/>
  <c r="H159" i="39"/>
  <c r="I159" i="39"/>
  <c r="E160" i="39"/>
  <c r="M160" i="39" s="1"/>
  <c r="H160" i="39"/>
  <c r="I160" i="39"/>
  <c r="E161" i="39"/>
  <c r="V161" i="39" s="1"/>
  <c r="H161" i="39"/>
  <c r="I161" i="39"/>
  <c r="L161" i="39"/>
  <c r="M161" i="39"/>
  <c r="U161" i="39"/>
  <c r="W161" i="39"/>
  <c r="E162" i="39"/>
  <c r="M162" i="39" s="1"/>
  <c r="H162" i="39"/>
  <c r="I162" i="39"/>
  <c r="K162" i="39"/>
  <c r="O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S171" i="39" s="1"/>
  <c r="H171" i="39"/>
  <c r="I171" i="39"/>
  <c r="E172" i="39"/>
  <c r="U172" i="39" s="1"/>
  <c r="H172" i="39"/>
  <c r="I172" i="39"/>
  <c r="E173" i="39"/>
  <c r="V173" i="39" s="1"/>
  <c r="H173" i="39"/>
  <c r="I173" i="39"/>
  <c r="E174" i="39"/>
  <c r="K174" i="39" s="1"/>
  <c r="H174" i="39"/>
  <c r="I174" i="39"/>
  <c r="Q174" i="39"/>
  <c r="S174" i="39"/>
  <c r="E175" i="39"/>
  <c r="J175" i="39" s="1"/>
  <c r="H175" i="39"/>
  <c r="I175" i="39"/>
  <c r="L175" i="39"/>
  <c r="M175" i="39"/>
  <c r="Q175" i="39"/>
  <c r="S175" i="39"/>
  <c r="W175" i="39"/>
  <c r="E176" i="39"/>
  <c r="Q176" i="39" s="1"/>
  <c r="H176" i="39"/>
  <c r="I176" i="39"/>
  <c r="E177" i="39"/>
  <c r="M177" i="39" s="1"/>
  <c r="H177" i="39"/>
  <c r="I177" i="39"/>
  <c r="E178" i="39"/>
  <c r="W178" i="39" s="1"/>
  <c r="H178" i="39"/>
  <c r="I178" i="39"/>
  <c r="E179" i="39"/>
  <c r="Q179" i="39" s="1"/>
  <c r="H179" i="39"/>
  <c r="I179" i="39"/>
  <c r="L179" i="39"/>
  <c r="O179" i="39"/>
  <c r="S179" i="39"/>
  <c r="T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N187" i="39"/>
  <c r="T187" i="39"/>
  <c r="E188" i="39"/>
  <c r="W188" i="39" s="1"/>
  <c r="H188" i="39"/>
  <c r="I188" i="39"/>
  <c r="E189" i="39"/>
  <c r="S189" i="39" s="1"/>
  <c r="H189" i="39"/>
  <c r="I189" i="39"/>
  <c r="E190" i="39"/>
  <c r="M190" i="39" s="1"/>
  <c r="H190" i="39"/>
  <c r="I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W201" i="39"/>
  <c r="E202" i="39"/>
  <c r="H202" i="39"/>
  <c r="I202" i="39"/>
  <c r="E203" i="39"/>
  <c r="V203" i="39" s="1"/>
  <c r="H203" i="39"/>
  <c r="I203" i="39"/>
  <c r="E204" i="39"/>
  <c r="H204" i="39"/>
  <c r="I204" i="39"/>
  <c r="E205" i="39"/>
  <c r="E206" i="39"/>
  <c r="E207" i="39"/>
  <c r="W207" i="39" s="1"/>
  <c r="E208" i="39"/>
  <c r="E209" i="39"/>
  <c r="L209" i="39" s="1"/>
  <c r="E210" i="39"/>
  <c r="E211" i="39"/>
  <c r="E212" i="39"/>
  <c r="E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T225" i="39" s="1"/>
  <c r="L225" i="39"/>
  <c r="R225" i="39"/>
  <c r="E226" i="39"/>
  <c r="U226" i="39" s="1"/>
  <c r="E227" i="39"/>
  <c r="E228" i="39"/>
  <c r="J228" i="39" s="1"/>
  <c r="W228" i="39"/>
  <c r="E229" i="39"/>
  <c r="R229" i="39" s="1"/>
  <c r="E230" i="39"/>
  <c r="U230" i="39" s="1"/>
  <c r="E231" i="39"/>
  <c r="E232" i="39"/>
  <c r="E233" i="39"/>
  <c r="O233" i="39" s="1"/>
  <c r="K233" i="39"/>
  <c r="U233" i="39"/>
  <c r="E234" i="39"/>
  <c r="E235" i="39"/>
  <c r="N235" i="39" s="1"/>
  <c r="S235" i="39"/>
  <c r="E236" i="39"/>
  <c r="E237" i="39"/>
  <c r="E238" i="39"/>
  <c r="W238" i="39" s="1"/>
  <c r="E239" i="39"/>
  <c r="O239" i="39" s="1"/>
  <c r="E240" i="39"/>
  <c r="E241" i="39"/>
  <c r="E242" i="39"/>
  <c r="E243" i="39"/>
  <c r="E244" i="39"/>
  <c r="J244" i="39" s="1"/>
  <c r="E245" i="39"/>
  <c r="O245" i="39" s="1"/>
  <c r="E246" i="39"/>
  <c r="E247" i="39"/>
  <c r="E248" i="39"/>
  <c r="J248" i="39" s="1"/>
  <c r="Q248" i="39"/>
  <c r="E249" i="39"/>
  <c r="V249" i="39"/>
  <c r="E250" i="39"/>
  <c r="M250" i="39" s="1"/>
  <c r="E251" i="39"/>
  <c r="M251" i="39" s="1"/>
  <c r="E252" i="39"/>
  <c r="W252" i="39"/>
  <c r="E253" i="39"/>
  <c r="P253" i="39" s="1"/>
  <c r="E254" i="39"/>
  <c r="M254" i="39" s="1"/>
  <c r="E255" i="39"/>
  <c r="Q255" i="39" s="1"/>
  <c r="S255" i="39"/>
  <c r="E256" i="39"/>
  <c r="W256" i="39" s="1"/>
  <c r="E257" i="39"/>
  <c r="R257" i="39" s="1"/>
  <c r="E258" i="39"/>
  <c r="U258" i="39" s="1"/>
  <c r="E259" i="39"/>
  <c r="E260" i="39"/>
  <c r="J260" i="39" s="1"/>
  <c r="O260" i="39"/>
  <c r="W260" i="39"/>
  <c r="E261" i="39"/>
  <c r="E262" i="39"/>
  <c r="Q262" i="39" s="1"/>
  <c r="E263" i="39"/>
  <c r="T263" i="39" s="1"/>
  <c r="S263" i="39"/>
  <c r="E264" i="39"/>
  <c r="J264" i="39" s="1"/>
  <c r="E265" i="39"/>
  <c r="Q265" i="39" s="1"/>
  <c r="E266" i="39"/>
  <c r="E267" i="39"/>
  <c r="O267" i="39" s="1"/>
  <c r="N267" i="39"/>
  <c r="E268" i="39"/>
  <c r="J268" i="39" s="1"/>
  <c r="S268" i="39"/>
  <c r="E269" i="39"/>
  <c r="W269" i="39" s="1"/>
  <c r="E270" i="39"/>
  <c r="U270" i="39" s="1"/>
  <c r="E271" i="39"/>
  <c r="O271" i="39" s="1"/>
  <c r="K271" i="39"/>
  <c r="E272" i="39"/>
  <c r="E273" i="39"/>
  <c r="N273" i="39" s="1"/>
  <c r="E274" i="39"/>
  <c r="M274" i="39" s="1"/>
  <c r="E275" i="39"/>
  <c r="K275" i="39" s="1"/>
  <c r="E276" i="39"/>
  <c r="M276" i="39" s="1"/>
  <c r="E277" i="39"/>
  <c r="S277" i="39" s="1"/>
  <c r="E278" i="39"/>
  <c r="O278" i="39" s="1"/>
  <c r="E279" i="39"/>
  <c r="O279" i="39" s="1"/>
  <c r="W279" i="39"/>
  <c r="E280" i="39"/>
  <c r="K280" i="39" s="1"/>
  <c r="E281" i="39"/>
  <c r="E282" i="39"/>
  <c r="Q282" i="39" s="1"/>
  <c r="S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W6" i="38" s="1"/>
  <c r="H6" i="38"/>
  <c r="I6" i="38"/>
  <c r="E7" i="38"/>
  <c r="R7" i="38" s="1"/>
  <c r="H7" i="38"/>
  <c r="I7" i="38"/>
  <c r="E8" i="38"/>
  <c r="H8" i="38"/>
  <c r="I8" i="38"/>
  <c r="E9" i="38"/>
  <c r="H9" i="38"/>
  <c r="I9" i="38"/>
  <c r="E10" i="38"/>
  <c r="T10" i="38" s="1"/>
  <c r="H10" i="38"/>
  <c r="I10" i="38"/>
  <c r="L10" i="38"/>
  <c r="V10" i="38"/>
  <c r="E11" i="38"/>
  <c r="H11" i="38"/>
  <c r="I11" i="38"/>
  <c r="E12" i="38"/>
  <c r="S12" i="38" s="1"/>
  <c r="H12" i="38"/>
  <c r="I12" i="38"/>
  <c r="E13" i="38"/>
  <c r="H13" i="38"/>
  <c r="I13" i="38"/>
  <c r="E14" i="38"/>
  <c r="H14" i="38"/>
  <c r="I14" i="38"/>
  <c r="E15" i="38"/>
  <c r="H15" i="38"/>
  <c r="I15" i="38"/>
  <c r="E16" i="38"/>
  <c r="H16" i="38"/>
  <c r="I16" i="38"/>
  <c r="E17" i="38"/>
  <c r="H17" i="38"/>
  <c r="I17" i="38"/>
  <c r="E18" i="38"/>
  <c r="N18" i="38" s="1"/>
  <c r="H18" i="38"/>
  <c r="I18" i="38"/>
  <c r="E19" i="38"/>
  <c r="M19" i="38" s="1"/>
  <c r="H19" i="38"/>
  <c r="I19" i="38"/>
  <c r="Q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Q28" i="38"/>
  <c r="S28" i="38"/>
  <c r="E29" i="38"/>
  <c r="H29" i="38"/>
  <c r="I29" i="38"/>
  <c r="E30" i="38"/>
  <c r="U30" i="38" s="1"/>
  <c r="H30" i="38"/>
  <c r="I30" i="38"/>
  <c r="E31" i="38"/>
  <c r="H31" i="38"/>
  <c r="I31" i="38"/>
  <c r="E32" i="38"/>
  <c r="H32" i="38"/>
  <c r="I32" i="38"/>
  <c r="E33" i="38"/>
  <c r="Q33" i="38" s="1"/>
  <c r="H33" i="38"/>
  <c r="I33" i="38"/>
  <c r="E34" i="38"/>
  <c r="S34" i="38" s="1"/>
  <c r="H34" i="38"/>
  <c r="I34" i="38"/>
  <c r="E35" i="38"/>
  <c r="H35" i="38"/>
  <c r="I35" i="38"/>
  <c r="E36" i="38"/>
  <c r="H36" i="38"/>
  <c r="I36" i="38"/>
  <c r="E37" i="38"/>
  <c r="H37" i="38"/>
  <c r="I37" i="38"/>
  <c r="E38" i="38"/>
  <c r="S38" i="38" s="1"/>
  <c r="H38" i="38"/>
  <c r="I38" i="38"/>
  <c r="U38" i="38"/>
  <c r="E39" i="38"/>
  <c r="H39" i="38"/>
  <c r="I39" i="38"/>
  <c r="E40" i="38"/>
  <c r="W40" i="38" s="1"/>
  <c r="H40" i="38"/>
  <c r="I40" i="38"/>
  <c r="Q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S53" i="38" s="1"/>
  <c r="H53" i="38"/>
  <c r="I53" i="38"/>
  <c r="E54" i="38"/>
  <c r="M54" i="38" s="1"/>
  <c r="H54" i="38"/>
  <c r="I54" i="38"/>
  <c r="E55" i="38"/>
  <c r="H55" i="38"/>
  <c r="I55" i="38"/>
  <c r="E56" i="38"/>
  <c r="H56" i="38"/>
  <c r="I56" i="38"/>
  <c r="E57" i="38"/>
  <c r="W57" i="38" s="1"/>
  <c r="H57" i="38"/>
  <c r="I57" i="38"/>
  <c r="E58" i="38"/>
  <c r="H58" i="38"/>
  <c r="I58" i="38"/>
  <c r="Q58" i="38"/>
  <c r="E59" i="38"/>
  <c r="L59" i="38" s="1"/>
  <c r="H59" i="38"/>
  <c r="I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L71" i="38"/>
  <c r="M71" i="38"/>
  <c r="T71" i="38"/>
  <c r="W71" i="38"/>
  <c r="E72" i="38"/>
  <c r="H72" i="38"/>
  <c r="I72" i="38"/>
  <c r="M72" i="38"/>
  <c r="E73" i="38"/>
  <c r="H73" i="38"/>
  <c r="I73" i="38"/>
  <c r="K73" i="38"/>
  <c r="E74" i="38"/>
  <c r="K74" i="38" s="1"/>
  <c r="H74" i="38"/>
  <c r="I74" i="38"/>
  <c r="M74" i="38"/>
  <c r="S74" i="38"/>
  <c r="E75" i="38"/>
  <c r="N75" i="38" s="1"/>
  <c r="H75" i="38"/>
  <c r="I75" i="38"/>
  <c r="L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W94" i="38" s="1"/>
  <c r="H94" i="38"/>
  <c r="I94" i="38"/>
  <c r="M94" i="38"/>
  <c r="O94" i="38"/>
  <c r="E95" i="38"/>
  <c r="H95" i="38"/>
  <c r="I95" i="38"/>
  <c r="K95" i="38"/>
  <c r="Q95" i="38"/>
  <c r="E96" i="38"/>
  <c r="U96" i="38" s="1"/>
  <c r="H96" i="38"/>
  <c r="I96" i="38"/>
  <c r="E97" i="38"/>
  <c r="M97" i="38" s="1"/>
  <c r="H97" i="38"/>
  <c r="I97" i="38"/>
  <c r="E98" i="38"/>
  <c r="H98" i="38"/>
  <c r="I98" i="38"/>
  <c r="E99" i="38"/>
  <c r="H99" i="38"/>
  <c r="I99" i="38"/>
  <c r="E100" i="38"/>
  <c r="Q100" i="38" s="1"/>
  <c r="H100" i="38"/>
  <c r="I100" i="38"/>
  <c r="E101" i="38"/>
  <c r="Q101" i="38" s="1"/>
  <c r="H101" i="38"/>
  <c r="I101" i="38"/>
  <c r="E102" i="38"/>
  <c r="O102" i="38" s="1"/>
  <c r="H102" i="38"/>
  <c r="I102" i="38"/>
  <c r="E103" i="38"/>
  <c r="U103" i="38" s="1"/>
  <c r="H103" i="38"/>
  <c r="I103" i="38"/>
  <c r="E104" i="38"/>
  <c r="H104" i="38"/>
  <c r="I104" i="38"/>
  <c r="E105" i="38"/>
  <c r="W105" i="38" s="1"/>
  <c r="H105" i="38"/>
  <c r="I105" i="38"/>
  <c r="S105" i="38"/>
  <c r="E106" i="38"/>
  <c r="U106" i="38" s="1"/>
  <c r="H106" i="38"/>
  <c r="I106" i="38"/>
  <c r="E107" i="38"/>
  <c r="W107" i="38" s="1"/>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R115" i="38"/>
  <c r="E116" i="38"/>
  <c r="H116" i="38"/>
  <c r="I116" i="38"/>
  <c r="E117" i="38"/>
  <c r="H117" i="38"/>
  <c r="I117" i="38"/>
  <c r="E118" i="38"/>
  <c r="O118" i="38" s="1"/>
  <c r="H118" i="38"/>
  <c r="I118" i="38"/>
  <c r="E119" i="38"/>
  <c r="M119" i="38" s="1"/>
  <c r="H119" i="38"/>
  <c r="I119" i="38"/>
  <c r="E120" i="38"/>
  <c r="U120" i="38" s="1"/>
  <c r="H120" i="38"/>
  <c r="I120" i="38"/>
  <c r="E121" i="38"/>
  <c r="M121" i="38" s="1"/>
  <c r="H121" i="38"/>
  <c r="I121" i="38"/>
  <c r="E122" i="38"/>
  <c r="J122" i="38" s="1"/>
  <c r="H122" i="38"/>
  <c r="I122" i="38"/>
  <c r="M122" i="38"/>
  <c r="E123" i="38"/>
  <c r="H123" i="38"/>
  <c r="I123" i="38"/>
  <c r="E124" i="38"/>
  <c r="Q124" i="38" s="1"/>
  <c r="H124" i="38"/>
  <c r="I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O137" i="38" s="1"/>
  <c r="H137" i="38"/>
  <c r="I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H143" i="38"/>
  <c r="I143" i="38"/>
  <c r="E144" i="38"/>
  <c r="M144" i="38" s="1"/>
  <c r="H144" i="38"/>
  <c r="I144" i="38"/>
  <c r="Q144" i="38"/>
  <c r="E145" i="38"/>
  <c r="H145" i="38"/>
  <c r="I145" i="38"/>
  <c r="K145" i="38"/>
  <c r="M145" i="38"/>
  <c r="E146" i="38"/>
  <c r="H146" i="38"/>
  <c r="I146" i="38"/>
  <c r="E147" i="38"/>
  <c r="L147" i="38" s="1"/>
  <c r="H147" i="38"/>
  <c r="I147" i="38"/>
  <c r="N147" i="38"/>
  <c r="E148" i="38"/>
  <c r="H148" i="38"/>
  <c r="I148" i="38"/>
  <c r="E149" i="38"/>
  <c r="M149" i="38" s="1"/>
  <c r="H149" i="38"/>
  <c r="I149" i="38"/>
  <c r="E150" i="38"/>
  <c r="Q150" i="38" s="1"/>
  <c r="H150" i="38"/>
  <c r="I150" i="38"/>
  <c r="E151" i="38"/>
  <c r="P151" i="38" s="1"/>
  <c r="H151" i="38"/>
  <c r="I151" i="38"/>
  <c r="R151" i="38"/>
  <c r="E152" i="38"/>
  <c r="O152" i="38" s="1"/>
  <c r="H152" i="38"/>
  <c r="I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O163" i="38" s="1"/>
  <c r="H163" i="38"/>
  <c r="I163" i="38"/>
  <c r="E164" i="38"/>
  <c r="Q164" i="38" s="1"/>
  <c r="H164" i="38"/>
  <c r="I164" i="38"/>
  <c r="E165" i="38"/>
  <c r="H165" i="38"/>
  <c r="I165" i="38"/>
  <c r="Q165" i="38"/>
  <c r="E166" i="38"/>
  <c r="H166" i="38"/>
  <c r="I166" i="38"/>
  <c r="E167" i="38"/>
  <c r="H167" i="38"/>
  <c r="I167" i="38"/>
  <c r="E168" i="38"/>
  <c r="H168" i="38"/>
  <c r="I168" i="38"/>
  <c r="O168" i="38"/>
  <c r="T168" i="38"/>
  <c r="E169" i="38"/>
  <c r="M169" i="38" s="1"/>
  <c r="H169" i="38"/>
  <c r="I169" i="38"/>
  <c r="W169" i="38"/>
  <c r="E170" i="38"/>
  <c r="U170" i="38" s="1"/>
  <c r="H170" i="38"/>
  <c r="I170" i="38"/>
  <c r="E171" i="38"/>
  <c r="V171" i="38" s="1"/>
  <c r="H171" i="38"/>
  <c r="I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O185" i="38" s="1"/>
  <c r="H185" i="38"/>
  <c r="I185" i="38"/>
  <c r="T185" i="38"/>
  <c r="E186" i="38"/>
  <c r="J186" i="38" s="1"/>
  <c r="H186" i="38"/>
  <c r="I186" i="38"/>
  <c r="K186" i="38"/>
  <c r="M186" i="38"/>
  <c r="W186" i="38"/>
  <c r="E187" i="38"/>
  <c r="P187" i="38" s="1"/>
  <c r="H187" i="38"/>
  <c r="I187" i="38"/>
  <c r="E188" i="38"/>
  <c r="H188" i="38"/>
  <c r="I188" i="38"/>
  <c r="E189" i="38"/>
  <c r="P189" i="38" s="1"/>
  <c r="H189" i="38"/>
  <c r="I189" i="38"/>
  <c r="E190" i="38"/>
  <c r="U190" i="38" s="1"/>
  <c r="H190" i="38"/>
  <c r="I190" i="38"/>
  <c r="S190" i="38"/>
  <c r="W190" i="38"/>
  <c r="E191" i="38"/>
  <c r="O191" i="38" s="1"/>
  <c r="H191" i="38"/>
  <c r="I191" i="38"/>
  <c r="N191" i="38"/>
  <c r="W191" i="38"/>
  <c r="E192" i="38"/>
  <c r="H192" i="38"/>
  <c r="I192" i="38"/>
  <c r="O192" i="38"/>
  <c r="E193" i="38"/>
  <c r="O193" i="38" s="1"/>
  <c r="H193" i="38"/>
  <c r="I193" i="38"/>
  <c r="E194" i="38"/>
  <c r="H194" i="38"/>
  <c r="I194" i="38"/>
  <c r="E195" i="38"/>
  <c r="Q195" i="38" s="1"/>
  <c r="H195" i="38"/>
  <c r="I195" i="38"/>
  <c r="J195" i="38"/>
  <c r="K195" i="38"/>
  <c r="O195" i="38"/>
  <c r="P195" i="38"/>
  <c r="S195" i="38"/>
  <c r="U195" i="38"/>
  <c r="E196" i="38"/>
  <c r="H196" i="38"/>
  <c r="I196" i="38"/>
  <c r="E197" i="38"/>
  <c r="J197" i="38" s="1"/>
  <c r="H197" i="38"/>
  <c r="I197" i="38"/>
  <c r="K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E214" i="38"/>
  <c r="E215" i="38"/>
  <c r="O215" i="38"/>
  <c r="E216" i="38"/>
  <c r="E217" i="38"/>
  <c r="E218" i="38"/>
  <c r="E219" i="38"/>
  <c r="E220" i="38"/>
  <c r="J220" i="38" s="1"/>
  <c r="E221" i="38"/>
  <c r="E222" i="38"/>
  <c r="U222" i="38" s="1"/>
  <c r="E223" i="38"/>
  <c r="E224" i="38"/>
  <c r="E225" i="38"/>
  <c r="J225" i="38" s="1"/>
  <c r="E226" i="38"/>
  <c r="K226" i="38" s="1"/>
  <c r="E227" i="38"/>
  <c r="K227" i="38" s="1"/>
  <c r="E228" i="38"/>
  <c r="J228" i="38" s="1"/>
  <c r="E229" i="38"/>
  <c r="J229" i="38" s="1"/>
  <c r="N229" i="38"/>
  <c r="E230" i="38"/>
  <c r="J230" i="38" s="1"/>
  <c r="E231" i="38"/>
  <c r="E232" i="38"/>
  <c r="K232" i="38" s="1"/>
  <c r="E233" i="38"/>
  <c r="E234" i="38"/>
  <c r="E235" i="38"/>
  <c r="E236" i="38"/>
  <c r="Q236" i="38" s="1"/>
  <c r="E237" i="38"/>
  <c r="E238" i="38"/>
  <c r="U238" i="38" s="1"/>
  <c r="E239" i="38"/>
  <c r="P239" i="38" s="1"/>
  <c r="E240" i="38"/>
  <c r="K240" i="38" s="1"/>
  <c r="E241" i="38"/>
  <c r="L241" i="38" s="1"/>
  <c r="Q241" i="38"/>
  <c r="E242" i="38"/>
  <c r="E243" i="38"/>
  <c r="U243" i="38" s="1"/>
  <c r="E244" i="38"/>
  <c r="O244" i="38" s="1"/>
  <c r="E245" i="38"/>
  <c r="E246" i="38"/>
  <c r="E247" i="38"/>
  <c r="S247" i="38" s="1"/>
  <c r="E248" i="38"/>
  <c r="O248" i="38" s="1"/>
  <c r="E249" i="38"/>
  <c r="E250" i="38"/>
  <c r="E251" i="38"/>
  <c r="E252" i="38"/>
  <c r="E253" i="38"/>
  <c r="E254" i="38"/>
  <c r="U254" i="38" s="1"/>
  <c r="E255" i="38"/>
  <c r="O255" i="38" s="1"/>
  <c r="E256" i="38"/>
  <c r="E257" i="38"/>
  <c r="P257" i="38" s="1"/>
  <c r="J257" i="38"/>
  <c r="E258" i="38"/>
  <c r="M258" i="38" s="1"/>
  <c r="E259" i="38"/>
  <c r="S259" i="38" s="1"/>
  <c r="E260" i="38"/>
  <c r="M260" i="38" s="1"/>
  <c r="E261" i="38"/>
  <c r="E262" i="38"/>
  <c r="M262" i="38" s="1"/>
  <c r="E263" i="38"/>
  <c r="K263" i="38" s="1"/>
  <c r="E264" i="38"/>
  <c r="E265" i="38"/>
  <c r="U265" i="38" s="1"/>
  <c r="E266" i="38"/>
  <c r="E267" i="38"/>
  <c r="O267" i="38" s="1"/>
  <c r="E268" i="38"/>
  <c r="E269" i="38"/>
  <c r="E270" i="38"/>
  <c r="E271" i="38"/>
  <c r="K271" i="38" s="1"/>
  <c r="S271" i="38"/>
  <c r="E272" i="38"/>
  <c r="E273" i="38"/>
  <c r="E274" i="38"/>
  <c r="E275" i="38"/>
  <c r="E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E294" i="38"/>
  <c r="O294" i="38" s="1"/>
  <c r="E295" i="38"/>
  <c r="E296" i="38"/>
  <c r="E297" i="38"/>
  <c r="O297" i="38" s="1"/>
  <c r="E298" i="38"/>
  <c r="E299" i="38"/>
  <c r="Q299" i="38" s="1"/>
  <c r="E300" i="38"/>
  <c r="F1" i="37"/>
  <c r="I1" i="37"/>
  <c r="Y1" i="37"/>
  <c r="E5" i="37"/>
  <c r="H5" i="37"/>
  <c r="I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H16" i="37"/>
  <c r="I16" i="37"/>
  <c r="E17" i="37"/>
  <c r="H17" i="37"/>
  <c r="I17" i="37"/>
  <c r="E18" i="37"/>
  <c r="H18" i="37"/>
  <c r="I18" i="37"/>
  <c r="E19" i="37"/>
  <c r="H19" i="37"/>
  <c r="I19" i="37"/>
  <c r="E20" i="37"/>
  <c r="H20" i="37"/>
  <c r="I20" i="37"/>
  <c r="R20" i="37"/>
  <c r="E21" i="37"/>
  <c r="H21" i="37"/>
  <c r="I21" i="37"/>
  <c r="E22" i="37"/>
  <c r="H22" i="37"/>
  <c r="I22" i="37"/>
  <c r="E23" i="37"/>
  <c r="U23" i="37" s="1"/>
  <c r="H23" i="37"/>
  <c r="I23" i="37"/>
  <c r="E24" i="37"/>
  <c r="L24" i="37" s="1"/>
  <c r="H24" i="37"/>
  <c r="I24" i="37"/>
  <c r="P24" i="37"/>
  <c r="E25" i="37"/>
  <c r="H25" i="37"/>
  <c r="I25" i="37"/>
  <c r="E26" i="37"/>
  <c r="J26" i="37" s="1"/>
  <c r="H26" i="37"/>
  <c r="I26" i="37"/>
  <c r="S26" i="37"/>
  <c r="U26" i="37"/>
  <c r="E27" i="37"/>
  <c r="H27" i="37"/>
  <c r="I27" i="37"/>
  <c r="N27" i="37"/>
  <c r="O27" i="37"/>
  <c r="E28" i="37"/>
  <c r="H28" i="37"/>
  <c r="I28" i="37"/>
  <c r="E29" i="37"/>
  <c r="P29" i="37" s="1"/>
  <c r="H29" i="37"/>
  <c r="I29" i="37"/>
  <c r="W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M42" i="37" s="1"/>
  <c r="H42" i="37"/>
  <c r="I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H54" i="37"/>
  <c r="I54" i="37"/>
  <c r="E55" i="37"/>
  <c r="H55" i="37"/>
  <c r="I55" i="37"/>
  <c r="E56" i="37"/>
  <c r="U56" i="37" s="1"/>
  <c r="H56" i="37"/>
  <c r="I56" i="37"/>
  <c r="E57" i="37"/>
  <c r="H57" i="37"/>
  <c r="I57" i="37"/>
  <c r="E58" i="37"/>
  <c r="H58" i="37"/>
  <c r="I58" i="37"/>
  <c r="E59" i="37"/>
  <c r="H59" i="37"/>
  <c r="I59" i="37"/>
  <c r="E60" i="37"/>
  <c r="U60" i="37" s="1"/>
  <c r="H60" i="37"/>
  <c r="I60" i="37"/>
  <c r="E61" i="37"/>
  <c r="H61" i="37"/>
  <c r="I61" i="37"/>
  <c r="S61" i="37"/>
  <c r="E62" i="37"/>
  <c r="H62" i="37"/>
  <c r="I62" i="37"/>
  <c r="E63" i="37"/>
  <c r="O63" i="37" s="1"/>
  <c r="H63" i="37"/>
  <c r="I63" i="37"/>
  <c r="N63" i="37"/>
  <c r="W63" i="37"/>
  <c r="E64" i="37"/>
  <c r="M64" i="37" s="1"/>
  <c r="H64" i="37"/>
  <c r="I64" i="37"/>
  <c r="E65" i="37"/>
  <c r="H65" i="37"/>
  <c r="I65" i="37"/>
  <c r="E66" i="37"/>
  <c r="H66" i="37"/>
  <c r="I66" i="37"/>
  <c r="U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L74" i="37" s="1"/>
  <c r="H74" i="37"/>
  <c r="I74" i="37"/>
  <c r="M74" i="37"/>
  <c r="E75" i="37"/>
  <c r="W75" i="37" s="1"/>
  <c r="H75" i="37"/>
  <c r="I75" i="37"/>
  <c r="E76" i="37"/>
  <c r="Q76" i="37" s="1"/>
  <c r="H76" i="37"/>
  <c r="I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U83" i="37" s="1"/>
  <c r="H83" i="37"/>
  <c r="I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E91" i="37"/>
  <c r="M91" i="37" s="1"/>
  <c r="H91" i="37"/>
  <c r="I91" i="37"/>
  <c r="E92" i="37"/>
  <c r="H92" i="37"/>
  <c r="I92" i="37"/>
  <c r="E93" i="37"/>
  <c r="H93" i="37"/>
  <c r="I93" i="37"/>
  <c r="E94" i="37"/>
  <c r="H94" i="37"/>
  <c r="I94" i="37"/>
  <c r="E95" i="37"/>
  <c r="Q95" i="37" s="1"/>
  <c r="H95" i="37"/>
  <c r="I95" i="37"/>
  <c r="E96" i="37"/>
  <c r="R96" i="37" s="1"/>
  <c r="H96" i="37"/>
  <c r="I96" i="37"/>
  <c r="E97" i="37"/>
  <c r="H97" i="37"/>
  <c r="I97" i="37"/>
  <c r="U97" i="37"/>
  <c r="E98" i="37"/>
  <c r="N98" i="37" s="1"/>
  <c r="H98" i="37"/>
  <c r="I98" i="37"/>
  <c r="E99" i="37"/>
  <c r="H99" i="37"/>
  <c r="I99" i="37"/>
  <c r="E100" i="37"/>
  <c r="U100" i="37" s="1"/>
  <c r="H100" i="37"/>
  <c r="I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Q108" i="37"/>
  <c r="E109" i="37"/>
  <c r="H109" i="37"/>
  <c r="I109" i="37"/>
  <c r="M109" i="37"/>
  <c r="W109" i="37"/>
  <c r="E110" i="37"/>
  <c r="O110" i="37" s="1"/>
  <c r="H110" i="37"/>
  <c r="I110" i="37"/>
  <c r="T110" i="37"/>
  <c r="E111" i="37"/>
  <c r="J111" i="37" s="1"/>
  <c r="H111" i="37"/>
  <c r="I111" i="37"/>
  <c r="M111" i="37"/>
  <c r="W111" i="37"/>
  <c r="E112" i="37"/>
  <c r="O112" i="37" s="1"/>
  <c r="H112" i="37"/>
  <c r="I112" i="37"/>
  <c r="W112" i="37"/>
  <c r="E113" i="37"/>
  <c r="Q113" i="37" s="1"/>
  <c r="H113" i="37"/>
  <c r="I113" i="37"/>
  <c r="E114" i="37"/>
  <c r="U114" i="37" s="1"/>
  <c r="H114" i="37"/>
  <c r="I114" i="37"/>
  <c r="E115" i="37"/>
  <c r="O115" i="37" s="1"/>
  <c r="H115" i="37"/>
  <c r="I115" i="37"/>
  <c r="E116" i="37"/>
  <c r="H116" i="37"/>
  <c r="I116" i="37"/>
  <c r="N116" i="37"/>
  <c r="E117" i="37"/>
  <c r="U117" i="37" s="1"/>
  <c r="H117" i="37"/>
  <c r="I117" i="37"/>
  <c r="E118" i="37"/>
  <c r="H118" i="37"/>
  <c r="I118" i="37"/>
  <c r="E119" i="37"/>
  <c r="O119" i="37" s="1"/>
  <c r="H119" i="37"/>
  <c r="I119" i="37"/>
  <c r="E120" i="37"/>
  <c r="L120" i="37" s="1"/>
  <c r="H120" i="37"/>
  <c r="I120" i="37"/>
  <c r="V120" i="37"/>
  <c r="E121" i="37"/>
  <c r="Q121" i="37" s="1"/>
  <c r="H121" i="37"/>
  <c r="I121" i="37"/>
  <c r="O121" i="37"/>
  <c r="E122" i="37"/>
  <c r="H122" i="37"/>
  <c r="I122" i="37"/>
  <c r="M122" i="37"/>
  <c r="E123" i="37"/>
  <c r="Q123" i="37" s="1"/>
  <c r="H123" i="37"/>
  <c r="I123" i="37"/>
  <c r="K123" i="37"/>
  <c r="O123" i="37"/>
  <c r="U123" i="37"/>
  <c r="W123" i="37"/>
  <c r="E124" i="37"/>
  <c r="P124" i="37" s="1"/>
  <c r="H124" i="37"/>
  <c r="I124" i="37"/>
  <c r="R124" i="37"/>
  <c r="E125" i="37"/>
  <c r="M125" i="37" s="1"/>
  <c r="H125" i="37"/>
  <c r="I125" i="37"/>
  <c r="E126" i="37"/>
  <c r="K126" i="37" s="1"/>
  <c r="H126" i="37"/>
  <c r="I126" i="37"/>
  <c r="Q126" i="37"/>
  <c r="S126" i="37"/>
  <c r="E127" i="37"/>
  <c r="Q127" i="37" s="1"/>
  <c r="H127" i="37"/>
  <c r="I127" i="37"/>
  <c r="M127" i="37"/>
  <c r="E128" i="37"/>
  <c r="L128" i="37" s="1"/>
  <c r="H128" i="37"/>
  <c r="I128" i="37"/>
  <c r="J128" i="37"/>
  <c r="K128" i="37"/>
  <c r="M128" i="37"/>
  <c r="N128" i="37"/>
  <c r="O128" i="37"/>
  <c r="P128" i="37"/>
  <c r="Q128" i="37"/>
  <c r="R128" i="37"/>
  <c r="S128" i="37"/>
  <c r="T128" i="37"/>
  <c r="U128" i="37"/>
  <c r="V128" i="37"/>
  <c r="W128" i="37"/>
  <c r="E129" i="37"/>
  <c r="W129" i="37" s="1"/>
  <c r="H129" i="37"/>
  <c r="I129" i="37"/>
  <c r="E130" i="37"/>
  <c r="V130" i="37" s="1"/>
  <c r="H130" i="37"/>
  <c r="I130" i="37"/>
  <c r="K130" i="37"/>
  <c r="O130" i="37"/>
  <c r="U130" i="37"/>
  <c r="E131" i="37"/>
  <c r="U131" i="37" s="1"/>
  <c r="H131" i="37"/>
  <c r="I131" i="37"/>
  <c r="M131" i="37"/>
  <c r="E132" i="37"/>
  <c r="L132" i="37" s="1"/>
  <c r="H132" i="37"/>
  <c r="I132" i="37"/>
  <c r="E133" i="37"/>
  <c r="M133" i="37" s="1"/>
  <c r="H133" i="37"/>
  <c r="I133" i="37"/>
  <c r="W133" i="37"/>
  <c r="E134" i="37"/>
  <c r="K134" i="37" s="1"/>
  <c r="H134" i="37"/>
  <c r="I134" i="37"/>
  <c r="E135" i="37"/>
  <c r="K135" i="37" s="1"/>
  <c r="H135" i="37"/>
  <c r="I135" i="37"/>
  <c r="Q135" i="37"/>
  <c r="E136" i="37"/>
  <c r="P136" i="37" s="1"/>
  <c r="H136" i="37"/>
  <c r="I136" i="37"/>
  <c r="J136" i="37"/>
  <c r="L136" i="37"/>
  <c r="E137" i="37"/>
  <c r="H137" i="37"/>
  <c r="I137" i="37"/>
  <c r="E138" i="37"/>
  <c r="O138" i="37" s="1"/>
  <c r="H138" i="37"/>
  <c r="I138" i="37"/>
  <c r="E139" i="37"/>
  <c r="Q139" i="37" s="1"/>
  <c r="H139" i="37"/>
  <c r="I139" i="37"/>
  <c r="E140" i="37"/>
  <c r="P140" i="37" s="1"/>
  <c r="H140" i="37"/>
  <c r="I140" i="37"/>
  <c r="K140" i="37"/>
  <c r="E141" i="37"/>
  <c r="O141" i="37" s="1"/>
  <c r="H141" i="37"/>
  <c r="I141" i="37"/>
  <c r="E142" i="37"/>
  <c r="H142" i="37"/>
  <c r="I142" i="37"/>
  <c r="M142" i="37"/>
  <c r="R142" i="37"/>
  <c r="E143" i="37"/>
  <c r="U143" i="37" s="1"/>
  <c r="H143" i="37"/>
  <c r="I143" i="37"/>
  <c r="E144" i="37"/>
  <c r="Q144" i="37" s="1"/>
  <c r="H144" i="37"/>
  <c r="I144" i="37"/>
  <c r="K144" i="37"/>
  <c r="P144" i="37"/>
  <c r="E145" i="37"/>
  <c r="K145" i="37" s="1"/>
  <c r="H145" i="37"/>
  <c r="I145" i="37"/>
  <c r="E146" i="37"/>
  <c r="P146" i="37" s="1"/>
  <c r="H146" i="37"/>
  <c r="I146" i="37"/>
  <c r="E147" i="37"/>
  <c r="M147" i="37" s="1"/>
  <c r="H147" i="37"/>
  <c r="I147" i="37"/>
  <c r="E148" i="37"/>
  <c r="L148" i="37" s="1"/>
  <c r="H148" i="37"/>
  <c r="I148" i="37"/>
  <c r="W148" i="37"/>
  <c r="E149" i="37"/>
  <c r="Q149" i="37" s="1"/>
  <c r="H149" i="37"/>
  <c r="I149" i="37"/>
  <c r="E150" i="37"/>
  <c r="S150" i="37" s="1"/>
  <c r="H150" i="37"/>
  <c r="I150" i="37"/>
  <c r="O150" i="37"/>
  <c r="E151" i="37"/>
  <c r="K151" i="37" s="1"/>
  <c r="H151" i="37"/>
  <c r="I151" i="37"/>
  <c r="E152" i="37"/>
  <c r="H152" i="37"/>
  <c r="I152" i="37"/>
  <c r="E153" i="37"/>
  <c r="Q153" i="37" s="1"/>
  <c r="H153" i="37"/>
  <c r="I153" i="37"/>
  <c r="E154" i="37"/>
  <c r="H154" i="37"/>
  <c r="I154" i="37"/>
  <c r="E155" i="37"/>
  <c r="K155" i="37" s="1"/>
  <c r="H155" i="37"/>
  <c r="I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V164" i="37"/>
  <c r="E165" i="37"/>
  <c r="J165" i="37" s="1"/>
  <c r="H165" i="37"/>
  <c r="I165" i="37"/>
  <c r="K165" i="37"/>
  <c r="M165" i="37"/>
  <c r="E166" i="37"/>
  <c r="S166" i="37" s="1"/>
  <c r="H166" i="37"/>
  <c r="I166" i="37"/>
  <c r="E167" i="37"/>
  <c r="K167" i="37" s="1"/>
  <c r="H167" i="37"/>
  <c r="I167" i="37"/>
  <c r="E168" i="37"/>
  <c r="V168" i="37" s="1"/>
  <c r="H168" i="37"/>
  <c r="I168" i="37"/>
  <c r="N168" i="37"/>
  <c r="E169" i="37"/>
  <c r="W169" i="37" s="1"/>
  <c r="H169" i="37"/>
  <c r="I169" i="37"/>
  <c r="K169" i="37"/>
  <c r="O169" i="37"/>
  <c r="E170" i="37"/>
  <c r="M170" i="37" s="1"/>
  <c r="H170" i="37"/>
  <c r="I170" i="37"/>
  <c r="S170" i="37"/>
  <c r="E171" i="37"/>
  <c r="H171" i="37"/>
  <c r="I171" i="37"/>
  <c r="E172" i="37"/>
  <c r="U172" i="37" s="1"/>
  <c r="H172" i="37"/>
  <c r="I172" i="37"/>
  <c r="E173" i="37"/>
  <c r="S173" i="37" s="1"/>
  <c r="H173" i="37"/>
  <c r="I173" i="37"/>
  <c r="E174" i="37"/>
  <c r="R174" i="37" s="1"/>
  <c r="H174" i="37"/>
  <c r="I174" i="37"/>
  <c r="E175" i="37"/>
  <c r="H175" i="37"/>
  <c r="I175" i="37"/>
  <c r="U175" i="37"/>
  <c r="E176" i="37"/>
  <c r="K176" i="37" s="1"/>
  <c r="H176" i="37"/>
  <c r="I176" i="37"/>
  <c r="E177" i="37"/>
  <c r="M177" i="37" s="1"/>
  <c r="H177" i="37"/>
  <c r="I177" i="37"/>
  <c r="W177" i="37"/>
  <c r="E178" i="37"/>
  <c r="J178" i="37" s="1"/>
  <c r="H178" i="37"/>
  <c r="I178" i="37"/>
  <c r="R178" i="37"/>
  <c r="T178" i="37"/>
  <c r="E179" i="37"/>
  <c r="S179" i="37" s="1"/>
  <c r="H179" i="37"/>
  <c r="I179" i="37"/>
  <c r="M179" i="37"/>
  <c r="Q179" i="37"/>
  <c r="W179" i="37"/>
  <c r="E180" i="37"/>
  <c r="M180" i="37" s="1"/>
  <c r="H180" i="37"/>
  <c r="I180" i="37"/>
  <c r="K180" i="37"/>
  <c r="L180" i="37"/>
  <c r="W180" i="37"/>
  <c r="E181" i="37"/>
  <c r="J181" i="37" s="1"/>
  <c r="H181" i="37"/>
  <c r="I181" i="37"/>
  <c r="S181" i="37"/>
  <c r="U181" i="37"/>
  <c r="E182" i="37"/>
  <c r="H182" i="37"/>
  <c r="I182" i="37"/>
  <c r="R182" i="37"/>
  <c r="E183" i="37"/>
  <c r="H183" i="37"/>
  <c r="I183" i="37"/>
  <c r="U183" i="37"/>
  <c r="E184" i="37"/>
  <c r="N184" i="37" s="1"/>
  <c r="H184" i="37"/>
  <c r="I184" i="37"/>
  <c r="K184" i="37"/>
  <c r="M184" i="37"/>
  <c r="Q184" i="37"/>
  <c r="U184" i="37"/>
  <c r="W184" i="37"/>
  <c r="E185" i="37"/>
  <c r="H185" i="37"/>
  <c r="I185" i="37"/>
  <c r="E186" i="37"/>
  <c r="Q186" i="37" s="1"/>
  <c r="H186" i="37"/>
  <c r="I186" i="37"/>
  <c r="K186" i="37"/>
  <c r="R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H192" i="37"/>
  <c r="I192" i="37"/>
  <c r="K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M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E210" i="37"/>
  <c r="M210" i="37" s="1"/>
  <c r="T210" i="37"/>
  <c r="E211" i="37"/>
  <c r="W211" i="37" s="1"/>
  <c r="E212" i="37"/>
  <c r="E213" i="37"/>
  <c r="O213" i="37" s="1"/>
  <c r="E214" i="37"/>
  <c r="E215" i="37"/>
  <c r="M215" i="37" s="1"/>
  <c r="E216" i="37"/>
  <c r="E217" i="37"/>
  <c r="E218" i="37"/>
  <c r="E219" i="37"/>
  <c r="O219" i="37" s="1"/>
  <c r="E220" i="37"/>
  <c r="K220" i="37" s="1"/>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N242" i="37"/>
  <c r="O242" i="37"/>
  <c r="Q242" i="37"/>
  <c r="U242" i="37"/>
  <c r="W242" i="37"/>
  <c r="E243" i="37"/>
  <c r="E244" i="37"/>
  <c r="L244" i="37" s="1"/>
  <c r="E245" i="37"/>
  <c r="K245" i="37" s="1"/>
  <c r="E246" i="37"/>
  <c r="J246" i="37" s="1"/>
  <c r="U246" i="37"/>
  <c r="E247" i="37"/>
  <c r="S247" i="37" s="1"/>
  <c r="E248" i="37"/>
  <c r="E249" i="37"/>
  <c r="E250" i="37"/>
  <c r="E251" i="37"/>
  <c r="E252" i="37"/>
  <c r="T252" i="37" s="1"/>
  <c r="E253" i="37"/>
  <c r="E254" i="37"/>
  <c r="L254" i="37" s="1"/>
  <c r="E255" i="37"/>
  <c r="M255" i="37" s="1"/>
  <c r="E256" i="37"/>
  <c r="E257" i="37"/>
  <c r="E258" i="37"/>
  <c r="K258" i="37" s="1"/>
  <c r="Q258" i="37"/>
  <c r="W258" i="37"/>
  <c r="E259" i="37"/>
  <c r="W259" i="37" s="1"/>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s="1"/>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H5" i="36"/>
  <c r="I5" i="36"/>
  <c r="R5" i="36"/>
  <c r="E6" i="36"/>
  <c r="H6" i="36"/>
  <c r="I6" i="36"/>
  <c r="M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W12" i="36"/>
  <c r="E13" i="36"/>
  <c r="M13" i="36" s="1"/>
  <c r="H13" i="36"/>
  <c r="I13" i="36"/>
  <c r="J13" i="36"/>
  <c r="O13" i="36"/>
  <c r="Q13" i="36"/>
  <c r="R13" i="36"/>
  <c r="S13" i="36"/>
  <c r="E14" i="36"/>
  <c r="Q14" i="36" s="1"/>
  <c r="H14" i="36"/>
  <c r="I14" i="36"/>
  <c r="U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H48" i="36"/>
  <c r="I48" i="36"/>
  <c r="O48" i="36"/>
  <c r="Q48" i="36"/>
  <c r="E49" i="36"/>
  <c r="Q49" i="36" s="1"/>
  <c r="H49" i="36"/>
  <c r="I49" i="36"/>
  <c r="E50" i="36"/>
  <c r="H50" i="36"/>
  <c r="I50" i="36"/>
  <c r="O50" i="36"/>
  <c r="E51" i="36"/>
  <c r="H51" i="36"/>
  <c r="I51" i="36"/>
  <c r="E52" i="36"/>
  <c r="H52" i="36"/>
  <c r="I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O58" i="36"/>
  <c r="P58" i="36"/>
  <c r="R58" i="36"/>
  <c r="U58" i="36"/>
  <c r="W58" i="36"/>
  <c r="E59" i="36"/>
  <c r="H59" i="36"/>
  <c r="I59" i="36"/>
  <c r="Q59" i="36"/>
  <c r="E60" i="36"/>
  <c r="H60" i="36"/>
  <c r="I60" i="36"/>
  <c r="E61" i="36"/>
  <c r="Q61" i="36" s="1"/>
  <c r="H61" i="36"/>
  <c r="I61" i="36"/>
  <c r="E62" i="36"/>
  <c r="O62" i="36" s="1"/>
  <c r="H62" i="36"/>
  <c r="I62" i="36"/>
  <c r="P62" i="36"/>
  <c r="E63" i="36"/>
  <c r="H63" i="36"/>
  <c r="I63" i="36"/>
  <c r="T63" i="36"/>
  <c r="V63" i="36"/>
  <c r="E64" i="36"/>
  <c r="N64" i="36" s="1"/>
  <c r="H64" i="36"/>
  <c r="I64" i="36"/>
  <c r="Q64" i="36"/>
  <c r="E65" i="36"/>
  <c r="H65" i="36"/>
  <c r="I65" i="36"/>
  <c r="E66" i="36"/>
  <c r="H66" i="36"/>
  <c r="I66" i="36"/>
  <c r="E67" i="36"/>
  <c r="U67" i="36" s="1"/>
  <c r="H67" i="36"/>
  <c r="I67" i="36"/>
  <c r="E68" i="36"/>
  <c r="Q68" i="36" s="1"/>
  <c r="H68" i="36"/>
  <c r="I68" i="36"/>
  <c r="S68" i="36"/>
  <c r="E69" i="36"/>
  <c r="H69" i="36"/>
  <c r="I69" i="36"/>
  <c r="E70" i="36"/>
  <c r="H70" i="36"/>
  <c r="I70" i="36"/>
  <c r="L70" i="36"/>
  <c r="E71" i="36"/>
  <c r="M71" i="36" s="1"/>
  <c r="H71" i="36"/>
  <c r="I71" i="36"/>
  <c r="U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H102" i="36"/>
  <c r="I102" i="36"/>
  <c r="P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Q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Q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K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R166" i="36"/>
  <c r="E167" i="36"/>
  <c r="W167" i="36" s="1"/>
  <c r="H167" i="36"/>
  <c r="I167" i="36"/>
  <c r="E168" i="36"/>
  <c r="H168" i="36"/>
  <c r="I168" i="36"/>
  <c r="E169" i="36"/>
  <c r="J169" i="36" s="1"/>
  <c r="H169" i="36"/>
  <c r="I169" i="36"/>
  <c r="M169" i="36"/>
  <c r="O169" i="36"/>
  <c r="E170" i="36"/>
  <c r="O170" i="36" s="1"/>
  <c r="H170" i="36"/>
  <c r="I170" i="36"/>
  <c r="K170" i="36"/>
  <c r="W170" i="36"/>
  <c r="E171" i="36"/>
  <c r="M171" i="36" s="1"/>
  <c r="H171" i="36"/>
  <c r="I171" i="36"/>
  <c r="E172" i="36"/>
  <c r="P172" i="36" s="1"/>
  <c r="H172" i="36"/>
  <c r="I172" i="36"/>
  <c r="R172" i="36"/>
  <c r="E173" i="36"/>
  <c r="H173" i="36"/>
  <c r="I173" i="36"/>
  <c r="S173" i="36"/>
  <c r="E174" i="36"/>
  <c r="S174" i="36" s="1"/>
  <c r="H174" i="36"/>
  <c r="I174" i="36"/>
  <c r="J174" i="36"/>
  <c r="P174" i="36"/>
  <c r="U174" i="36"/>
  <c r="W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U180" i="36"/>
  <c r="W180" i="36"/>
  <c r="E181" i="36"/>
  <c r="J181" i="36" s="1"/>
  <c r="H181" i="36"/>
  <c r="I181" i="36"/>
  <c r="E182" i="36"/>
  <c r="R182" i="36" s="1"/>
  <c r="H182" i="36"/>
  <c r="I182" i="36"/>
  <c r="L182" i="36"/>
  <c r="E183" i="36"/>
  <c r="U183" i="36" s="1"/>
  <c r="H183" i="36"/>
  <c r="I183" i="36"/>
  <c r="S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N198" i="36"/>
  <c r="P198" i="36"/>
  <c r="W198" i="36"/>
  <c r="E199" i="36"/>
  <c r="U199" i="36" s="1"/>
  <c r="H199" i="36"/>
  <c r="I199" i="36"/>
  <c r="E200" i="36"/>
  <c r="S200" i="36" s="1"/>
  <c r="H200" i="36"/>
  <c r="I200" i="36"/>
  <c r="E201" i="36"/>
  <c r="S201" i="36" s="1"/>
  <c r="H201" i="36"/>
  <c r="I201" i="36"/>
  <c r="U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M6" i="35"/>
  <c r="O6" i="35"/>
  <c r="E7" i="35"/>
  <c r="K7" i="35" s="1"/>
  <c r="H7" i="35"/>
  <c r="I7" i="35"/>
  <c r="E8" i="35"/>
  <c r="J8" i="35" s="1"/>
  <c r="H8" i="35"/>
  <c r="I8" i="35"/>
  <c r="P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S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Q174" i="35" s="1"/>
  <c r="H174" i="35"/>
  <c r="I174" i="35"/>
  <c r="O174" i="35"/>
  <c r="E175" i="35"/>
  <c r="L175" i="35" s="1"/>
  <c r="H175" i="35"/>
  <c r="I175" i="35"/>
  <c r="K175" i="35"/>
  <c r="N175" i="35"/>
  <c r="E176" i="35"/>
  <c r="J176" i="35" s="1"/>
  <c r="H176" i="35"/>
  <c r="I176" i="35"/>
  <c r="E177" i="35"/>
  <c r="V177" i="35" s="1"/>
  <c r="H177" i="35"/>
  <c r="I177" i="35"/>
  <c r="E178" i="35"/>
  <c r="U178" i="35" s="1"/>
  <c r="H178" i="35"/>
  <c r="I178" i="35"/>
  <c r="W178" i="35"/>
  <c r="E179" i="35"/>
  <c r="S179" i="35" s="1"/>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W207" i="35"/>
  <c r="E208" i="35"/>
  <c r="O208" i="35" s="1"/>
  <c r="E209" i="35"/>
  <c r="L209" i="35" s="1"/>
  <c r="P209" i="35"/>
  <c r="U209" i="35"/>
  <c r="E210" i="35"/>
  <c r="E211" i="35"/>
  <c r="E212" i="35"/>
  <c r="M212" i="35" s="1"/>
  <c r="E213" i="35"/>
  <c r="L213" i="35" s="1"/>
  <c r="E214" i="35"/>
  <c r="M214" i="35" s="1"/>
  <c r="E215" i="35"/>
  <c r="J215" i="35" s="1"/>
  <c r="E216" i="35"/>
  <c r="O216" i="35" s="1"/>
  <c r="E217" i="35"/>
  <c r="M217" i="35" s="1"/>
  <c r="W217" i="35"/>
  <c r="E218" i="35"/>
  <c r="U218" i="35" s="1"/>
  <c r="E219" i="35"/>
  <c r="Q219" i="35" s="1"/>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M230" i="35" s="1"/>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N243" i="35" s="1"/>
  <c r="E244" i="35"/>
  <c r="J244" i="35" s="1"/>
  <c r="E245" i="35"/>
  <c r="P245" i="35" s="1"/>
  <c r="E246" i="35"/>
  <c r="J246" i="35" s="1"/>
  <c r="E247" i="35"/>
  <c r="E248" i="35"/>
  <c r="W248" i="35" s="1"/>
  <c r="E249" i="35"/>
  <c r="L249" i="35" s="1"/>
  <c r="E250" i="35"/>
  <c r="U250" i="35" s="1"/>
  <c r="W250" i="35"/>
  <c r="E251" i="35"/>
  <c r="E252" i="35"/>
  <c r="K252" i="35" s="1"/>
  <c r="E253" i="35"/>
  <c r="P253" i="35" s="1"/>
  <c r="V253" i="35"/>
  <c r="E254" i="35"/>
  <c r="K254" i="35" s="1"/>
  <c r="E255" i="35"/>
  <c r="E256" i="35"/>
  <c r="E257" i="35"/>
  <c r="E258" i="35"/>
  <c r="O258" i="35" s="1"/>
  <c r="E259" i="35"/>
  <c r="E260" i="35"/>
  <c r="E261" i="35"/>
  <c r="E262" i="35"/>
  <c r="U262" i="35" s="1"/>
  <c r="E263" i="35"/>
  <c r="O263" i="35" s="1"/>
  <c r="M263" i="35"/>
  <c r="Q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N295" i="35" s="1"/>
  <c r="E296" i="35"/>
  <c r="U296" i="35" s="1"/>
  <c r="E297" i="35"/>
  <c r="T297" i="35"/>
  <c r="E298" i="35"/>
  <c r="W298" i="35" s="1"/>
  <c r="E299" i="35"/>
  <c r="O299" i="35" s="1"/>
  <c r="E300" i="35"/>
  <c r="K300" i="35" s="1"/>
  <c r="F1" i="34"/>
  <c r="I1" i="34"/>
  <c r="Y1" i="34"/>
  <c r="E5" i="34"/>
  <c r="V5" i="34" s="1"/>
  <c r="H5" i="34"/>
  <c r="I5" i="34"/>
  <c r="E6" i="34"/>
  <c r="W6" i="34" s="1"/>
  <c r="H6" i="34"/>
  <c r="I6" i="34"/>
  <c r="P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S38" i="34"/>
  <c r="U38" i="34"/>
  <c r="E39" i="34"/>
  <c r="S39" i="34" s="1"/>
  <c r="H39" i="34"/>
  <c r="I39" i="34"/>
  <c r="E40" i="34"/>
  <c r="T40" i="34" s="1"/>
  <c r="H40" i="34"/>
  <c r="I40" i="34"/>
  <c r="E41" i="34"/>
  <c r="H41" i="34"/>
  <c r="I41" i="34"/>
  <c r="E42" i="34"/>
  <c r="M42" i="34" s="1"/>
  <c r="H42" i="34"/>
  <c r="I42" i="34"/>
  <c r="V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Q66" i="34" s="1"/>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J79" i="34" s="1"/>
  <c r="H79" i="34"/>
  <c r="I79" i="34"/>
  <c r="M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E102" i="34"/>
  <c r="M102" i="34" s="1"/>
  <c r="H102" i="34"/>
  <c r="I102" i="34"/>
  <c r="E103" i="34"/>
  <c r="M103" i="34" s="1"/>
  <c r="H103" i="34"/>
  <c r="I103" i="34"/>
  <c r="E104" i="34"/>
  <c r="H104" i="34"/>
  <c r="I104" i="34"/>
  <c r="E105" i="34"/>
  <c r="O105" i="34" s="1"/>
  <c r="H105" i="34"/>
  <c r="I105" i="34"/>
  <c r="S105" i="34"/>
  <c r="E106" i="34"/>
  <c r="K106" i="34" s="1"/>
  <c r="H106" i="34"/>
  <c r="I106" i="34"/>
  <c r="R106" i="34"/>
  <c r="E107" i="34"/>
  <c r="H107" i="34"/>
  <c r="I107" i="34"/>
  <c r="K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L114" i="34"/>
  <c r="T114" i="34"/>
  <c r="U114" i="34"/>
  <c r="E115" i="34"/>
  <c r="H115" i="34"/>
  <c r="I115" i="34"/>
  <c r="E116" i="34"/>
  <c r="J116" i="34" s="1"/>
  <c r="H116" i="34"/>
  <c r="I116" i="34"/>
  <c r="E117" i="34"/>
  <c r="O117" i="34" s="1"/>
  <c r="H117" i="34"/>
  <c r="I117" i="34"/>
  <c r="E118" i="34"/>
  <c r="H118" i="34"/>
  <c r="I118" i="34"/>
  <c r="E119" i="34"/>
  <c r="H119" i="34"/>
  <c r="I119" i="34"/>
  <c r="E120" i="34"/>
  <c r="H120" i="34"/>
  <c r="I120" i="34"/>
  <c r="V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O138" i="34"/>
  <c r="P138" i="34"/>
  <c r="S138" i="34"/>
  <c r="T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P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W188" i="34"/>
  <c r="E189" i="34"/>
  <c r="H189" i="34"/>
  <c r="I189" i="34"/>
  <c r="E190" i="34"/>
  <c r="K190" i="34" s="1"/>
  <c r="H190" i="34"/>
  <c r="I190" i="34"/>
  <c r="E191" i="34"/>
  <c r="H191" i="34"/>
  <c r="I191" i="34"/>
  <c r="E192" i="34"/>
  <c r="P192" i="34" s="1"/>
  <c r="H192" i="34"/>
  <c r="I192" i="34"/>
  <c r="E193" i="34"/>
  <c r="Q193" i="34" s="1"/>
  <c r="H193" i="34"/>
  <c r="I193" i="34"/>
  <c r="E194" i="34"/>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E211" i="34"/>
  <c r="E212" i="34"/>
  <c r="N212" i="34" s="1"/>
  <c r="K212" i="34"/>
  <c r="R212" i="34"/>
  <c r="E213" i="34"/>
  <c r="U213" i="34" s="1"/>
  <c r="E214" i="34"/>
  <c r="L214" i="34" s="1"/>
  <c r="E215" i="34"/>
  <c r="K215" i="34" s="1"/>
  <c r="E216" i="34"/>
  <c r="M216" i="34" s="1"/>
  <c r="E217" i="34"/>
  <c r="S217" i="34" s="1"/>
  <c r="E218" i="34"/>
  <c r="V218" i="34"/>
  <c r="E219" i="34"/>
  <c r="O219" i="34" s="1"/>
  <c r="E220" i="34"/>
  <c r="N220" i="34" s="1"/>
  <c r="E221" i="34"/>
  <c r="J221" i="34" s="1"/>
  <c r="S221" i="34"/>
  <c r="E222" i="34"/>
  <c r="L222" i="34" s="1"/>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L236" i="34" s="1"/>
  <c r="M236" i="34"/>
  <c r="R236" i="34"/>
  <c r="E237" i="34"/>
  <c r="E238" i="34"/>
  <c r="U238" i="34" s="1"/>
  <c r="E239" i="34"/>
  <c r="S239" i="34" s="1"/>
  <c r="E240" i="34"/>
  <c r="T240" i="34" s="1"/>
  <c r="E241" i="34"/>
  <c r="K241" i="34"/>
  <c r="E242" i="34"/>
  <c r="P242" i="34" s="1"/>
  <c r="E243" i="34"/>
  <c r="E244" i="34"/>
  <c r="S244" i="34" s="1"/>
  <c r="E245" i="34"/>
  <c r="W245" i="34" s="1"/>
  <c r="U245" i="34"/>
  <c r="E246" i="34"/>
  <c r="J246" i="34" s="1"/>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O284" i="34" s="1"/>
  <c r="J284" i="34"/>
  <c r="Q284" i="34"/>
  <c r="S284" i="34"/>
  <c r="E285" i="34"/>
  <c r="E286" i="34"/>
  <c r="P286" i="34" s="1"/>
  <c r="E287" i="34"/>
  <c r="S287" i="34" s="1"/>
  <c r="E288" i="34"/>
  <c r="O288" i="34" s="1"/>
  <c r="E289" i="34"/>
  <c r="M289" i="34" s="1"/>
  <c r="O289" i="34"/>
  <c r="E290" i="34"/>
  <c r="E291" i="34"/>
  <c r="U291" i="34" s="1"/>
  <c r="E292" i="34"/>
  <c r="O292" i="34" s="1"/>
  <c r="E293" i="34"/>
  <c r="S293" i="34" s="1"/>
  <c r="E294" i="34"/>
  <c r="M294" i="34" s="1"/>
  <c r="O294" i="34"/>
  <c r="E295" i="34"/>
  <c r="K295" i="34" s="1"/>
  <c r="E296" i="34"/>
  <c r="M296" i="34" s="1"/>
  <c r="S296" i="34"/>
  <c r="E297" i="34"/>
  <c r="E298" i="34"/>
  <c r="J298" i="34" s="1"/>
  <c r="N298" i="34"/>
  <c r="P298" i="34"/>
  <c r="E299" i="34"/>
  <c r="K299" i="34" s="1"/>
  <c r="E300" i="34"/>
  <c r="J300" i="34" s="1"/>
  <c r="P300" i="34"/>
  <c r="F1" i="33"/>
  <c r="I1" i="33"/>
  <c r="Y1" i="33"/>
  <c r="E5" i="33"/>
  <c r="H5" i="33"/>
  <c r="I5" i="33"/>
  <c r="E6" i="33"/>
  <c r="L6" i="33" s="1"/>
  <c r="H6" i="33"/>
  <c r="I6" i="33"/>
  <c r="E7" i="33"/>
  <c r="H7" i="33"/>
  <c r="I7" i="33"/>
  <c r="E8" i="33"/>
  <c r="H8" i="33"/>
  <c r="I8" i="33"/>
  <c r="W8" i="33"/>
  <c r="E9" i="33"/>
  <c r="M9" i="33" s="1"/>
  <c r="H9" i="33"/>
  <c r="I9" i="33"/>
  <c r="E10" i="33"/>
  <c r="T10" i="33" s="1"/>
  <c r="H10" i="33"/>
  <c r="I10" i="33"/>
  <c r="E11" i="33"/>
  <c r="U11" i="33" s="1"/>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U34" i="33"/>
  <c r="E35" i="33"/>
  <c r="U35" i="33" s="1"/>
  <c r="H35" i="33"/>
  <c r="I35" i="33"/>
  <c r="E36" i="33"/>
  <c r="H36" i="33"/>
  <c r="I36" i="33"/>
  <c r="E37" i="33"/>
  <c r="K37" i="33" s="1"/>
  <c r="H37" i="33"/>
  <c r="I37" i="33"/>
  <c r="E38" i="33"/>
  <c r="H38" i="33"/>
  <c r="I38" i="33"/>
  <c r="E39" i="33"/>
  <c r="H39" i="33"/>
  <c r="I39" i="33"/>
  <c r="E40" i="33"/>
  <c r="P40" i="33" s="1"/>
  <c r="H40" i="33"/>
  <c r="I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L51" i="33"/>
  <c r="R51" i="33"/>
  <c r="E52" i="33"/>
  <c r="H52" i="33"/>
  <c r="I52" i="33"/>
  <c r="E53" i="33"/>
  <c r="H53" i="33"/>
  <c r="I53" i="33"/>
  <c r="E54" i="33"/>
  <c r="W54" i="33" s="1"/>
  <c r="H54" i="33"/>
  <c r="I54" i="33"/>
  <c r="E55" i="33"/>
  <c r="T55" i="33" s="1"/>
  <c r="H55" i="33"/>
  <c r="I55" i="33"/>
  <c r="E56" i="33"/>
  <c r="M56" i="33" s="1"/>
  <c r="H56" i="33"/>
  <c r="I56" i="33"/>
  <c r="U56" i="33"/>
  <c r="E57" i="33"/>
  <c r="H57" i="33"/>
  <c r="I57" i="33"/>
  <c r="E58" i="33"/>
  <c r="H58" i="33"/>
  <c r="I58" i="33"/>
  <c r="E59" i="33"/>
  <c r="L59" i="33" s="1"/>
  <c r="H59" i="33"/>
  <c r="I59" i="33"/>
  <c r="E60" i="33"/>
  <c r="Q60" i="33" s="1"/>
  <c r="H60" i="33"/>
  <c r="I60" i="33"/>
  <c r="E61" i="33"/>
  <c r="Q61" i="33" s="1"/>
  <c r="H61" i="33"/>
  <c r="I61" i="33"/>
  <c r="O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E76" i="33"/>
  <c r="O76" i="33" s="1"/>
  <c r="H76" i="33"/>
  <c r="I76" i="33"/>
  <c r="E77" i="33"/>
  <c r="S77" i="33" s="1"/>
  <c r="H77" i="33"/>
  <c r="I77" i="33"/>
  <c r="M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K110" i="33"/>
  <c r="P110" i="33"/>
  <c r="V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O132" i="33" s="1"/>
  <c r="H132" i="33"/>
  <c r="I132" i="33"/>
  <c r="J132" i="33"/>
  <c r="L132" i="33"/>
  <c r="R132" i="33"/>
  <c r="T132" i="33"/>
  <c r="W132" i="33"/>
  <c r="E133" i="33"/>
  <c r="H133" i="33"/>
  <c r="I133" i="33"/>
  <c r="E134" i="33"/>
  <c r="N134" i="33" s="1"/>
  <c r="H134" i="33"/>
  <c r="I134" i="33"/>
  <c r="K134" i="33"/>
  <c r="M134" i="33"/>
  <c r="R134" i="33"/>
  <c r="S134" i="33"/>
  <c r="T134" i="33"/>
  <c r="E135" i="33"/>
  <c r="H135" i="33"/>
  <c r="I135" i="33"/>
  <c r="S135" i="33"/>
  <c r="E136" i="33"/>
  <c r="H136" i="33"/>
  <c r="I136" i="33"/>
  <c r="E137" i="33"/>
  <c r="H137" i="33"/>
  <c r="I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E163" i="33"/>
  <c r="H163" i="33"/>
  <c r="I163" i="33"/>
  <c r="E164" i="33"/>
  <c r="V164" i="33" s="1"/>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E198" i="33"/>
  <c r="H198" i="33"/>
  <c r="I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s="1"/>
  <c r="E207" i="33"/>
  <c r="P207" i="33" s="1"/>
  <c r="E208" i="33"/>
  <c r="Q208" i="33" s="1"/>
  <c r="E209" i="33"/>
  <c r="O209" i="33" s="1"/>
  <c r="E210" i="33"/>
  <c r="S210" i="33" s="1"/>
  <c r="W210" i="33"/>
  <c r="E211" i="33"/>
  <c r="T211" i="33" s="1"/>
  <c r="E212" i="33"/>
  <c r="Q212" i="33" s="1"/>
  <c r="E213" i="33"/>
  <c r="E214" i="33"/>
  <c r="E215" i="33"/>
  <c r="L215" i="33" s="1"/>
  <c r="E216" i="33"/>
  <c r="Q216" i="33" s="1"/>
  <c r="E217" i="33"/>
  <c r="E218" i="33"/>
  <c r="O218" i="33" s="1"/>
  <c r="E219" i="33"/>
  <c r="M219" i="33" s="1"/>
  <c r="E220" i="33"/>
  <c r="U220" i="33" s="1"/>
  <c r="E221" i="33"/>
  <c r="P221" i="33" s="1"/>
  <c r="E222" i="33"/>
  <c r="E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T253" i="33" s="1"/>
  <c r="K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P267" i="33"/>
  <c r="S267" i="33"/>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S282" i="33"/>
  <c r="E283" i="33"/>
  <c r="R283" i="33"/>
  <c r="S283" i="33"/>
  <c r="E284" i="33"/>
  <c r="E285" i="33"/>
  <c r="E286" i="33"/>
  <c r="E287" i="33"/>
  <c r="P287" i="33" s="1"/>
  <c r="E288" i="33"/>
  <c r="M288" i="33" s="1"/>
  <c r="E289" i="33"/>
  <c r="N289" i="33" s="1"/>
  <c r="E290" i="33"/>
  <c r="M290" i="33" s="1"/>
  <c r="E291" i="33"/>
  <c r="E292" i="33"/>
  <c r="E293" i="33"/>
  <c r="K293" i="33" s="1"/>
  <c r="E294" i="33"/>
  <c r="E295" i="33"/>
  <c r="E296" i="33"/>
  <c r="M296" i="33" s="1"/>
  <c r="E297" i="33"/>
  <c r="E298" i="33"/>
  <c r="Q298" i="33" s="1"/>
  <c r="E299" i="33"/>
  <c r="P299" i="33" s="1"/>
  <c r="U299" i="33"/>
  <c r="E300" i="33"/>
  <c r="U300" i="33" s="1"/>
  <c r="F1" i="32"/>
  <c r="I1" i="32"/>
  <c r="Y1" i="32"/>
  <c r="O5" i="32"/>
  <c r="H5" i="32"/>
  <c r="I5" i="32"/>
  <c r="E6" i="32"/>
  <c r="S6" i="32" s="1"/>
  <c r="H6" i="32"/>
  <c r="I6" i="32"/>
  <c r="E7" i="32"/>
  <c r="O7" i="32" s="1"/>
  <c r="H7" i="32"/>
  <c r="I7" i="32"/>
  <c r="E8" i="32"/>
  <c r="H8" i="32"/>
  <c r="I8" i="32"/>
  <c r="E9" i="32"/>
  <c r="H9" i="32"/>
  <c r="I9" i="32"/>
  <c r="E10" i="32"/>
  <c r="H10" i="32"/>
  <c r="I10" i="32"/>
  <c r="E11" i="32"/>
  <c r="M11" i="32" s="1"/>
  <c r="H11" i="32"/>
  <c r="I11" i="32"/>
  <c r="Q11" i="32"/>
  <c r="E12" i="32"/>
  <c r="N12" i="32" s="1"/>
  <c r="H12" i="32"/>
  <c r="I12" i="32"/>
  <c r="L12" i="32"/>
  <c r="V12" i="32"/>
  <c r="E13" i="32"/>
  <c r="H13" i="32"/>
  <c r="I13" i="32"/>
  <c r="E14" i="32"/>
  <c r="L14" i="32" s="1"/>
  <c r="H14" i="32"/>
  <c r="I14" i="32"/>
  <c r="E15" i="32"/>
  <c r="H15" i="32"/>
  <c r="I15" i="32"/>
  <c r="E16" i="32"/>
  <c r="P16" i="32" s="1"/>
  <c r="H16" i="32"/>
  <c r="I16" i="32"/>
  <c r="O16" i="32"/>
  <c r="U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Q46" i="32"/>
  <c r="E47" i="32"/>
  <c r="H47" i="32"/>
  <c r="I47" i="32"/>
  <c r="N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E58" i="32"/>
  <c r="H58" i="32"/>
  <c r="I58" i="32"/>
  <c r="E59" i="32"/>
  <c r="O59" i="32" s="1"/>
  <c r="H59" i="32"/>
  <c r="I59" i="32"/>
  <c r="E60" i="32"/>
  <c r="M60" i="32" s="1"/>
  <c r="H60" i="32"/>
  <c r="I60" i="32"/>
  <c r="E61" i="32"/>
  <c r="K61" i="32" s="1"/>
  <c r="H61" i="32"/>
  <c r="I61" i="32"/>
  <c r="M61" i="32"/>
  <c r="N61" i="32"/>
  <c r="T61" i="32"/>
  <c r="V61" i="32"/>
  <c r="W61" i="32"/>
  <c r="E62" i="32"/>
  <c r="O62" i="32" s="1"/>
  <c r="H62" i="32"/>
  <c r="I62" i="32"/>
  <c r="E63" i="32"/>
  <c r="K63" i="32" s="1"/>
  <c r="H63" i="32"/>
  <c r="I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H83" i="32"/>
  <c r="I83" i="32"/>
  <c r="T83" i="32"/>
  <c r="E84" i="32"/>
  <c r="H84" i="32"/>
  <c r="I84" i="32"/>
  <c r="Q84" i="32"/>
  <c r="E85" i="32"/>
  <c r="N85" i="32" s="1"/>
  <c r="H85" i="32"/>
  <c r="I85" i="32"/>
  <c r="O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H95" i="32"/>
  <c r="I95" i="32"/>
  <c r="O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M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M156" i="32"/>
  <c r="R156" i="32"/>
  <c r="E157" i="32"/>
  <c r="O157" i="32" s="1"/>
  <c r="H157" i="32"/>
  <c r="I157" i="32"/>
  <c r="E158" i="32"/>
  <c r="K158" i="32" s="1"/>
  <c r="H158" i="32"/>
  <c r="I158" i="32"/>
  <c r="E159" i="32"/>
  <c r="U159" i="32" s="1"/>
  <c r="H159" i="32"/>
  <c r="I159" i="32"/>
  <c r="E160" i="32"/>
  <c r="K160" i="32" s="1"/>
  <c r="H160" i="32"/>
  <c r="I160" i="32"/>
  <c r="P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M193" i="32"/>
  <c r="E194" i="32"/>
  <c r="H194" i="32"/>
  <c r="I194" i="32"/>
  <c r="L194" i="32"/>
  <c r="E195" i="32"/>
  <c r="U195" i="32" s="1"/>
  <c r="H195" i="32"/>
  <c r="I195" i="32"/>
  <c r="E196" i="32"/>
  <c r="L196" i="32" s="1"/>
  <c r="H196" i="32"/>
  <c r="I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E205" i="32"/>
  <c r="Q205" i="32" s="1"/>
  <c r="E206" i="32"/>
  <c r="N206" i="32" s="1"/>
  <c r="E207" i="32"/>
  <c r="K207" i="32" s="1"/>
  <c r="E208" i="32"/>
  <c r="J208" i="32" s="1"/>
  <c r="E209" i="32"/>
  <c r="U209" i="32" s="1"/>
  <c r="E210" i="32"/>
  <c r="M210" i="32" s="1"/>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E298" i="32"/>
  <c r="O298" i="32" s="1"/>
  <c r="E299" i="32"/>
  <c r="M299" i="32" s="1"/>
  <c r="E300" i="32"/>
  <c r="S300" i="32" s="1"/>
  <c r="F1" i="31"/>
  <c r="I1" i="31"/>
  <c r="Y1" i="31"/>
  <c r="Z1" i="31" s="1"/>
  <c r="E5" i="31"/>
  <c r="Q5" i="31" s="1"/>
  <c r="H5" i="31"/>
  <c r="I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E25" i="31"/>
  <c r="O25" i="31" s="1"/>
  <c r="H25" i="31"/>
  <c r="I25" i="31"/>
  <c r="S25" i="31"/>
  <c r="E26" i="31"/>
  <c r="K26" i="31" s="1"/>
  <c r="H26" i="31"/>
  <c r="I26" i="31"/>
  <c r="S26" i="31"/>
  <c r="E27" i="31"/>
  <c r="U27" i="31" s="1"/>
  <c r="H27" i="31"/>
  <c r="I27" i="31"/>
  <c r="W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E56" i="31"/>
  <c r="S56" i="31" s="1"/>
  <c r="H56" i="31"/>
  <c r="I56" i="31"/>
  <c r="M56" i="31"/>
  <c r="E57" i="31"/>
  <c r="W57" i="31" s="1"/>
  <c r="H57" i="31"/>
  <c r="I57" i="31"/>
  <c r="E58" i="31"/>
  <c r="J58" i="31" s="1"/>
  <c r="H58" i="31"/>
  <c r="I58" i="31"/>
  <c r="W58" i="31"/>
  <c r="E59" i="31"/>
  <c r="L59" i="31" s="1"/>
  <c r="H59" i="31"/>
  <c r="I59" i="31"/>
  <c r="K59" i="31"/>
  <c r="O59" i="31"/>
  <c r="E60" i="31"/>
  <c r="O60" i="31" s="1"/>
  <c r="H60" i="31"/>
  <c r="I60" i="31"/>
  <c r="E61" i="31"/>
  <c r="J61" i="31" s="1"/>
  <c r="H61" i="31"/>
  <c r="I61" i="31"/>
  <c r="M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W107" i="31"/>
  <c r="E108" i="31"/>
  <c r="K108" i="31" s="1"/>
  <c r="H108" i="31"/>
  <c r="I108" i="31"/>
  <c r="E109" i="31"/>
  <c r="J109" i="31" s="1"/>
  <c r="H109" i="31"/>
  <c r="I109" i="31"/>
  <c r="E110" i="31"/>
  <c r="Q110" i="31" s="1"/>
  <c r="H110" i="31"/>
  <c r="I110" i="31"/>
  <c r="E111" i="31"/>
  <c r="H111" i="31"/>
  <c r="I111" i="31"/>
  <c r="E112" i="31"/>
  <c r="J112" i="31" s="1"/>
  <c r="H112" i="31"/>
  <c r="I112" i="31"/>
  <c r="K112" i="31"/>
  <c r="P112" i="31"/>
  <c r="Q112" i="31"/>
  <c r="W112" i="31"/>
  <c r="E113" i="31"/>
  <c r="Q113" i="31" s="1"/>
  <c r="H113" i="31"/>
  <c r="I113" i="31"/>
  <c r="E114" i="31"/>
  <c r="J114" i="31" s="1"/>
  <c r="H114" i="31"/>
  <c r="I114" i="31"/>
  <c r="P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U156" i="31"/>
  <c r="E157" i="31"/>
  <c r="N157" i="31" s="1"/>
  <c r="H157" i="31"/>
  <c r="I157" i="31"/>
  <c r="K157" i="31"/>
  <c r="P157" i="31"/>
  <c r="E158" i="31"/>
  <c r="R158" i="31" s="1"/>
  <c r="H158" i="31"/>
  <c r="I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U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U187" i="31" s="1"/>
  <c r="H187" i="31"/>
  <c r="I187" i="31"/>
  <c r="S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M199" i="31"/>
  <c r="O199" i="31"/>
  <c r="W199" i="31"/>
  <c r="E200" i="31"/>
  <c r="K200" i="31" s="1"/>
  <c r="H200" i="31"/>
  <c r="I200" i="31"/>
  <c r="J200" i="31"/>
  <c r="N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W207" i="31"/>
  <c r="E208" i="31"/>
  <c r="K208" i="31" s="1"/>
  <c r="Q208" i="3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E256" i="31"/>
  <c r="L256" i="31" s="1"/>
  <c r="E257" i="31"/>
  <c r="E258" i="31"/>
  <c r="K258" i="31" s="1"/>
  <c r="E259" i="31"/>
  <c r="Q259" i="31" s="1"/>
  <c r="E260" i="31"/>
  <c r="M260" i="31" s="1"/>
  <c r="E261" i="31"/>
  <c r="S261" i="31" s="1"/>
  <c r="E262" i="31"/>
  <c r="J262" i="31" s="1"/>
  <c r="E263" i="31"/>
  <c r="S263" i="31" s="1"/>
  <c r="E264" i="31"/>
  <c r="E265" i="31"/>
  <c r="E266" i="31"/>
  <c r="Q266" i="31" s="1"/>
  <c r="E267" i="31"/>
  <c r="J267" i="31" s="1"/>
  <c r="E268" i="31"/>
  <c r="M268" i="31" s="1"/>
  <c r="E269" i="31"/>
  <c r="M269" i="31" s="1"/>
  <c r="E270" i="31"/>
  <c r="R270" i="31" s="1"/>
  <c r="E271" i="31"/>
  <c r="K271" i="31" s="1"/>
  <c r="E272" i="31"/>
  <c r="K272" i="31" s="1"/>
  <c r="E273" i="31"/>
  <c r="M273" i="31" s="1"/>
  <c r="E274" i="31"/>
  <c r="K274" i="31" s="1"/>
  <c r="E275" i="31"/>
  <c r="Q275" i="31" s="1"/>
  <c r="E276" i="31"/>
  <c r="M276" i="31" s="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54" i="31" l="1"/>
  <c r="Q243" i="31"/>
  <c r="T242" i="31"/>
  <c r="W208" i="31"/>
  <c r="N208" i="31"/>
  <c r="Q200" i="31"/>
  <c r="R196" i="31"/>
  <c r="K187"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Q180" i="32"/>
  <c r="L160" i="32"/>
  <c r="U158" i="32"/>
  <c r="Q157" i="32"/>
  <c r="P97" i="32"/>
  <c r="L57" i="32"/>
  <c r="N29" i="32"/>
  <c r="S20" i="32"/>
  <c r="S19" i="32"/>
  <c r="T16" i="32"/>
  <c r="L16" i="32"/>
  <c r="Q8" i="32"/>
  <c r="O8" i="32"/>
  <c r="J283" i="33"/>
  <c r="O283" i="33"/>
  <c r="U253" i="33"/>
  <c r="J223" i="33"/>
  <c r="Q223" i="33"/>
  <c r="T223" i="33"/>
  <c r="V211" i="33"/>
  <c r="V191" i="33"/>
  <c r="K174" i="33"/>
  <c r="U135" i="33"/>
  <c r="O135" i="33"/>
  <c r="O110" i="33"/>
  <c r="Q110" i="33"/>
  <c r="J110" i="33"/>
  <c r="U110" i="33"/>
  <c r="J77" i="33"/>
  <c r="U76" i="33"/>
  <c r="V75" i="33"/>
  <c r="U39" i="33"/>
  <c r="M39" i="33"/>
  <c r="Q37" i="33"/>
  <c r="T22" i="33"/>
  <c r="O22" i="33"/>
  <c r="N218" i="34"/>
  <c r="J218" i="34"/>
  <c r="L218" i="34"/>
  <c r="U218" i="34"/>
  <c r="S123" i="34"/>
  <c r="W123" i="34"/>
  <c r="Q254" i="31"/>
  <c r="R246" i="31"/>
  <c r="M243" i="31"/>
  <c r="L242" i="31"/>
  <c r="R228" i="31"/>
  <c r="S214" i="31"/>
  <c r="V208" i="31"/>
  <c r="M208" i="31"/>
  <c r="O200" i="31"/>
  <c r="M183" i="31"/>
  <c r="O172" i="31"/>
  <c r="W110" i="31"/>
  <c r="M41" i="31"/>
  <c r="P38" i="31"/>
  <c r="Q32" i="31"/>
  <c r="K30" i="31"/>
  <c r="V24" i="31"/>
  <c r="S297" i="32"/>
  <c r="O291" i="32"/>
  <c r="T272" i="32"/>
  <c r="U267" i="32"/>
  <c r="V260" i="32"/>
  <c r="W257" i="32"/>
  <c r="J248" i="32"/>
  <c r="K240" i="32"/>
  <c r="T238" i="32"/>
  <c r="S119" i="32"/>
  <c r="K119" i="32"/>
  <c r="S118" i="32"/>
  <c r="P113" i="32"/>
  <c r="L105" i="32"/>
  <c r="Q30" i="32"/>
  <c r="W29" i="32"/>
  <c r="Q16" i="32"/>
  <c r="W12" i="32"/>
  <c r="Q10" i="32"/>
  <c r="N10" i="32"/>
  <c r="T8" i="32"/>
  <c r="W298" i="33"/>
  <c r="W198" i="33"/>
  <c r="K198" i="33"/>
  <c r="Q137" i="33"/>
  <c r="K137" i="33"/>
  <c r="V77" i="33"/>
  <c r="M23" i="33"/>
  <c r="U23" i="33"/>
  <c r="P12" i="33"/>
  <c r="R12" i="33"/>
  <c r="K247" i="34"/>
  <c r="M247" i="34"/>
  <c r="Q247" i="34"/>
  <c r="O223" i="34"/>
  <c r="U223" i="34"/>
  <c r="K211" i="34"/>
  <c r="Q211" i="34"/>
  <c r="S211" i="34"/>
  <c r="J148" i="34"/>
  <c r="P148" i="34"/>
  <c r="Q111" i="34"/>
  <c r="M111" i="34"/>
  <c r="W290" i="31"/>
  <c r="W276" i="31"/>
  <c r="Q269" i="31"/>
  <c r="V262" i="31"/>
  <c r="S255" i="31"/>
  <c r="W121" i="31"/>
  <c r="S114" i="31"/>
  <c r="V44" i="31"/>
  <c r="O24" i="31"/>
  <c r="U299" i="32"/>
  <c r="Q297" i="32"/>
  <c r="U210" i="32"/>
  <c r="W207" i="32"/>
  <c r="T160" i="32"/>
  <c r="T57" i="32"/>
  <c r="T29" i="32"/>
  <c r="W16" i="32"/>
  <c r="K291" i="33"/>
  <c r="T291" i="33"/>
  <c r="M211" i="33"/>
  <c r="N211" i="33"/>
  <c r="P211" i="33"/>
  <c r="W162" i="33"/>
  <c r="R162" i="33"/>
  <c r="K74" i="33"/>
  <c r="W74" i="33"/>
  <c r="Q52" i="33"/>
  <c r="O52" i="33"/>
  <c r="P36" i="33"/>
  <c r="T36" i="33"/>
  <c r="Q30" i="33"/>
  <c r="R30" i="33"/>
  <c r="O13" i="33"/>
  <c r="M13" i="33"/>
  <c r="J8" i="33"/>
  <c r="O8" i="33"/>
  <c r="M194" i="34"/>
  <c r="R194" i="34"/>
  <c r="T144" i="34"/>
  <c r="S144" i="34"/>
  <c r="Q119" i="34"/>
  <c r="W119" i="34"/>
  <c r="K119" i="34"/>
  <c r="U248" i="32"/>
  <c r="R176" i="32"/>
  <c r="J16" i="32"/>
  <c r="K16" i="32"/>
  <c r="V6" i="32"/>
  <c r="K6" i="32"/>
  <c r="K298" i="33"/>
  <c r="O298" i="33"/>
  <c r="M253" i="33"/>
  <c r="P253" i="33"/>
  <c r="P164" i="33"/>
  <c r="O164" i="33"/>
  <c r="S162" i="33"/>
  <c r="M123" i="33"/>
  <c r="U123" i="33"/>
  <c r="S113" i="33"/>
  <c r="L112" i="33"/>
  <c r="O111" i="33"/>
  <c r="K104" i="33"/>
  <c r="U103" i="33"/>
  <c r="P77" i="33"/>
  <c r="O77" i="33"/>
  <c r="R77" i="33"/>
  <c r="O31" i="33"/>
  <c r="M31" i="33"/>
  <c r="Q14" i="33"/>
  <c r="U14" i="33"/>
  <c r="U268" i="34"/>
  <c r="J268" i="34"/>
  <c r="S145" i="34"/>
  <c r="W145" i="34"/>
  <c r="O119" i="34"/>
  <c r="O54" i="37"/>
  <c r="U54" i="37"/>
  <c r="Q5" i="37"/>
  <c r="V5" i="37"/>
  <c r="J252" i="38"/>
  <c r="Q252" i="38"/>
  <c r="S252" i="38"/>
  <c r="K178" i="38"/>
  <c r="O178" i="38"/>
  <c r="M14" i="38"/>
  <c r="P14" i="38"/>
  <c r="K231" i="39"/>
  <c r="U231" i="39"/>
  <c r="R211" i="39"/>
  <c r="N211" i="39"/>
  <c r="Q211" i="39"/>
  <c r="L131" i="39"/>
  <c r="R131" i="39"/>
  <c r="K111" i="39"/>
  <c r="N111" i="39"/>
  <c r="U111" i="39"/>
  <c r="P111" i="39"/>
  <c r="V111" i="39"/>
  <c r="L111" i="39"/>
  <c r="Q111" i="39"/>
  <c r="W111" i="39"/>
  <c r="J74" i="39"/>
  <c r="M74" i="39"/>
  <c r="P63" i="39"/>
  <c r="T63" i="39"/>
  <c r="K63" i="39"/>
  <c r="M112" i="40"/>
  <c r="P112" i="40"/>
  <c r="Q129" i="42"/>
  <c r="K129" i="42"/>
  <c r="O129" i="42"/>
  <c r="U78" i="42"/>
  <c r="S78" i="42"/>
  <c r="O261" i="34"/>
  <c r="R246" i="34"/>
  <c r="W222" i="34"/>
  <c r="V210" i="34"/>
  <c r="U188" i="34"/>
  <c r="W172" i="34"/>
  <c r="V164" i="34"/>
  <c r="W138" i="34"/>
  <c r="R138" i="34"/>
  <c r="M138" i="34"/>
  <c r="T101" i="34"/>
  <c r="W79" i="34"/>
  <c r="L79" i="34"/>
  <c r="K66" i="34"/>
  <c r="J58" i="34"/>
  <c r="Q42" i="34"/>
  <c r="U219" i="35"/>
  <c r="T179" i="35"/>
  <c r="M176" i="35"/>
  <c r="V175" i="35"/>
  <c r="M174" i="35"/>
  <c r="R147" i="35"/>
  <c r="K142" i="35"/>
  <c r="Q140" i="35"/>
  <c r="T139" i="35"/>
  <c r="O137" i="35"/>
  <c r="Q130" i="35"/>
  <c r="T123" i="35"/>
  <c r="N111" i="35"/>
  <c r="J109" i="35"/>
  <c r="W107" i="35"/>
  <c r="L107" i="35"/>
  <c r="Q106" i="35"/>
  <c r="W101" i="35"/>
  <c r="W73" i="35"/>
  <c r="U40" i="35"/>
  <c r="O22" i="35"/>
  <c r="M21" i="35"/>
  <c r="T20" i="35"/>
  <c r="S6" i="35"/>
  <c r="N292" i="36"/>
  <c r="W288" i="36"/>
  <c r="R284" i="36"/>
  <c r="P264" i="36"/>
  <c r="R232" i="36"/>
  <c r="V216" i="36"/>
  <c r="K193" i="36"/>
  <c r="J182" i="36"/>
  <c r="U181" i="36"/>
  <c r="U139" i="36"/>
  <c r="S120" i="36"/>
  <c r="Q100" i="36"/>
  <c r="M81" i="36"/>
  <c r="R78" i="36"/>
  <c r="T74" i="36"/>
  <c r="J64" i="36"/>
  <c r="T42" i="36"/>
  <c r="J30" i="36"/>
  <c r="J25" i="36"/>
  <c r="M22" i="36"/>
  <c r="V19" i="36"/>
  <c r="M9" i="36"/>
  <c r="Q259" i="37"/>
  <c r="O258" i="37"/>
  <c r="R246" i="37"/>
  <c r="T242" i="37"/>
  <c r="M242" i="37"/>
  <c r="P220" i="37"/>
  <c r="S210" i="37"/>
  <c r="U209" i="37"/>
  <c r="K200" i="37"/>
  <c r="K198" i="37"/>
  <c r="W186" i="37"/>
  <c r="P184" i="37"/>
  <c r="U180" i="37"/>
  <c r="U179" i="37"/>
  <c r="L170" i="37"/>
  <c r="K168" i="37"/>
  <c r="K166" i="37"/>
  <c r="U165" i="37"/>
  <c r="U164" i="37"/>
  <c r="K150" i="37"/>
  <c r="Q148" i="37"/>
  <c r="U147" i="37"/>
  <c r="J140" i="37"/>
  <c r="M135" i="37"/>
  <c r="S130" i="37"/>
  <c r="K127" i="37"/>
  <c r="W119" i="37"/>
  <c r="W92" i="37"/>
  <c r="V92" i="37"/>
  <c r="M61" i="37"/>
  <c r="U61" i="37"/>
  <c r="J55" i="37"/>
  <c r="O55" i="37"/>
  <c r="O31" i="37"/>
  <c r="P16" i="37"/>
  <c r="R16" i="37"/>
  <c r="W5" i="37"/>
  <c r="K295" i="38"/>
  <c r="Q295" i="38"/>
  <c r="W295" i="38"/>
  <c r="M253" i="38"/>
  <c r="R253" i="38"/>
  <c r="L99" i="38"/>
  <c r="U99" i="38"/>
  <c r="O95" i="38"/>
  <c r="V95" i="38"/>
  <c r="P95" i="38"/>
  <c r="U58" i="38"/>
  <c r="W58" i="38"/>
  <c r="K58" i="38"/>
  <c r="W31" i="38"/>
  <c r="Q31" i="38"/>
  <c r="R14" i="38"/>
  <c r="L247" i="39"/>
  <c r="Q247" i="39"/>
  <c r="T137" i="39"/>
  <c r="U137" i="39"/>
  <c r="L137" i="39"/>
  <c r="V131" i="39"/>
  <c r="M111" i="39"/>
  <c r="W87" i="39"/>
  <c r="J87" i="39"/>
  <c r="T75" i="39"/>
  <c r="L75" i="39"/>
  <c r="L63" i="39"/>
  <c r="N32" i="39"/>
  <c r="K32" i="39"/>
  <c r="S14" i="39"/>
  <c r="T14" i="39"/>
  <c r="U296" i="40"/>
  <c r="N296" i="40"/>
  <c r="N114" i="40"/>
  <c r="O114" i="40"/>
  <c r="U112" i="40"/>
  <c r="J17" i="42"/>
  <c r="Q17" i="42"/>
  <c r="U17" i="42"/>
  <c r="M17" i="42"/>
  <c r="W17" i="42"/>
  <c r="O17" i="42"/>
  <c r="Q282" i="33"/>
  <c r="N267" i="33"/>
  <c r="U265" i="33"/>
  <c r="V197" i="33"/>
  <c r="W134" i="33"/>
  <c r="O91" i="33"/>
  <c r="S67" i="33"/>
  <c r="O65" i="33"/>
  <c r="S11" i="33"/>
  <c r="U289" i="34"/>
  <c r="V288" i="34"/>
  <c r="P284" i="34"/>
  <c r="U275" i="34"/>
  <c r="J274" i="34"/>
  <c r="K271" i="34"/>
  <c r="J266" i="34"/>
  <c r="K261" i="34"/>
  <c r="N258" i="34"/>
  <c r="M246" i="34"/>
  <c r="Q222" i="34"/>
  <c r="W212" i="34"/>
  <c r="R210" i="34"/>
  <c r="Q188" i="34"/>
  <c r="U172" i="34"/>
  <c r="R164" i="34"/>
  <c r="W160" i="34"/>
  <c r="O143" i="34"/>
  <c r="U138" i="34"/>
  <c r="Q138" i="34"/>
  <c r="T130" i="34"/>
  <c r="P103" i="34"/>
  <c r="Q101" i="34"/>
  <c r="M97" i="34"/>
  <c r="M92" i="34"/>
  <c r="U90" i="34"/>
  <c r="U79" i="34"/>
  <c r="W52" i="34"/>
  <c r="U9" i="34"/>
  <c r="W7" i="34"/>
  <c r="R293" i="35"/>
  <c r="S266" i="35"/>
  <c r="S263" i="35"/>
  <c r="Q262" i="35"/>
  <c r="W230"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K292" i="36"/>
  <c r="Q288" i="36"/>
  <c r="W286" i="36"/>
  <c r="O284" i="36"/>
  <c r="V282" i="36"/>
  <c r="Q280" i="36"/>
  <c r="O268" i="36"/>
  <c r="O264" i="36"/>
  <c r="S255" i="36"/>
  <c r="N232" i="36"/>
  <c r="O216" i="36"/>
  <c r="T182" i="36"/>
  <c r="W169" i="36"/>
  <c r="V86" i="36"/>
  <c r="N78" i="36"/>
  <c r="T34" i="36"/>
  <c r="U30" i="36"/>
  <c r="Q246" i="37"/>
  <c r="Q238" i="37"/>
  <c r="U223" i="37"/>
  <c r="S221" i="37"/>
  <c r="O210" i="37"/>
  <c r="Q180" i="37"/>
  <c r="U168" i="37"/>
  <c r="S165" i="37"/>
  <c r="W127" i="37"/>
  <c r="Q97" i="37"/>
  <c r="M97" i="37"/>
  <c r="O61" i="37"/>
  <c r="W56" i="37"/>
  <c r="Q55" i="37"/>
  <c r="V16" i="37"/>
  <c r="U266" i="38"/>
  <c r="S266" i="38"/>
  <c r="Q255" i="38"/>
  <c r="W252" i="38"/>
  <c r="U250" i="38"/>
  <c r="S250" i="38"/>
  <c r="Q192" i="38"/>
  <c r="M192" i="38"/>
  <c r="O145" i="38"/>
  <c r="W145" i="38"/>
  <c r="J95" i="38"/>
  <c r="O58" i="38"/>
  <c r="O249" i="39"/>
  <c r="M249" i="39"/>
  <c r="P249" i="39"/>
  <c r="R249" i="39"/>
  <c r="T213" i="39"/>
  <c r="N213" i="39"/>
  <c r="O137" i="39"/>
  <c r="U128" i="39"/>
  <c r="W128" i="39"/>
  <c r="T77" i="39"/>
  <c r="N77" i="39"/>
  <c r="J55" i="39"/>
  <c r="R55" i="39"/>
  <c r="K49" i="39"/>
  <c r="S49" i="39"/>
  <c r="L20" i="39"/>
  <c r="Q20" i="39"/>
  <c r="K257" i="40"/>
  <c r="O257" i="40"/>
  <c r="O176" i="40"/>
  <c r="W176" i="40"/>
  <c r="T172" i="40"/>
  <c r="S172" i="40"/>
  <c r="O43" i="40"/>
  <c r="T43" i="40"/>
  <c r="Q38" i="40"/>
  <c r="W38" i="40"/>
  <c r="Q271" i="42"/>
  <c r="K271" i="42"/>
  <c r="P271" i="42"/>
  <c r="S271" i="42"/>
  <c r="T271" i="42"/>
  <c r="P18" i="42"/>
  <c r="R18" i="42"/>
  <c r="L18" i="42"/>
  <c r="W18" i="42"/>
  <c r="O18" i="42"/>
  <c r="V294" i="34"/>
  <c r="S289" i="34"/>
  <c r="U284" i="34"/>
  <c r="K284" i="34"/>
  <c r="T79" i="34"/>
  <c r="Q295" i="35"/>
  <c r="M262" i="35"/>
  <c r="Q249" i="35"/>
  <c r="Q246" i="35"/>
  <c r="R243" i="35"/>
  <c r="Q230" i="35"/>
  <c r="W111" i="35"/>
  <c r="R107" i="35"/>
  <c r="L288" i="36"/>
  <c r="R286" i="36"/>
  <c r="U284" i="36"/>
  <c r="J284" i="36"/>
  <c r="T282" i="36"/>
  <c r="Q273" i="36"/>
  <c r="M236" i="36"/>
  <c r="M232" i="36"/>
  <c r="W217" i="36"/>
  <c r="M205" i="36"/>
  <c r="S182" i="36"/>
  <c r="U64" i="36"/>
  <c r="T30" i="36"/>
  <c r="V294" i="37"/>
  <c r="S168" i="37"/>
  <c r="T140" i="37"/>
  <c r="U127" i="37"/>
  <c r="J27" i="37"/>
  <c r="V27" i="37"/>
  <c r="N269" i="38"/>
  <c r="T269" i="38"/>
  <c r="O252" i="38"/>
  <c r="T95" i="38"/>
  <c r="Q94" i="38"/>
  <c r="U94" i="38"/>
  <c r="S13" i="38"/>
  <c r="W13" i="38"/>
  <c r="U78" i="39"/>
  <c r="K78" i="39"/>
  <c r="S50" i="39"/>
  <c r="U50" i="39"/>
  <c r="S8" i="39"/>
  <c r="O8" i="39"/>
  <c r="N198" i="40"/>
  <c r="Q198" i="40"/>
  <c r="W198" i="40"/>
  <c r="L198" i="40"/>
  <c r="S111" i="40"/>
  <c r="U111" i="40"/>
  <c r="S72" i="40"/>
  <c r="U72" i="40"/>
  <c r="J281" i="41"/>
  <c r="U281" i="41"/>
  <c r="V281" i="41"/>
  <c r="K166" i="41"/>
  <c r="L166" i="41"/>
  <c r="M54" i="41"/>
  <c r="S54" i="41"/>
  <c r="J294" i="42"/>
  <c r="K294" i="42"/>
  <c r="Q294" i="42"/>
  <c r="S19" i="42"/>
  <c r="M19" i="42"/>
  <c r="U19" i="42"/>
  <c r="M116" i="40"/>
  <c r="U116" i="40"/>
  <c r="W73" i="40"/>
  <c r="M73" i="40"/>
  <c r="T297" i="41"/>
  <c r="O297" i="41"/>
  <c r="R297" i="41"/>
  <c r="S263" i="41"/>
  <c r="K263" i="41"/>
  <c r="L263" i="41"/>
  <c r="R168" i="41"/>
  <c r="L168" i="41"/>
  <c r="O100" i="41"/>
  <c r="K100" i="41"/>
  <c r="U95" i="41"/>
  <c r="M95" i="41"/>
  <c r="K245" i="42"/>
  <c r="W245" i="42"/>
  <c r="W131" i="42"/>
  <c r="V131" i="42"/>
  <c r="L131" i="42"/>
  <c r="K44" i="42"/>
  <c r="Q44" i="42"/>
  <c r="O16" i="42"/>
  <c r="L16" i="42"/>
  <c r="T16" i="42"/>
  <c r="M16" i="42"/>
  <c r="U16" i="42"/>
  <c r="J16" i="42"/>
  <c r="R16" i="42"/>
  <c r="W16" i="42"/>
  <c r="S123" i="37"/>
  <c r="W90" i="37"/>
  <c r="S293" i="38"/>
  <c r="U186" i="38"/>
  <c r="O7" i="38"/>
  <c r="S271" i="39"/>
  <c r="W267" i="39"/>
  <c r="R245" i="39"/>
  <c r="Q235" i="39"/>
  <c r="S233" i="39"/>
  <c r="Q203" i="39"/>
  <c r="L201" i="39"/>
  <c r="T177" i="39"/>
  <c r="U175" i="39"/>
  <c r="P175" i="39"/>
  <c r="K175" i="39"/>
  <c r="U174" i="39"/>
  <c r="U162" i="39"/>
  <c r="J113" i="39"/>
  <c r="R107" i="39"/>
  <c r="M106" i="39"/>
  <c r="L103" i="39"/>
  <c r="M102" i="39"/>
  <c r="V97" i="39"/>
  <c r="M62" i="39"/>
  <c r="N44" i="39"/>
  <c r="W43" i="39"/>
  <c r="O35" i="39"/>
  <c r="U31" i="39"/>
  <c r="V26" i="39"/>
  <c r="R266" i="40"/>
  <c r="Q212" i="40"/>
  <c r="W211" i="40"/>
  <c r="R156" i="40"/>
  <c r="V156" i="40"/>
  <c r="M132" i="40"/>
  <c r="T132" i="40"/>
  <c r="W130" i="40"/>
  <c r="U123" i="40"/>
  <c r="W123" i="40"/>
  <c r="N102" i="40"/>
  <c r="W102" i="40"/>
  <c r="M90" i="40"/>
  <c r="Q90" i="40"/>
  <c r="K87" i="40"/>
  <c r="U86" i="40"/>
  <c r="O84" i="40"/>
  <c r="Q83" i="40"/>
  <c r="N73" i="40"/>
  <c r="M32" i="40"/>
  <c r="U32" i="40"/>
  <c r="S20" i="40"/>
  <c r="O292" i="41"/>
  <c r="K292" i="41"/>
  <c r="M292" i="41"/>
  <c r="R285" i="41"/>
  <c r="S285" i="41"/>
  <c r="S283" i="41"/>
  <c r="J283" i="41"/>
  <c r="W283" i="41"/>
  <c r="O283" i="41"/>
  <c r="K209" i="41"/>
  <c r="M201" i="41"/>
  <c r="U170" i="41"/>
  <c r="W170" i="41"/>
  <c r="O168" i="41"/>
  <c r="K157" i="41"/>
  <c r="U157" i="41"/>
  <c r="N96" i="41"/>
  <c r="L96" i="41"/>
  <c r="L35" i="41"/>
  <c r="Q35" i="41"/>
  <c r="P24" i="41"/>
  <c r="U24" i="41"/>
  <c r="Q222" i="42"/>
  <c r="U222" i="42"/>
  <c r="Q131" i="42"/>
  <c r="Q51" i="42"/>
  <c r="R51" i="42"/>
  <c r="K16" i="42"/>
  <c r="Q49" i="37"/>
  <c r="W34" i="37"/>
  <c r="Q26" i="37"/>
  <c r="K24" i="37"/>
  <c r="S120" i="38"/>
  <c r="O107" i="38"/>
  <c r="T53" i="38"/>
  <c r="Q271" i="39"/>
  <c r="Q267" i="39"/>
  <c r="N233" i="39"/>
  <c r="T175" i="39"/>
  <c r="O175" i="39"/>
  <c r="V113" i="39"/>
  <c r="P69" i="39"/>
  <c r="Q64" i="39"/>
  <c r="P42" i="39"/>
  <c r="W11" i="39"/>
  <c r="O266" i="40"/>
  <c r="T220" i="40"/>
  <c r="P212" i="40"/>
  <c r="S211" i="40"/>
  <c r="M156" i="40"/>
  <c r="T150" i="40"/>
  <c r="W141" i="40"/>
  <c r="P124" i="40"/>
  <c r="J124" i="40"/>
  <c r="S124" i="40"/>
  <c r="L102" i="40"/>
  <c r="U101" i="40"/>
  <c r="T90" i="40"/>
  <c r="R69" i="40"/>
  <c r="K69" i="40"/>
  <c r="U299" i="41"/>
  <c r="J299" i="41"/>
  <c r="J141" i="41"/>
  <c r="U141" i="41"/>
  <c r="K141" i="41"/>
  <c r="K41" i="41"/>
  <c r="S41" i="41"/>
  <c r="J268" i="42"/>
  <c r="M268" i="42"/>
  <c r="M218" i="42"/>
  <c r="W218" i="42"/>
  <c r="M139" i="42"/>
  <c r="Q139" i="42"/>
  <c r="R67" i="42"/>
  <c r="P67" i="42"/>
  <c r="M273" i="41"/>
  <c r="S257" i="41"/>
  <c r="W233" i="41"/>
  <c r="W180" i="41"/>
  <c r="S130" i="41"/>
  <c r="M130" i="41"/>
  <c r="O125" i="41"/>
  <c r="R98" i="41"/>
  <c r="V83" i="41"/>
  <c r="P83" i="41"/>
  <c r="U281" i="42"/>
  <c r="O277" i="42"/>
  <c r="W263" i="42"/>
  <c r="M263" i="42"/>
  <c r="V237" i="42"/>
  <c r="V231" i="42"/>
  <c r="Q225" i="42"/>
  <c r="S223" i="42"/>
  <c r="T221" i="42"/>
  <c r="U157" i="42"/>
  <c r="U155" i="42"/>
  <c r="Q155" i="42"/>
  <c r="M155" i="42"/>
  <c r="R121" i="42"/>
  <c r="P6" i="42"/>
  <c r="N47" i="40"/>
  <c r="V180" i="41"/>
  <c r="V114" i="41"/>
  <c r="V110" i="41"/>
  <c r="Q98" i="41"/>
  <c r="T77" i="41"/>
  <c r="M34" i="41"/>
  <c r="Q33" i="41"/>
  <c r="N283" i="42"/>
  <c r="P281" i="42"/>
  <c r="T263" i="42"/>
  <c r="J263" i="42"/>
  <c r="M237" i="42"/>
  <c r="Q231" i="42"/>
  <c r="S221" i="42"/>
  <c r="R157" i="42"/>
  <c r="T155" i="42"/>
  <c r="P155" i="42"/>
  <c r="T143" i="42"/>
  <c r="V117"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Louise Powell</author>
  </authors>
  <commentList>
    <comment ref="E15" authorId="0" shapeId="0" xr:uid="{8016E93C-2BDB-415C-9E4E-6B6ABC6B2BB5}">
      <text>
        <r>
          <rPr>
            <b/>
            <sz val="9"/>
            <color indexed="81"/>
            <rFont val="Tahoma"/>
            <family val="2"/>
          </rPr>
          <t>DIY Accounting:</t>
        </r>
        <r>
          <rPr>
            <sz val="9"/>
            <color indexed="81"/>
            <rFont val="Tahoma"/>
            <charset val="1"/>
          </rPr>
          <t xml:space="preserve">
Please note there are 2 rated values for 22/23 as per government announcement.
£9880 from 05/04/22 until 05/07/22 then £12570 from 06/07/22 onwards. 
The estimate on this page uses the value of £9880 effective from 05/04/22. This can be amended if required in box N20 of your admin sheet. </t>
        </r>
      </text>
    </comment>
  </commentList>
</comments>
</file>

<file path=xl/sharedStrings.xml><?xml version="1.0" encoding="utf-8"?>
<sst xmlns="http://schemas.openxmlformats.org/spreadsheetml/2006/main" count="1021" uniqueCount="299">
  <si>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</si>
  <si>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</si>
  <si>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</si>
  <si>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</si>
  <si>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</si>
  <si>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</si>
  <si>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</si>
  <si>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</si>
  <si>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</si>
  <si>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</si>
  <si>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</si>
  <si>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</si>
  <si>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</si>
  <si>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</si>
  <si>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</si>
  <si>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</si>
  <si>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</si>
  <si>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</si>
  <si>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</si>
  <si>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</si>
  <si>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</si>
  <si>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</si>
  <si>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</si>
  <si>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</si>
  <si>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</si>
  <si>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</si>
  <si>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</si>
  <si>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</si>
  <si>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</si>
  <si>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</si>
  <si>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</si>
  <si>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</si>
  <si>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</si>
  <si>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</si>
  <si>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</si>
  <si>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</si>
  <si>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</si>
  <si>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</si>
  <si>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</si>
  <si>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</si>
  <si>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</si>
  <si>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</si>
  <si>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</si>
  <si>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</si>
  <si>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</si>
  <si>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</si>
  <si>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</si>
  <si>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</si>
  <si>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</si>
  <si>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</si>
  <si>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</si>
  <si>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</si>
  <si>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</si>
  <si>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</si>
  <si>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</si>
  <si>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</si>
  <si>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</si>
  <si>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</si>
  <si>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</si>
  <si>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</si>
  <si>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</si>
  <si>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</si>
  <si>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</si>
  <si>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</si>
  <si>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</si>
  <si>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</si>
  <si>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</si>
  <si>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</si>
  <si>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</si>
  <si>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</si>
  <si>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</si>
  <si>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</si>
  <si>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</si>
  <si>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</si>
  <si>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</si>
  <si>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</si>
  <si>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</si>
  <si>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</si>
  <si>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</si>
  <si>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</si>
  <si>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</si>
  <si>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</si>
  <si>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</si>
  <si>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</si>
  <si>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</si>
  <si>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</si>
  <si>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</si>
  <si>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</si>
  <si>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</si>
  <si>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</si>
  <si>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</si>
  <si>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</si>
  <si>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</si>
  <si>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</si>
  <si>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</si>
  <si>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</si>
  <si>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</si>
  <si>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</si>
  <si>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</si>
  <si>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</si>
  <si>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</si>
  <si>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</si>
  <si>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</si>
  <si>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</si>
  <si>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</si>
  <si>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</si>
  <si>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</si>
  <si>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</si>
  <si>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</si>
  <si>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</si>
  <si>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</si>
  <si>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</si>
  <si>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</si>
  <si>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</si>
  <si>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</si>
  <si>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</si>
  <si>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</si>
  <si>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</si>
  <si>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</si>
  <si>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</si>
  <si>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</si>
  <si>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</si>
  <si>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</si>
  <si>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</si>
  <si>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</si>
  <si>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</si>
  <si>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</si>
  <si>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</si>
  <si>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</si>
  <si>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</si>
  <si>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</si>
  <si>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</si>
  <si>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</si>
  <si>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</si>
  <si>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</si>
  <si>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</si>
  <si>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</si>
  <si>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</si>
  <si>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</si>
  <si>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</si>
  <si>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</si>
  <si>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</si>
  <si>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</si>
  <si>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</si>
  <si>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</si>
  <si>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</si>
  <si>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</si>
  <si>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</si>
  <si>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</si>
  <si>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</si>
  <si>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</si>
  <si>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</si>
  <si>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</si>
  <si>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</si>
  <si>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</si>
  <si>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</si>
  <si>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</si>
  <si>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</si>
  <si>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</si>
  <si>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</si>
  <si>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</si>
  <si>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</si>
  <si>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</si>
  <si>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</si>
  <si>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</si>
  <si>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</si>
  <si>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</si>
  <si>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</si>
  <si>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</si>
  <si>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</si>
  <si>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</si>
  <si>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</si>
  <si>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</si>
  <si>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</si>
  <si>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</si>
  <si>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</si>
  <si>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</si>
  <si>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</si>
  <si>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</si>
  <si>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</si>
  <si>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</si>
  <si>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</si>
  <si>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</si>
  <si>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</si>
  <si>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</si>
  <si>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</si>
  <si>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</si>
  <si>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</si>
  <si>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</si>
  <si>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</si>
  <si>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</si>
  <si>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</si>
  <si>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</si>
  <si>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</si>
  <si>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</si>
  <si>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</si>
  <si>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</si>
  <si>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</si>
  <si>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</si>
  <si>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</si>
  <si>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</si>
  <si>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</si>
  <si>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</si>
  <si>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</si>
  <si>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</si>
  <si>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</si>
  <si>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</si>
  <si>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</si>
  <si>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</si>
  <si>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</si>
  <si>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</si>
  <si>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</si>
  <si>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</si>
  <si>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</si>
  <si>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</si>
  <si>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</si>
  <si>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</si>
  <si>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</si>
  <si>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</si>
  <si>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</si>
  <si>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</si>
  <si>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</si>
  <si>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</si>
  <si>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</si>
  <si>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</si>
  <si>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</si>
  <si>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</si>
  <si>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</si>
  <si>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</si>
  <si>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</si>
  <si>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</si>
  <si>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</si>
  <si>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</si>
  <si>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</si>
  <si>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</si>
  <si>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</si>
  <si>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</si>
  <si>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</si>
  <si>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</si>
  <si>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</si>
  <si>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</si>
  <si>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</si>
  <si>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</si>
  <si>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</si>
  <si>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</si>
  <si>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</si>
  <si>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</si>
  <si>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</si>
  <si>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</si>
  <si>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</si>
  <si>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</si>
  <si>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</si>
  <si>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</si>
  <si>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</si>
  <si>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</si>
  <si>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</si>
  <si>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</si>
  <si>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</si>
  <si>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</si>
  <si>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</si>
  <si>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</si>
  <si>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</si>
  <si>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</si>
  <si>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</si>
  <si>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</si>
  <si>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</si>
  <si>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</si>
  <si>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</si>
  <si>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</si>
  <si>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</si>
  <si>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</si>
  <si>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</si>
  <si>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</si>
  <si>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</si>
  <si>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</si>
  <si>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</si>
  <si>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</si>
  <si>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</si>
  <si>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</si>
  <si>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</si>
  <si>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</si>
  <si>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</si>
  <si>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</si>
  <si>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</si>
  <si>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</si>
  <si>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</si>
  <si>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</si>
  <si>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</si>
  <si>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</si>
  <si>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</si>
  <si>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</si>
  <si>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</si>
  <si>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</si>
  <si>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</si>
  <si>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</si>
  <si>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2022-23</t>
  </si>
  <si>
    <t>[Financialaccountsto050423.xlsx]</t>
  </si>
  <si>
    <t>2023-24</t>
  </si>
  <si>
    <t>SUBMIT ONLINE RETURN TO HMRC BY 31ST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</si>
</sst>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41"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
      <sz val="9"/>
      <color indexed="81"/>
      <name val="Tahoma"/>
      <charset val="1"/>
    </font>
    <font>
      <b/>
      <sz val="9"/>
      <color indexed="81"/>
      <name val="Tahoma"/>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24">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10" fontId="11" fillId="0" borderId="1" xfId="0" applyNumberFormat="1" applyFont="1" applyBorder="1" applyAlignment="1" applyProtection="1">
      <alignment horizontal="center"/>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168" fontId="20" fillId="2" borderId="0" xfId="0" applyNumberFormat="1" applyFont="1" applyFill="1" applyAlignment="1">
      <alignment horizontal="left"/>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0" fillId="0" borderId="0" xfId="0" applyFont="1" applyAlignment="1" applyProtection="1">
      <alignment vertical="center"/>
      <protection hidden="1"/>
    </xf>
    <xf numFmtId="15"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20" fillId="2" borderId="0" xfId="0" applyFont="1" applyFill="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20" fillId="2" borderId="0" xfId="0" applyFont="1" applyFill="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0" fillId="0" borderId="38" xfId="0" applyNumberFormat="1" applyBorder="1" applyAlignment="1" applyProtection="1">
      <alignment horizontal="center"/>
      <protection hidden="1"/>
    </xf>
    <xf numFmtId="0" fontId="25" fillId="0" borderId="0" xfId="0" applyFont="1" applyAlignment="1" applyProtection="1">
      <alignment vertical="center"/>
      <protection hidden="1"/>
    </xf>
    <xf numFmtId="0" fontId="25" fillId="0" borderId="24" xfId="0" applyFont="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1" fillId="2" borderId="0" xfId="0" applyFont="1" applyFill="1" applyProtection="1">
      <protection hidden="1"/>
    </xf>
    <xf numFmtId="0" fontId="8" fillId="0" borderId="1" xfId="0" applyFont="1" applyBorder="1" applyAlignment="1" applyProtection="1">
      <alignment horizontal="center"/>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B2" sqref="B2:E2"/>
    </sheetView>
  </sheetViews>
  <sheetFormatPr defaultRowHeight="12.75" x14ac:dyDescent="0.2"/>
  <cols>
    <col min="1" max="1" width="3.42578125" customWidth="1"/>
    <col min="2" max="2" width="17" customWidth="1"/>
    <col min="3" max="5" width="23.140625" customWidth="1"/>
    <col min="8" max="8" width="10.140625" bestFit="1" customWidth="1"/>
  </cols>
  <sheetData>
    <row r="2" spans="2:8" x14ac:dyDescent="0.2">
      <c r="B2" s="357" t="s">
        <v>290</v>
      </c>
      <c r="C2" s="357"/>
      <c r="D2" s="357"/>
      <c r="E2" s="357"/>
      <c r="H2" s="354"/>
    </row>
    <row r="3" spans="2:8" ht="15" customHeight="1" x14ac:dyDescent="0.2">
      <c r="B3" s="355" t="s">
        <v>296</v>
      </c>
      <c r="C3" s="347"/>
      <c r="D3" s="347"/>
      <c r="E3" s="347"/>
    </row>
    <row r="4" spans="2:8" s="271" customFormat="1" ht="54.75" customHeight="1" x14ac:dyDescent="0.2">
      <c r="B4" s="358" t="s">
        <v>292</v>
      </c>
      <c r="C4" s="359"/>
      <c r="D4" s="359"/>
      <c r="E4" s="359"/>
    </row>
    <row r="5" spans="2:8" ht="15" customHeight="1" x14ac:dyDescent="0.2">
      <c r="B5" s="347"/>
      <c r="C5" s="347"/>
      <c r="D5" s="347"/>
      <c r="E5" s="347"/>
    </row>
    <row r="6" spans="2:8" x14ac:dyDescent="0.2">
      <c r="B6" s="349" t="s">
        <v>291</v>
      </c>
      <c r="C6" s="349" t="s">
        <v>226</v>
      </c>
      <c r="D6" s="349" t="s">
        <v>228</v>
      </c>
      <c r="E6" s="349" t="s">
        <v>227</v>
      </c>
    </row>
    <row r="7" spans="2:8" x14ac:dyDescent="0.2">
      <c r="B7" s="347"/>
      <c r="C7" s="347"/>
      <c r="D7" s="347"/>
      <c r="E7" s="347"/>
    </row>
    <row r="8" spans="2:8" x14ac:dyDescent="0.2">
      <c r="B8" s="348" t="str">
        <f>HYPERLINK(B3&amp;"'Business Details'!C5","Business Details")</f>
        <v>Business Details</v>
      </c>
      <c r="C8" s="350" t="str">
        <f>HYPERLINK(B3&amp;"'SalesApr22'!A4","SalesApr22")</f>
        <v>SalesApr22</v>
      </c>
      <c r="D8" s="350" t="str">
        <f>HYPERLINK(B3&amp;"'PurchasesApr22'!A5","PurchasesApr22")</f>
        <v>PurchasesApr22</v>
      </c>
      <c r="E8" s="348" t="str">
        <f>HYPERLINK(B3&amp;"'SE Short'!C8","SE Short")</f>
        <v>SE Short</v>
      </c>
    </row>
    <row r="9" spans="2:8" x14ac:dyDescent="0.2">
      <c r="B9" s="348" t="str">
        <f>HYPERLINK(B3&amp;"'Fixed Assets'!B8","Fixed Assets")</f>
        <v>Fixed Assets</v>
      </c>
      <c r="C9" s="350" t="str">
        <f>HYPERLINK(B3&amp;"'SalesMay22'!A4","SalesMay22")</f>
        <v>SalesMay22</v>
      </c>
      <c r="D9" s="350" t="str">
        <f>HYPERLINK(B3&amp;"'PurchasesMay22'!A5","PurchasesMay22")</f>
        <v>PurchasesMay22</v>
      </c>
      <c r="E9" s="348" t="str">
        <f>HYPERLINK(B3&amp;"'Profit &amp; Loss Acc'!A1","Profit &amp; Loss Acc")</f>
        <v>Profit &amp; Loss Acc</v>
      </c>
    </row>
    <row r="10" spans="2:8" x14ac:dyDescent="0.2">
      <c r="B10" s="348" t="str">
        <f>HYPERLINK(B3&amp;"'Debtors &amp; Creditors'!C3","Debtors &amp; Creditors")</f>
        <v>Debtors &amp; Creditors</v>
      </c>
      <c r="C10" s="350" t="str">
        <f>HYPERLINK(B3&amp;"'SalesJun22'!A4","SalesJun22")</f>
        <v>SalesJun22</v>
      </c>
      <c r="D10" s="350" t="str">
        <f>HYPERLINK(B3&amp;"'PurchasesJun22'!A5","PurchasesJun22")</f>
        <v>PurchasesJun22</v>
      </c>
      <c r="E10" s="348" t="str">
        <f>HYPERLINK(B3&amp;"'Income Tax'!D2","Income Tax")</f>
        <v>Income Tax</v>
      </c>
    </row>
    <row r="11" spans="2:8" x14ac:dyDescent="0.2">
      <c r="B11" s="350"/>
      <c r="C11" s="350" t="str">
        <f>HYPERLINK(B3&amp;"'SalesJul22'!A4","SalesJul22")</f>
        <v>SalesJul22</v>
      </c>
      <c r="D11" s="350" t="str">
        <f>HYPERLINK(B3&amp;"'PurchasesJul22'!A5","PurchasesJul22")</f>
        <v>PurchasesJul22</v>
      </c>
      <c r="E11" s="348"/>
    </row>
    <row r="12" spans="2:8" x14ac:dyDescent="0.2">
      <c r="B12" s="350"/>
      <c r="C12" s="350" t="str">
        <f>HYPERLINK(B3&amp;"'SalesAug22'!A4","SalesAug22")</f>
        <v>SalesAug22</v>
      </c>
      <c r="D12" s="350" t="str">
        <f>HYPERLINK(B3&amp;"'PurchasesAug22'!A5","PurchasesAug22")</f>
        <v>PurchasesAug22</v>
      </c>
      <c r="E12" s="348"/>
    </row>
    <row r="13" spans="2:8" x14ac:dyDescent="0.2">
      <c r="B13" s="350"/>
      <c r="C13" s="350" t="str">
        <f>HYPERLINK(B3&amp;"'SalesSep22'!A4","SalesSep22")</f>
        <v>SalesSep22</v>
      </c>
      <c r="D13" s="350" t="str">
        <f>HYPERLINK(B3&amp;"'PurchasesSep22'!A5","PurchasesSep22")</f>
        <v>PurchasesSep22</v>
      </c>
      <c r="E13" s="348"/>
    </row>
    <row r="14" spans="2:8" x14ac:dyDescent="0.2">
      <c r="B14" s="350"/>
      <c r="C14" s="350" t="str">
        <f>HYPERLINK(B3&amp;"'SalesOct22'!A4","SalesOct22")</f>
        <v>SalesOct22</v>
      </c>
      <c r="D14" s="350" t="str">
        <f>HYPERLINK(B3&amp;"'PurchasesOct22'!A5","PurchasesOct22")</f>
        <v>PurchasesOct22</v>
      </c>
      <c r="E14" s="348"/>
    </row>
    <row r="15" spans="2:8" x14ac:dyDescent="0.2">
      <c r="B15" s="350"/>
      <c r="C15" s="350" t="str">
        <f>HYPERLINK(B3&amp;"'SalesNov22'!A4","SalesNov22")</f>
        <v>SalesNov22</v>
      </c>
      <c r="D15" s="350" t="str">
        <f>HYPERLINK(B3&amp;"'PurchasesNov22'!A5","PurchasesNov22")</f>
        <v>PurchasesNov22</v>
      </c>
      <c r="E15" s="348"/>
    </row>
    <row r="16" spans="2:8" x14ac:dyDescent="0.2">
      <c r="B16" s="350"/>
      <c r="C16" s="350" t="str">
        <f>HYPERLINK(B3&amp;"'SalesDec22'!A4","SalesDec22")</f>
        <v>SalesDec22</v>
      </c>
      <c r="D16" s="350" t="str">
        <f>HYPERLINK(B3&amp;"'PurchasesDec22'!A5","PurchasesDec22")</f>
        <v>PurchasesDec22</v>
      </c>
      <c r="E16" s="348"/>
    </row>
    <row r="17" spans="2:5" x14ac:dyDescent="0.2">
      <c r="B17" s="350"/>
      <c r="C17" s="350" t="str">
        <f>HYPERLINK(B3&amp;"'SalesJan23'!A4","SalesJan23")</f>
        <v>SalesJan23</v>
      </c>
      <c r="D17" s="350" t="str">
        <f>HYPERLINK(B3&amp;"'PurchasesJan23'!A5","PurchasesJan23")</f>
        <v>PurchasesJan23</v>
      </c>
      <c r="E17" s="347"/>
    </row>
    <row r="18" spans="2:5" x14ac:dyDescent="0.2">
      <c r="B18" s="350"/>
      <c r="C18" s="350" t="str">
        <f>HYPERLINK(B3&amp;"'SalesFeb23'!A4","SalesFeb23")</f>
        <v>SalesFeb23</v>
      </c>
      <c r="D18" s="350" t="str">
        <f>HYPERLINK(B3&amp;"'PurchasesFeb23'!A5","PurchasesFeb23")</f>
        <v>PurchasesFeb23</v>
      </c>
      <c r="E18" s="347"/>
    </row>
    <row r="19" spans="2:5" x14ac:dyDescent="0.2">
      <c r="B19" s="350"/>
      <c r="C19" s="350" t="str">
        <f>HYPERLINK(B3&amp;"'SalesMar23'!A4","SalesMar23")</f>
        <v>SalesMar23</v>
      </c>
      <c r="D19" s="350" t="str">
        <f>HYPERLINK(B3&amp;"'PurchasesMar23'!A5","PurchasesMar23")</f>
        <v>PurchasesMar23</v>
      </c>
      <c r="E19" s="347"/>
    </row>
    <row r="20" spans="2:5" x14ac:dyDescent="0.2">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defaultColWidth="9.140625" defaultRowHeight="12" x14ac:dyDescent="0.2"/>
  <cols>
    <col min="1" max="1" width="3.7109375" style="168" customWidth="1"/>
    <col min="2" max="2" width="0.85546875" style="168" customWidth="1"/>
    <col min="3" max="3" width="3.7109375" style="168" customWidth="1"/>
    <col min="4" max="4" width="4.7109375" style="168" customWidth="1"/>
    <col min="5" max="5" width="1.7109375" style="168" customWidth="1"/>
    <col min="6" max="6" width="10.7109375" style="168" customWidth="1"/>
    <col min="7" max="7" width="1.7109375" style="168" customWidth="1"/>
    <col min="8" max="9" width="2.5703125" style="168" customWidth="1"/>
    <col min="10" max="11" width="6.7109375" style="168" customWidth="1"/>
    <col min="12" max="12" width="3.7109375" style="168" customWidth="1"/>
    <col min="13" max="13" width="0.85546875" style="168" customWidth="1"/>
    <col min="14" max="15" width="3.7109375" style="168" customWidth="1"/>
    <col min="16" max="17" width="6.7109375" style="168" customWidth="1"/>
    <col min="18" max="18" width="1.7109375" style="168" customWidth="1"/>
    <col min="19" max="20" width="2.5703125" style="168" customWidth="1"/>
    <col min="21" max="21" width="2.7109375" style="168" customWidth="1"/>
    <col min="22" max="22" width="7.7109375" style="168" customWidth="1"/>
    <col min="23" max="23" width="4.7109375" style="168" customWidth="1"/>
    <col min="24" max="16384" width="9.140625" style="168"/>
  </cols>
  <sheetData>
    <row r="1" spans="1:23" ht="15.75" customHeight="1" x14ac:dyDescent="0.2">
      <c r="A1" s="365" t="s">
        <v>194</v>
      </c>
      <c r="B1" s="366"/>
      <c r="C1" s="366"/>
      <c r="D1" s="366"/>
      <c r="E1" s="366"/>
      <c r="F1" s="366"/>
      <c r="G1" s="366"/>
      <c r="H1" s="366"/>
      <c r="I1" s="366"/>
      <c r="J1" s="366"/>
      <c r="K1" s="366"/>
      <c r="L1" s="366"/>
      <c r="M1" s="366"/>
      <c r="N1" s="366"/>
      <c r="O1" s="366"/>
      <c r="P1" s="366"/>
      <c r="Q1" s="366"/>
      <c r="R1" s="366"/>
      <c r="S1" s="366"/>
      <c r="T1" s="366"/>
      <c r="U1" s="366"/>
      <c r="V1" s="366"/>
      <c r="W1" s="367"/>
    </row>
    <row r="2" spans="1:23" ht="3.95" customHeight="1" x14ac:dyDescent="0.2">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2">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1" customHeight="1" x14ac:dyDescent="0.2">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2">
      <c r="A5" s="172"/>
      <c r="B5" s="173"/>
      <c r="C5" s="360"/>
      <c r="D5" s="361"/>
      <c r="E5" s="361"/>
      <c r="F5" s="361"/>
      <c r="G5" s="361"/>
      <c r="H5" s="361"/>
      <c r="I5" s="361"/>
      <c r="J5" s="362"/>
      <c r="K5" s="173"/>
      <c r="L5" s="173"/>
      <c r="M5" s="173"/>
      <c r="N5" s="173"/>
      <c r="O5" s="368"/>
      <c r="P5" s="369"/>
      <c r="Q5" s="173"/>
      <c r="R5" s="368"/>
      <c r="S5" s="370"/>
      <c r="T5" s="370"/>
      <c r="U5" s="369"/>
      <c r="V5" s="173"/>
      <c r="W5" s="176"/>
    </row>
    <row r="6" spans="1:23" ht="6" customHeight="1" x14ac:dyDescent="0.2">
      <c r="A6" s="172"/>
      <c r="B6" s="173"/>
      <c r="C6" s="173"/>
      <c r="D6" s="173"/>
      <c r="E6" s="173"/>
      <c r="F6" s="173"/>
      <c r="G6" s="173"/>
      <c r="H6" s="173"/>
      <c r="I6" s="173"/>
      <c r="J6" s="173"/>
      <c r="K6" s="173"/>
      <c r="L6" s="173"/>
      <c r="M6" s="173"/>
      <c r="N6" s="173"/>
      <c r="O6" s="173"/>
      <c r="P6" s="173"/>
      <c r="Q6" s="173"/>
      <c r="R6" s="173"/>
      <c r="S6" s="173"/>
      <c r="T6" s="173"/>
      <c r="U6" s="173"/>
      <c r="V6" s="173"/>
      <c r="W6" s="176"/>
    </row>
    <row r="7" spans="1:23" ht="12.75" x14ac:dyDescent="0.2">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2">
      <c r="A8" s="181"/>
      <c r="B8" s="173"/>
      <c r="C8" s="360"/>
      <c r="D8" s="361"/>
      <c r="E8" s="361"/>
      <c r="F8" s="361"/>
      <c r="G8" s="361"/>
      <c r="H8" s="361"/>
      <c r="I8" s="361"/>
      <c r="J8" s="362"/>
      <c r="K8" s="173"/>
      <c r="L8" s="173"/>
      <c r="M8" s="173"/>
      <c r="N8" s="182" t="s">
        <v>128</v>
      </c>
      <c r="O8" s="174"/>
      <c r="P8" s="174"/>
      <c r="Q8" s="174"/>
      <c r="R8" s="174"/>
      <c r="S8" s="174"/>
      <c r="T8" s="174"/>
      <c r="U8" s="174"/>
      <c r="V8" s="174"/>
      <c r="W8" s="180"/>
    </row>
    <row r="9" spans="1:23" ht="8.1" customHeight="1" x14ac:dyDescent="0.2">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2">
      <c r="A10" s="181"/>
      <c r="B10" s="173"/>
      <c r="C10" s="360"/>
      <c r="D10" s="361"/>
      <c r="E10" s="361"/>
      <c r="F10" s="361"/>
      <c r="G10" s="361"/>
      <c r="H10" s="361"/>
      <c r="I10" s="361"/>
      <c r="J10" s="362"/>
      <c r="K10" s="173"/>
      <c r="L10" s="173"/>
      <c r="M10" s="173"/>
      <c r="N10" s="194"/>
      <c r="O10" s="183"/>
      <c r="P10" s="183"/>
      <c r="Q10" s="183"/>
      <c r="R10" s="173"/>
      <c r="S10" s="173"/>
      <c r="T10" s="173"/>
      <c r="U10" s="173"/>
      <c r="V10" s="173"/>
      <c r="W10" s="184"/>
    </row>
    <row r="11" spans="1:23" ht="8.1" customHeight="1" x14ac:dyDescent="0.2">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2">
      <c r="A12" s="181"/>
      <c r="B12" s="173"/>
      <c r="C12" s="360"/>
      <c r="D12" s="361"/>
      <c r="E12" s="361"/>
      <c r="F12" s="361"/>
      <c r="G12" s="361"/>
      <c r="H12" s="361"/>
      <c r="I12" s="361"/>
      <c r="J12" s="362"/>
      <c r="K12" s="173"/>
      <c r="L12" s="177">
        <v>5</v>
      </c>
      <c r="M12" s="173"/>
      <c r="N12" s="174" t="s">
        <v>129</v>
      </c>
      <c r="O12" s="174"/>
      <c r="P12" s="174"/>
      <c r="Q12" s="174"/>
      <c r="R12" s="178"/>
      <c r="S12" s="363">
        <f>Admin!B4</f>
        <v>44657</v>
      </c>
      <c r="T12" s="364"/>
      <c r="U12" s="364"/>
      <c r="V12" s="364"/>
      <c r="W12" s="180"/>
    </row>
    <row r="13" spans="1:23" ht="11.25" customHeight="1" x14ac:dyDescent="0.2">
      <c r="A13" s="181"/>
      <c r="B13" s="173"/>
      <c r="C13" s="173"/>
      <c r="D13" s="173"/>
      <c r="E13" s="173"/>
      <c r="F13" s="173"/>
      <c r="G13" s="173"/>
      <c r="H13" s="173"/>
      <c r="I13" s="173"/>
      <c r="J13" s="173"/>
      <c r="K13" s="173"/>
      <c r="L13" s="173"/>
      <c r="M13" s="173"/>
      <c r="N13" s="371" t="s">
        <v>130</v>
      </c>
      <c r="O13" s="371"/>
      <c r="P13" s="371"/>
      <c r="Q13" s="371"/>
      <c r="R13" s="371"/>
      <c r="S13" s="371"/>
      <c r="T13" s="371"/>
      <c r="U13" s="371"/>
      <c r="V13" s="371"/>
      <c r="W13" s="185"/>
    </row>
    <row r="14" spans="1:23" ht="8.1" customHeight="1" x14ac:dyDescent="0.2">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5" x14ac:dyDescent="0.2">
      <c r="A15" s="177">
        <v>2</v>
      </c>
      <c r="B15" s="173"/>
      <c r="C15" s="174" t="s">
        <v>131</v>
      </c>
      <c r="D15" s="174"/>
      <c r="E15" s="174"/>
      <c r="F15" s="173"/>
      <c r="G15" s="173"/>
      <c r="H15" s="173"/>
      <c r="I15" s="173"/>
      <c r="J15" s="173"/>
      <c r="K15" s="173"/>
      <c r="L15" s="173"/>
      <c r="M15" s="173"/>
      <c r="N15" s="372"/>
      <c r="O15" s="373"/>
      <c r="P15" s="373"/>
      <c r="Q15" s="374"/>
      <c r="R15" s="174"/>
      <c r="S15" s="174"/>
      <c r="T15" s="174"/>
      <c r="U15" s="174"/>
      <c r="V15" s="174"/>
      <c r="W15" s="180"/>
    </row>
    <row r="16" spans="1:23" ht="6" customHeight="1" x14ac:dyDescent="0.2">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2">
      <c r="A17" s="181"/>
      <c r="B17" s="173"/>
      <c r="C17" s="375"/>
      <c r="D17" s="376"/>
      <c r="E17" s="173"/>
      <c r="F17" s="195"/>
      <c r="G17" s="173"/>
      <c r="H17" s="173"/>
      <c r="I17" s="173"/>
      <c r="J17" s="173"/>
      <c r="K17" s="173"/>
      <c r="L17" s="173"/>
      <c r="M17" s="173"/>
      <c r="N17" s="174"/>
      <c r="O17" s="174"/>
      <c r="P17" s="174"/>
      <c r="Q17" s="174"/>
      <c r="R17" s="174"/>
      <c r="S17" s="174"/>
      <c r="T17" s="174"/>
      <c r="U17" s="174"/>
      <c r="V17" s="174"/>
      <c r="W17" s="180"/>
    </row>
    <row r="18" spans="1:23" ht="12.75" x14ac:dyDescent="0.2">
      <c r="A18" s="181"/>
      <c r="B18" s="173"/>
      <c r="C18" s="173"/>
      <c r="D18" s="173"/>
      <c r="E18" s="173"/>
      <c r="F18" s="173"/>
      <c r="G18" s="173"/>
      <c r="H18" s="173"/>
      <c r="I18" s="173"/>
      <c r="J18" s="173"/>
      <c r="K18" s="173"/>
      <c r="L18" s="177">
        <v>6</v>
      </c>
      <c r="M18" s="174"/>
      <c r="N18" s="174" t="s">
        <v>132</v>
      </c>
      <c r="O18" s="186"/>
      <c r="P18" s="174"/>
      <c r="Q18" s="174"/>
      <c r="R18" s="174"/>
      <c r="S18" s="363">
        <f>Admin!B17</f>
        <v>45021</v>
      </c>
      <c r="T18" s="377"/>
      <c r="U18" s="378"/>
      <c r="V18" s="378"/>
      <c r="W18" s="180"/>
    </row>
    <row r="19" spans="1:23" x14ac:dyDescent="0.2">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2">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5" x14ac:dyDescent="0.2">
      <c r="A21" s="181"/>
      <c r="B21" s="173"/>
      <c r="C21" s="182" t="s">
        <v>136</v>
      </c>
      <c r="D21" s="183"/>
      <c r="E21" s="183"/>
      <c r="F21" s="183"/>
      <c r="G21" s="183"/>
      <c r="H21" s="183"/>
      <c r="I21" s="183"/>
      <c r="J21" s="183"/>
      <c r="K21" s="183"/>
      <c r="L21" s="173"/>
      <c r="M21" s="173"/>
      <c r="N21" s="372"/>
      <c r="O21" s="373"/>
      <c r="P21" s="373"/>
      <c r="Q21" s="382"/>
      <c r="R21" s="173"/>
      <c r="S21" s="173"/>
      <c r="T21" s="173"/>
      <c r="U21" s="173"/>
      <c r="V21" s="173"/>
      <c r="W21" s="184"/>
    </row>
    <row r="22" spans="1:23" ht="9.9499999999999993" customHeight="1" x14ac:dyDescent="0.2">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2">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5">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2">
      <c r="A25" s="181"/>
      <c r="B25" s="173"/>
      <c r="C25" s="173"/>
      <c r="D25" s="173"/>
      <c r="E25" s="173"/>
      <c r="F25" s="173"/>
      <c r="G25" s="173"/>
      <c r="H25" s="173"/>
      <c r="I25" s="173"/>
      <c r="J25" s="173"/>
      <c r="K25" s="173"/>
      <c r="L25" s="173"/>
      <c r="M25" s="173"/>
      <c r="N25" s="372">
        <f>Admin!B17</f>
        <v>45021</v>
      </c>
      <c r="O25" s="373"/>
      <c r="P25" s="373"/>
      <c r="Q25" s="382"/>
      <c r="R25" s="173"/>
      <c r="S25" s="173"/>
      <c r="T25" s="173"/>
      <c r="U25" s="173"/>
      <c r="V25" s="173"/>
      <c r="W25" s="184"/>
    </row>
    <row r="26" spans="1:23" ht="12" customHeight="1" x14ac:dyDescent="0.2">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2">
      <c r="A27" s="177">
        <v>26</v>
      </c>
      <c r="B27" s="173"/>
      <c r="C27" s="202" t="s">
        <v>197</v>
      </c>
      <c r="D27" s="173"/>
      <c r="E27" s="173"/>
      <c r="F27" s="173"/>
      <c r="G27" s="173"/>
      <c r="H27" s="173"/>
      <c r="I27" s="173"/>
      <c r="J27" s="173"/>
      <c r="K27" s="173"/>
      <c r="L27" s="177">
        <v>24</v>
      </c>
      <c r="M27" s="173"/>
      <c r="N27" s="202" t="s">
        <v>196</v>
      </c>
      <c r="O27" s="174"/>
      <c r="P27" s="174"/>
      <c r="Q27" s="174"/>
      <c r="R27" s="174"/>
      <c r="S27" s="174"/>
      <c r="T27" s="174"/>
      <c r="U27" s="174"/>
      <c r="V27" s="174"/>
      <c r="W27" s="184"/>
    </row>
    <row r="28" spans="1:23" ht="12" customHeight="1" x14ac:dyDescent="0.2">
      <c r="A28" s="174"/>
      <c r="B28" s="173"/>
      <c r="C28" s="173"/>
      <c r="D28" s="173"/>
      <c r="E28" s="173"/>
      <c r="F28" s="173"/>
      <c r="G28" s="173"/>
      <c r="H28" s="173"/>
      <c r="I28" s="173"/>
      <c r="J28" s="173"/>
      <c r="K28" s="173"/>
      <c r="L28" s="174"/>
      <c r="M28" s="173"/>
      <c r="N28" s="186" t="s">
        <v>195</v>
      </c>
      <c r="O28" s="174"/>
      <c r="P28" s="174"/>
      <c r="Q28" s="174"/>
      <c r="R28" s="174"/>
      <c r="S28" s="174"/>
      <c r="T28" s="174"/>
      <c r="U28" s="174"/>
      <c r="V28" s="174"/>
      <c r="W28" s="184"/>
    </row>
    <row r="29" spans="1:23" ht="15" customHeight="1" x14ac:dyDescent="0.2">
      <c r="A29" s="173"/>
      <c r="B29" s="173"/>
      <c r="C29" s="191" t="s">
        <v>50</v>
      </c>
      <c r="D29" s="383">
        <v>0</v>
      </c>
      <c r="E29" s="386"/>
      <c r="F29" s="387"/>
      <c r="G29" s="192" t="s">
        <v>144</v>
      </c>
      <c r="H29" s="193">
        <v>0</v>
      </c>
      <c r="I29" s="193">
        <v>0</v>
      </c>
      <c r="J29" s="173"/>
      <c r="K29" s="173"/>
      <c r="L29" s="174"/>
      <c r="M29" s="173"/>
      <c r="N29" s="191" t="s">
        <v>50</v>
      </c>
      <c r="O29" s="383">
        <v>0</v>
      </c>
      <c r="P29" s="384"/>
      <c r="Q29" s="385"/>
      <c r="R29" s="192" t="s">
        <v>144</v>
      </c>
      <c r="S29" s="193">
        <v>0</v>
      </c>
      <c r="T29" s="193">
        <v>0</v>
      </c>
      <c r="U29" s="174"/>
      <c r="V29" s="174"/>
      <c r="W29" s="184"/>
    </row>
    <row r="30" spans="1:23" ht="8.1" customHeight="1" x14ac:dyDescent="0.2">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2">
      <c r="A31" s="183"/>
      <c r="B31" s="183"/>
      <c r="C31" s="182" t="s">
        <v>191</v>
      </c>
      <c r="D31" s="198"/>
      <c r="E31" s="198"/>
      <c r="F31" s="198"/>
      <c r="G31" s="192"/>
      <c r="H31" s="197"/>
      <c r="I31" s="197"/>
      <c r="J31" s="183"/>
      <c r="K31" s="183"/>
      <c r="L31" s="183"/>
      <c r="M31" s="183"/>
      <c r="N31" s="182" t="s">
        <v>193</v>
      </c>
      <c r="O31" s="183"/>
      <c r="P31" s="183"/>
      <c r="Q31" s="183"/>
      <c r="R31" s="183"/>
      <c r="S31" s="183"/>
      <c r="T31" s="183"/>
      <c r="U31" s="183"/>
      <c r="V31" s="183"/>
      <c r="W31" s="199"/>
    </row>
    <row r="32" spans="1:23" s="200" customFormat="1" ht="12" customHeight="1" x14ac:dyDescent="0.2">
      <c r="A32" s="183"/>
      <c r="B32" s="183"/>
      <c r="C32" s="201" t="s">
        <v>192</v>
      </c>
      <c r="D32" s="198"/>
      <c r="E32" s="198"/>
      <c r="F32" s="198"/>
      <c r="G32" s="192"/>
      <c r="H32" s="197"/>
      <c r="I32" s="197"/>
      <c r="J32" s="183"/>
      <c r="K32" s="183"/>
      <c r="L32" s="183"/>
      <c r="M32" s="183"/>
      <c r="N32" s="201" t="s">
        <v>192</v>
      </c>
      <c r="O32" s="198"/>
      <c r="P32" s="198"/>
      <c r="Q32" s="198"/>
      <c r="R32" s="192"/>
      <c r="S32" s="197"/>
      <c r="T32" s="197"/>
      <c r="U32" s="183"/>
      <c r="V32" s="183"/>
      <c r="W32" s="199"/>
    </row>
    <row r="33" spans="1:23" ht="3.95" customHeight="1" x14ac:dyDescent="0.2">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2">
      <c r="A34" s="173"/>
      <c r="B34" s="173"/>
      <c r="C34" s="191" t="s">
        <v>50</v>
      </c>
      <c r="D34" s="379">
        <f>'SE Short'!O94</f>
        <v>0</v>
      </c>
      <c r="E34" s="380"/>
      <c r="F34" s="381"/>
      <c r="G34" s="192" t="s">
        <v>144</v>
      </c>
      <c r="H34" s="193">
        <v>0</v>
      </c>
      <c r="I34" s="193">
        <v>0</v>
      </c>
      <c r="J34" s="173"/>
      <c r="K34" s="173"/>
      <c r="L34" s="173"/>
      <c r="M34" s="173"/>
      <c r="N34" s="191" t="s">
        <v>50</v>
      </c>
      <c r="O34" s="379">
        <f>D29-D34+'SE Short'!O106</f>
        <v>0</v>
      </c>
      <c r="P34" s="380"/>
      <c r="Q34" s="381"/>
      <c r="R34" s="192" t="s">
        <v>144</v>
      </c>
      <c r="S34" s="193">
        <v>0</v>
      </c>
      <c r="T34" s="193">
        <v>0</v>
      </c>
      <c r="U34" s="173"/>
      <c r="V34" s="173"/>
      <c r="W34" s="184"/>
    </row>
    <row r="35" spans="1:23" ht="8.1" customHeight="1" x14ac:dyDescent="0.2">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C8" sqref="C8:J8"/>
    </sheetView>
  </sheetViews>
  <sheetFormatPr defaultColWidth="9.140625" defaultRowHeight="12" x14ac:dyDescent="0.2"/>
  <cols>
    <col min="1" max="1" width="3.7109375" style="204" customWidth="1"/>
    <col min="2" max="2" width="0.85546875" style="204" customWidth="1"/>
    <col min="3" max="3" width="3.7109375" style="204" customWidth="1"/>
    <col min="4" max="4" width="4.7109375" style="204" customWidth="1"/>
    <col min="5" max="5" width="1.7109375" style="204" customWidth="1"/>
    <col min="6" max="6" width="10.7109375" style="204" customWidth="1"/>
    <col min="7" max="7" width="1.7109375" style="204" customWidth="1"/>
    <col min="8" max="9" width="2.5703125" style="204" customWidth="1"/>
    <col min="10" max="11" width="6.7109375" style="204" customWidth="1"/>
    <col min="12" max="12" width="3.7109375" style="204" customWidth="1"/>
    <col min="13" max="13" width="0.85546875" style="204" customWidth="1"/>
    <col min="14" max="15" width="3.7109375" style="204" customWidth="1"/>
    <col min="16" max="17" width="6.7109375" style="204" customWidth="1"/>
    <col min="18" max="18" width="1.7109375" style="204" customWidth="1"/>
    <col min="19" max="20" width="2.5703125" style="204" customWidth="1"/>
    <col min="21" max="21" width="2.7109375" style="204" customWidth="1"/>
    <col min="22" max="22" width="7.7109375" style="204" customWidth="1"/>
    <col min="23" max="23" width="4.7109375" style="204" customWidth="1"/>
    <col min="24" max="16384" width="9.140625" style="204"/>
  </cols>
  <sheetData>
    <row r="1" spans="1:23" ht="30" customHeight="1" x14ac:dyDescent="0.2">
      <c r="A1" s="395" t="s">
        <v>120</v>
      </c>
      <c r="B1" s="396"/>
      <c r="C1" s="396"/>
      <c r="D1" s="396"/>
      <c r="E1" s="396"/>
      <c r="F1" s="396"/>
      <c r="G1" s="397" t="s">
        <v>298</v>
      </c>
      <c r="H1" s="398"/>
      <c r="I1" s="398"/>
      <c r="J1" s="398"/>
      <c r="K1" s="398"/>
      <c r="L1" s="398"/>
      <c r="M1" s="398"/>
      <c r="N1" s="399"/>
      <c r="O1" s="400" t="s">
        <v>121</v>
      </c>
      <c r="P1" s="400"/>
      <c r="Q1" s="400"/>
      <c r="R1" s="400"/>
      <c r="S1" s="400"/>
      <c r="T1" s="400"/>
      <c r="U1" s="400"/>
      <c r="V1" s="400"/>
      <c r="W1" s="400"/>
    </row>
    <row r="2" spans="1:23" ht="30" customHeight="1" x14ac:dyDescent="0.2">
      <c r="A2" s="396"/>
      <c r="B2" s="396"/>
      <c r="C2" s="396"/>
      <c r="D2" s="396"/>
      <c r="E2" s="396"/>
      <c r="F2" s="396"/>
      <c r="G2" s="398"/>
      <c r="H2" s="398"/>
      <c r="I2" s="398"/>
      <c r="J2" s="398"/>
      <c r="K2" s="398"/>
      <c r="L2" s="398"/>
      <c r="M2" s="398"/>
      <c r="N2" s="399"/>
      <c r="O2" s="401" t="s">
        <v>122</v>
      </c>
      <c r="P2" s="401"/>
      <c r="Q2" s="402">
        <f>Admin!B4</f>
        <v>44657</v>
      </c>
      <c r="R2" s="403"/>
      <c r="S2" s="403"/>
      <c r="T2" s="403"/>
      <c r="U2" s="205" t="s">
        <v>123</v>
      </c>
      <c r="V2" s="402">
        <f>Admin!B17</f>
        <v>45021</v>
      </c>
      <c r="W2" s="402"/>
    </row>
    <row r="3" spans="1:23" ht="8.25" customHeight="1" x14ac:dyDescent="0.2">
      <c r="A3" s="404"/>
      <c r="B3" s="405"/>
      <c r="C3" s="405"/>
      <c r="D3" s="405"/>
      <c r="E3" s="405"/>
      <c r="F3" s="405"/>
      <c r="G3" s="405"/>
      <c r="H3" s="405"/>
      <c r="I3" s="405"/>
      <c r="J3" s="405"/>
      <c r="K3" s="405"/>
      <c r="L3" s="405"/>
      <c r="M3" s="405"/>
      <c r="N3" s="405"/>
      <c r="O3" s="405"/>
      <c r="P3" s="405"/>
      <c r="Q3" s="405"/>
      <c r="R3" s="405"/>
      <c r="S3" s="405"/>
      <c r="T3" s="405"/>
      <c r="U3" s="405"/>
      <c r="V3" s="405"/>
      <c r="W3" s="405"/>
    </row>
    <row r="4" spans="1:23" ht="9.9499999999999993" customHeight="1" x14ac:dyDescent="0.2">
      <c r="A4" s="406"/>
      <c r="B4" s="406"/>
      <c r="C4" s="406"/>
      <c r="D4" s="406"/>
      <c r="E4" s="406"/>
      <c r="F4" s="406"/>
      <c r="G4" s="406"/>
      <c r="H4" s="406"/>
      <c r="I4" s="406"/>
      <c r="J4" s="406"/>
      <c r="K4" s="406"/>
      <c r="L4" s="406"/>
      <c r="M4" s="406"/>
      <c r="N4" s="406"/>
      <c r="O4" s="406"/>
      <c r="P4" s="406"/>
      <c r="Q4" s="406"/>
      <c r="R4" s="406"/>
      <c r="S4" s="406"/>
      <c r="T4" s="406"/>
      <c r="U4" s="406"/>
      <c r="V4" s="406"/>
      <c r="W4" s="407"/>
    </row>
    <row r="5" spans="1:23" ht="6" customHeight="1" x14ac:dyDescent="0.2">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2">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1" customHeight="1" x14ac:dyDescent="0.2">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2">
      <c r="A8" s="209"/>
      <c r="B8" s="210"/>
      <c r="C8" s="408" t="str">
        <f>IF('Business Details'!C5&gt;0,'Business Details'!C5," ")</f>
        <v xml:space="preserve"> </v>
      </c>
      <c r="D8" s="409"/>
      <c r="E8" s="409"/>
      <c r="F8" s="409"/>
      <c r="G8" s="409"/>
      <c r="H8" s="409"/>
      <c r="I8" s="409"/>
      <c r="J8" s="410"/>
      <c r="K8" s="210"/>
      <c r="L8" s="210"/>
      <c r="M8" s="210"/>
      <c r="N8" s="210"/>
      <c r="O8" s="411" t="str">
        <f>IF('Business Details'!O5&gt;0,'Business Details'!O5," ")</f>
        <v xml:space="preserve"> </v>
      </c>
      <c r="P8" s="412"/>
      <c r="Q8" s="210"/>
      <c r="R8" s="411" t="str">
        <f>IF('Business Details'!R5&gt;0,'Business Details'!R5," ")</f>
        <v xml:space="preserve"> </v>
      </c>
      <c r="S8" s="413"/>
      <c r="T8" s="413"/>
      <c r="U8" s="412"/>
      <c r="V8" s="210"/>
      <c r="W8" s="213"/>
    </row>
    <row r="9" spans="1:23" ht="6" customHeight="1" x14ac:dyDescent="0.2">
      <c r="A9" s="214"/>
      <c r="B9" s="215"/>
      <c r="C9" s="215"/>
      <c r="D9" s="215"/>
      <c r="E9" s="215"/>
      <c r="F9" s="215"/>
      <c r="G9" s="215"/>
      <c r="H9" s="215"/>
      <c r="I9" s="215"/>
      <c r="J9" s="215"/>
      <c r="K9" s="215"/>
      <c r="L9" s="215"/>
      <c r="M9" s="215"/>
      <c r="N9" s="215"/>
      <c r="O9" s="215"/>
      <c r="P9" s="215"/>
      <c r="Q9" s="215"/>
      <c r="R9" s="215"/>
      <c r="S9" s="215"/>
      <c r="T9" s="215"/>
      <c r="U9" s="215"/>
      <c r="V9" s="215"/>
      <c r="W9" s="216"/>
    </row>
    <row r="10" spans="1:23" ht="24.95" customHeight="1" x14ac:dyDescent="0.2">
      <c r="A10" s="422" t="s">
        <v>44</v>
      </c>
      <c r="B10" s="422"/>
      <c r="C10" s="422"/>
      <c r="D10" s="422"/>
      <c r="E10" s="422"/>
      <c r="F10" s="422"/>
      <c r="G10" s="422"/>
      <c r="H10" s="422"/>
      <c r="I10" s="422"/>
      <c r="J10" s="422"/>
      <c r="K10" s="422"/>
      <c r="L10" s="422"/>
      <c r="M10" s="422"/>
      <c r="N10" s="422"/>
      <c r="O10" s="422"/>
      <c r="P10" s="422"/>
      <c r="Q10" s="422"/>
      <c r="R10" s="422"/>
      <c r="S10" s="422"/>
      <c r="T10" s="422"/>
      <c r="U10" s="422"/>
      <c r="V10" s="422"/>
      <c r="W10" s="422"/>
    </row>
    <row r="11" spans="1:23" ht="8.1" customHeight="1" x14ac:dyDescent="0.2">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2.75" x14ac:dyDescent="0.2">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2">
      <c r="A13" s="224"/>
      <c r="B13" s="210"/>
      <c r="C13" s="408" t="str">
        <f>IF('Business Details'!C8&gt;0,'Business Details'!C8," ")</f>
        <v xml:space="preserve"> </v>
      </c>
      <c r="D13" s="409"/>
      <c r="E13" s="409"/>
      <c r="F13" s="409"/>
      <c r="G13" s="409"/>
      <c r="H13" s="409"/>
      <c r="I13" s="409"/>
      <c r="J13" s="410"/>
      <c r="K13" s="210"/>
      <c r="L13" s="210"/>
      <c r="M13" s="210"/>
      <c r="N13" s="203" t="s">
        <v>128</v>
      </c>
      <c r="O13" s="211"/>
      <c r="P13" s="211"/>
      <c r="Q13" s="211"/>
      <c r="R13" s="211"/>
      <c r="S13" s="211"/>
      <c r="T13" s="211"/>
      <c r="U13" s="211"/>
      <c r="V13" s="211"/>
      <c r="W13" s="223"/>
    </row>
    <row r="14" spans="1:23" ht="8.1" customHeight="1" x14ac:dyDescent="0.2">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2">
      <c r="A15" s="224"/>
      <c r="B15" s="210"/>
      <c r="C15" s="408" t="str">
        <f>IF('Business Details'!C10&gt;0,'Business Details'!C10," ")</f>
        <v xml:space="preserve"> </v>
      </c>
      <c r="D15" s="409"/>
      <c r="E15" s="409"/>
      <c r="F15" s="409"/>
      <c r="G15" s="409"/>
      <c r="H15" s="409"/>
      <c r="I15" s="409"/>
      <c r="J15" s="410"/>
      <c r="K15" s="210"/>
      <c r="L15" s="210"/>
      <c r="M15" s="210"/>
      <c r="N15" s="227" t="str">
        <f>IF('Business Details'!N10&gt;0,'Business Details'!N10," ")</f>
        <v xml:space="preserve"> </v>
      </c>
      <c r="O15" s="225"/>
      <c r="P15" s="225"/>
      <c r="Q15" s="225"/>
      <c r="R15" s="210"/>
      <c r="S15" s="210"/>
      <c r="T15" s="210"/>
      <c r="U15" s="210"/>
      <c r="V15" s="210"/>
      <c r="W15" s="226"/>
    </row>
    <row r="16" spans="1:23" ht="8.1" customHeight="1" x14ac:dyDescent="0.2">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2">
      <c r="A17" s="224"/>
      <c r="B17" s="210"/>
      <c r="C17" s="408" t="str">
        <f>IF('Business Details'!C12&gt;0,'Business Details'!C12," ")</f>
        <v xml:space="preserve"> </v>
      </c>
      <c r="D17" s="409"/>
      <c r="E17" s="409"/>
      <c r="F17" s="409"/>
      <c r="G17" s="409"/>
      <c r="H17" s="409"/>
      <c r="I17" s="409"/>
      <c r="J17" s="410"/>
      <c r="K17" s="210"/>
      <c r="L17" s="220">
        <v>5</v>
      </c>
      <c r="M17" s="210"/>
      <c r="N17" s="211" t="s">
        <v>207</v>
      </c>
      <c r="O17" s="211"/>
      <c r="P17" s="211"/>
      <c r="Q17" s="211"/>
      <c r="R17" s="221"/>
      <c r="S17" s="420">
        <f>Admin!B4</f>
        <v>44657</v>
      </c>
      <c r="T17" s="423"/>
      <c r="U17" s="423"/>
      <c r="V17" s="423"/>
      <c r="W17" s="223"/>
    </row>
    <row r="18" spans="1:23" ht="12" customHeight="1" x14ac:dyDescent="0.2">
      <c r="A18" s="224"/>
      <c r="B18" s="210"/>
      <c r="C18" s="210"/>
      <c r="D18" s="210"/>
      <c r="E18" s="210"/>
      <c r="F18" s="210"/>
      <c r="G18" s="210"/>
      <c r="H18" s="210"/>
      <c r="I18" s="210"/>
      <c r="J18" s="210"/>
      <c r="K18" s="210"/>
      <c r="L18" s="210"/>
      <c r="M18" s="210"/>
      <c r="N18" s="414" t="s">
        <v>130</v>
      </c>
      <c r="O18" s="414"/>
      <c r="P18" s="414"/>
      <c r="Q18" s="414"/>
      <c r="R18" s="414"/>
      <c r="S18" s="414"/>
      <c r="T18" s="414"/>
      <c r="U18" s="414"/>
      <c r="V18" s="414"/>
      <c r="W18" s="228"/>
    </row>
    <row r="19" spans="1:23" ht="8.1" customHeight="1" x14ac:dyDescent="0.2">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5" x14ac:dyDescent="0.2">
      <c r="A20" s="220">
        <v>2</v>
      </c>
      <c r="B20" s="210"/>
      <c r="C20" s="211" t="s">
        <v>131</v>
      </c>
      <c r="D20" s="211"/>
      <c r="E20" s="211"/>
      <c r="F20" s="210"/>
      <c r="G20" s="210"/>
      <c r="H20" s="210"/>
      <c r="I20" s="210"/>
      <c r="J20" s="210"/>
      <c r="K20" s="210"/>
      <c r="L20" s="210"/>
      <c r="M20" s="210"/>
      <c r="N20" s="415" t="str">
        <f>IF('Business Details'!N15&gt;0,'Business Details'!N15," ")</f>
        <v xml:space="preserve"> </v>
      </c>
      <c r="O20" s="416"/>
      <c r="P20" s="416"/>
      <c r="Q20" s="417"/>
      <c r="R20" s="211"/>
      <c r="S20" s="211"/>
      <c r="T20" s="211"/>
      <c r="U20" s="211"/>
      <c r="V20" s="211"/>
      <c r="W20" s="223"/>
    </row>
    <row r="21" spans="1:23" ht="8.1" customHeight="1" x14ac:dyDescent="0.2">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2">
      <c r="A22" s="224"/>
      <c r="B22" s="210"/>
      <c r="C22" s="418" t="str">
        <f>IF('Business Details'!C17&gt;0,'Business Details'!C17," ")</f>
        <v xml:space="preserve"> </v>
      </c>
      <c r="D22" s="419"/>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2.75" x14ac:dyDescent="0.2">
      <c r="A23" s="224"/>
      <c r="B23" s="210"/>
      <c r="C23" s="210"/>
      <c r="D23" s="210"/>
      <c r="E23" s="210"/>
      <c r="F23" s="210"/>
      <c r="G23" s="210"/>
      <c r="H23" s="210"/>
      <c r="I23" s="210"/>
      <c r="J23" s="210"/>
      <c r="K23" s="210"/>
      <c r="L23" s="220">
        <v>6</v>
      </c>
      <c r="M23" s="211"/>
      <c r="N23" s="211" t="s">
        <v>132</v>
      </c>
      <c r="O23" s="229"/>
      <c r="P23" s="211"/>
      <c r="Q23" s="211"/>
      <c r="R23" s="211"/>
      <c r="S23" s="420">
        <f>Admin!B4</f>
        <v>44657</v>
      </c>
      <c r="T23" s="393"/>
      <c r="U23" s="421"/>
      <c r="V23" s="421"/>
      <c r="W23" s="223"/>
    </row>
    <row r="24" spans="1:23" x14ac:dyDescent="0.2">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2">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5" x14ac:dyDescent="0.2">
      <c r="A26" s="224"/>
      <c r="B26" s="210"/>
      <c r="C26" s="203" t="s">
        <v>136</v>
      </c>
      <c r="D26" s="225"/>
      <c r="E26" s="225"/>
      <c r="F26" s="225"/>
      <c r="G26" s="225"/>
      <c r="H26" s="225"/>
      <c r="I26" s="225"/>
      <c r="J26" s="225"/>
      <c r="K26" s="225"/>
      <c r="L26" s="210"/>
      <c r="M26" s="210"/>
      <c r="N26" s="415" t="str">
        <f>IF('Business Details'!N21&gt;0,'Business Details'!N21," ")</f>
        <v xml:space="preserve"> </v>
      </c>
      <c r="O26" s="416"/>
      <c r="P26" s="416"/>
      <c r="Q26" s="417"/>
      <c r="R26" s="210"/>
      <c r="S26" s="210"/>
      <c r="T26" s="210"/>
      <c r="U26" s="210"/>
      <c r="V26" s="210"/>
      <c r="W26" s="226"/>
    </row>
    <row r="27" spans="1:23" x14ac:dyDescent="0.2">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2">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2">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1" customHeight="1" x14ac:dyDescent="0.2">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5" x14ac:dyDescent="0.2">
      <c r="A31" s="224"/>
      <c r="B31" s="210"/>
      <c r="C31" s="210"/>
      <c r="D31" s="210"/>
      <c r="E31" s="210"/>
      <c r="F31" s="210"/>
      <c r="G31" s="210"/>
      <c r="H31" s="210"/>
      <c r="I31" s="210"/>
      <c r="J31" s="210"/>
      <c r="K31" s="210"/>
      <c r="L31" s="210"/>
      <c r="M31" s="210"/>
      <c r="N31" s="415">
        <f>Admin!B17</f>
        <v>45021</v>
      </c>
      <c r="O31" s="416"/>
      <c r="P31" s="416"/>
      <c r="Q31" s="424"/>
      <c r="R31" s="210"/>
      <c r="S31" s="210"/>
      <c r="T31" s="210"/>
      <c r="U31" s="210"/>
      <c r="V31" s="210"/>
      <c r="W31" s="226"/>
    </row>
    <row r="32" spans="1:23" ht="8.1" customHeight="1" x14ac:dyDescent="0.2">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4.95" customHeight="1" x14ac:dyDescent="0.2">
      <c r="A33" s="425" t="str">
        <f>"Business income - if your annual turnover was below £"&amp;Admin!F26&amp;" vat threshold"</f>
        <v>Business income - if your annual turnover was below £85000 vat threshold</v>
      </c>
      <c r="B33" s="425"/>
      <c r="C33" s="425"/>
      <c r="D33" s="425"/>
      <c r="E33" s="425"/>
      <c r="F33" s="425"/>
      <c r="G33" s="425"/>
      <c r="H33" s="425"/>
      <c r="I33" s="425"/>
      <c r="J33" s="425"/>
      <c r="K33" s="425"/>
      <c r="L33" s="425"/>
      <c r="M33" s="425"/>
      <c r="N33" s="425"/>
      <c r="O33" s="425"/>
      <c r="P33" s="425"/>
      <c r="Q33" s="425"/>
      <c r="R33" s="425"/>
      <c r="S33" s="425"/>
      <c r="T33" s="425"/>
      <c r="U33" s="425"/>
      <c r="V33" s="425"/>
      <c r="W33" s="425"/>
    </row>
    <row r="34" spans="1:23" ht="8.1" customHeight="1" x14ac:dyDescent="0.2">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2">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2">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2">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5.75" x14ac:dyDescent="0.2">
      <c r="A38" s="224"/>
      <c r="B38" s="210"/>
      <c r="C38" s="234" t="s">
        <v>50</v>
      </c>
      <c r="D38" s="388">
        <f>'Profit &amp; Loss Acc'!C4</f>
        <v>0</v>
      </c>
      <c r="E38" s="389"/>
      <c r="F38" s="390"/>
      <c r="G38" s="235" t="s">
        <v>144</v>
      </c>
      <c r="H38" s="236">
        <v>0</v>
      </c>
      <c r="I38" s="236">
        <v>0</v>
      </c>
      <c r="J38" s="210"/>
      <c r="K38" s="210"/>
      <c r="L38" s="210"/>
      <c r="M38" s="210"/>
      <c r="N38" s="234" t="s">
        <v>50</v>
      </c>
      <c r="O38" s="388"/>
      <c r="P38" s="389"/>
      <c r="Q38" s="390"/>
      <c r="R38" s="235" t="s">
        <v>144</v>
      </c>
      <c r="S38" s="236">
        <v>0</v>
      </c>
      <c r="T38" s="236">
        <v>0</v>
      </c>
      <c r="U38" s="237"/>
      <c r="V38" s="238"/>
      <c r="W38" s="226"/>
    </row>
    <row r="39" spans="1:23" ht="8.1" customHeight="1" x14ac:dyDescent="0.2">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4.95" customHeight="1" x14ac:dyDescent="0.2">
      <c r="A40" s="425" t="s">
        <v>145</v>
      </c>
      <c r="B40" s="425"/>
      <c r="C40" s="425"/>
      <c r="D40" s="425"/>
      <c r="E40" s="425"/>
      <c r="F40" s="425"/>
      <c r="G40" s="425"/>
      <c r="H40" s="425"/>
      <c r="I40" s="425"/>
      <c r="J40" s="425"/>
      <c r="K40" s="425"/>
      <c r="L40" s="425"/>
      <c r="M40" s="425"/>
      <c r="N40" s="425"/>
      <c r="O40" s="425"/>
      <c r="P40" s="425"/>
      <c r="Q40" s="425"/>
      <c r="R40" s="425"/>
      <c r="S40" s="425"/>
      <c r="T40" s="425"/>
      <c r="U40" s="425"/>
      <c r="V40" s="425"/>
      <c r="W40" s="425"/>
    </row>
    <row r="41" spans="1:23" s="239" customFormat="1" ht="14.1" customHeight="1" x14ac:dyDescent="0.2">
      <c r="A41" s="391" t="s">
        <v>146</v>
      </c>
      <c r="B41" s="391"/>
      <c r="C41" s="391"/>
      <c r="D41" s="391"/>
      <c r="E41" s="391"/>
      <c r="F41" s="391"/>
      <c r="G41" s="391"/>
      <c r="H41" s="391"/>
      <c r="I41" s="391"/>
      <c r="J41" s="391"/>
      <c r="K41" s="391"/>
      <c r="L41" s="391"/>
      <c r="M41" s="391"/>
      <c r="N41" s="391"/>
      <c r="O41" s="391"/>
      <c r="P41" s="391"/>
      <c r="Q41" s="391"/>
      <c r="R41" s="391"/>
      <c r="S41" s="391"/>
      <c r="T41" s="391"/>
      <c r="U41" s="391"/>
      <c r="V41" s="391"/>
      <c r="W41" s="391"/>
    </row>
    <row r="42" spans="1:23" s="239" customFormat="1" ht="14.1" customHeight="1" x14ac:dyDescent="0.2">
      <c r="A42" s="391" t="s">
        <v>147</v>
      </c>
      <c r="B42" s="391"/>
      <c r="C42" s="391"/>
      <c r="D42" s="391"/>
      <c r="E42" s="391"/>
      <c r="F42" s="391"/>
      <c r="G42" s="391"/>
      <c r="H42" s="391"/>
      <c r="I42" s="391"/>
      <c r="J42" s="391"/>
      <c r="K42" s="391"/>
      <c r="L42" s="391"/>
      <c r="M42" s="391"/>
      <c r="N42" s="391"/>
      <c r="O42" s="391"/>
      <c r="P42" s="391"/>
      <c r="Q42" s="391"/>
      <c r="R42" s="391"/>
      <c r="S42" s="391"/>
      <c r="T42" s="391"/>
      <c r="U42" s="391"/>
      <c r="V42" s="391"/>
      <c r="W42" s="391"/>
    </row>
    <row r="43" spans="1:23" ht="8.1" customHeight="1" x14ac:dyDescent="0.2">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2">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2">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5.75" x14ac:dyDescent="0.2">
      <c r="A46" s="224"/>
      <c r="B46" s="210"/>
      <c r="C46" s="234" t="s">
        <v>50</v>
      </c>
      <c r="D46" s="388" t="str">
        <f>IF(('Profit &amp; Loss Acc'!C4&lt;30000)," ",'Profit &amp; Loss Acc'!C6+'Profit &amp; Loss Acc'!C7)</f>
        <v xml:space="preserve"> </v>
      </c>
      <c r="E46" s="389"/>
      <c r="F46" s="390"/>
      <c r="G46" s="235" t="s">
        <v>144</v>
      </c>
      <c r="H46" s="236">
        <v>0</v>
      </c>
      <c r="I46" s="236">
        <v>0</v>
      </c>
      <c r="J46" s="210"/>
      <c r="K46" s="210"/>
      <c r="L46" s="210"/>
      <c r="M46" s="210"/>
      <c r="N46" s="234" t="s">
        <v>50</v>
      </c>
      <c r="O46" s="388" t="str">
        <f>IF(('Profit &amp; Loss Acc'!C4&lt;30000)," ",'Profit &amp; Loss Acc'!C18)</f>
        <v xml:space="preserve"> </v>
      </c>
      <c r="P46" s="389"/>
      <c r="Q46" s="390"/>
      <c r="R46" s="235" t="s">
        <v>144</v>
      </c>
      <c r="S46" s="236">
        <v>0</v>
      </c>
      <c r="T46" s="236">
        <v>0</v>
      </c>
      <c r="U46" s="210"/>
      <c r="V46" s="210"/>
      <c r="W46" s="226"/>
    </row>
    <row r="47" spans="1:23" x14ac:dyDescent="0.2">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2">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2">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2">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5.75" x14ac:dyDescent="0.2">
      <c r="A51" s="224"/>
      <c r="B51" s="210"/>
      <c r="C51" s="234" t="s">
        <v>50</v>
      </c>
      <c r="D51" s="388" t="str">
        <f>IF(('Profit &amp; Loss Acc'!C4&lt;30000)," ",'Profit &amp; Loss Acc'!C15+'Profit &amp; Loss Acc'!C16)</f>
        <v xml:space="preserve"> </v>
      </c>
      <c r="E51" s="389"/>
      <c r="F51" s="390"/>
      <c r="G51" s="235" t="s">
        <v>144</v>
      </c>
      <c r="H51" s="236">
        <v>0</v>
      </c>
      <c r="I51" s="236">
        <v>0</v>
      </c>
      <c r="J51" s="210"/>
      <c r="K51" s="210"/>
      <c r="L51" s="210"/>
      <c r="M51" s="210"/>
      <c r="N51" s="234" t="s">
        <v>50</v>
      </c>
      <c r="O51" s="388" t="str">
        <f>IF(('Profit &amp; Loss Acc'!C4&lt;30000)," ",'Profit &amp; Loss Acc'!C20)</f>
        <v xml:space="preserve"> </v>
      </c>
      <c r="P51" s="389"/>
      <c r="Q51" s="390"/>
      <c r="R51" s="235" t="s">
        <v>144</v>
      </c>
      <c r="S51" s="236">
        <v>0</v>
      </c>
      <c r="T51" s="236">
        <v>0</v>
      </c>
      <c r="U51" s="210"/>
      <c r="V51" s="210"/>
      <c r="W51" s="226"/>
    </row>
    <row r="52" spans="1:23" ht="12.75" customHeight="1" x14ac:dyDescent="0.2">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2">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2">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5.75" x14ac:dyDescent="0.2">
      <c r="A55" s="224"/>
      <c r="B55" s="210"/>
      <c r="C55" s="234" t="s">
        <v>50</v>
      </c>
      <c r="D55" s="388" t="str">
        <f>IF(('Profit &amp; Loss Acc'!C4&lt;30000)," ",'Profit &amp; Loss Acc'!C11)</f>
        <v xml:space="preserve"> </v>
      </c>
      <c r="E55" s="389"/>
      <c r="F55" s="390"/>
      <c r="G55" s="235" t="s">
        <v>144</v>
      </c>
      <c r="H55" s="236">
        <v>0</v>
      </c>
      <c r="I55" s="236">
        <v>0</v>
      </c>
      <c r="J55" s="210"/>
      <c r="K55" s="210"/>
      <c r="L55" s="210"/>
      <c r="M55" s="210"/>
      <c r="N55" s="234" t="s">
        <v>50</v>
      </c>
      <c r="O55" s="388" t="str">
        <f>IF(('Profit &amp; Loss Acc'!C4&lt;30000)," ",'Profit &amp; Loss Acc'!C14)</f>
        <v xml:space="preserve"> </v>
      </c>
      <c r="P55" s="389"/>
      <c r="Q55" s="390"/>
      <c r="R55" s="235" t="s">
        <v>144</v>
      </c>
      <c r="S55" s="236">
        <v>0</v>
      </c>
      <c r="T55" s="236">
        <v>0</v>
      </c>
      <c r="U55" s="210"/>
      <c r="V55" s="210"/>
      <c r="W55" s="226"/>
    </row>
    <row r="56" spans="1:23" x14ac:dyDescent="0.2">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2">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2">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2">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5.75" x14ac:dyDescent="0.2">
      <c r="A60" s="224"/>
      <c r="B60" s="210"/>
      <c r="C60" s="234" t="s">
        <v>50</v>
      </c>
      <c r="D60" s="388" t="str">
        <f>IF(('Profit &amp; Loss Acc'!C4&lt;30000)," ",'Profit &amp; Loss Acc'!C12)</f>
        <v xml:space="preserve"> </v>
      </c>
      <c r="E60" s="389"/>
      <c r="F60" s="390"/>
      <c r="G60" s="235" t="s">
        <v>144</v>
      </c>
      <c r="H60" s="236">
        <v>0</v>
      </c>
      <c r="I60" s="236">
        <v>0</v>
      </c>
      <c r="J60" s="210"/>
      <c r="K60" s="210"/>
      <c r="L60" s="210"/>
      <c r="M60" s="210"/>
      <c r="N60" s="234" t="s">
        <v>50</v>
      </c>
      <c r="O60" s="388" t="str">
        <f>IF(('Profit &amp; Loss Acc'!C4&lt;30000)," ",'Profit &amp; Loss Acc'!C17+'Profit &amp; Loss Acc'!C19+'Profit &amp; Loss Acc'!C21)</f>
        <v xml:space="preserve"> </v>
      </c>
      <c r="P60" s="389"/>
      <c r="Q60" s="390"/>
      <c r="R60" s="235" t="s">
        <v>144</v>
      </c>
      <c r="S60" s="236">
        <v>0</v>
      </c>
      <c r="T60" s="236">
        <v>0</v>
      </c>
      <c r="U60" s="210"/>
      <c r="V60" s="210"/>
      <c r="W60" s="226"/>
    </row>
    <row r="61" spans="1:23" x14ac:dyDescent="0.2">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2">
      <c r="A62" s="220">
        <v>14</v>
      </c>
      <c r="B62" s="210"/>
      <c r="C62" s="211" t="s">
        <v>190</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2">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5.75" x14ac:dyDescent="0.2">
      <c r="A64" s="224"/>
      <c r="B64" s="210"/>
      <c r="C64" s="234" t="s">
        <v>50</v>
      </c>
      <c r="D64" s="388" t="str">
        <f>IF(('Profit &amp; Loss Acc'!C4&lt;30000)," ",'Profit &amp; Loss Acc'!C13)</f>
        <v xml:space="preserve"> </v>
      </c>
      <c r="E64" s="389"/>
      <c r="F64" s="390"/>
      <c r="G64" s="235" t="s">
        <v>144</v>
      </c>
      <c r="H64" s="236">
        <v>0</v>
      </c>
      <c r="I64" s="236">
        <v>0</v>
      </c>
      <c r="J64" s="210"/>
      <c r="K64" s="210"/>
      <c r="L64" s="210"/>
      <c r="M64" s="210"/>
      <c r="N64" s="234" t="s">
        <v>50</v>
      </c>
      <c r="O64" s="388">
        <f>'Profit &amp; Loss Acc'!C6+'Profit &amp; Loss Acc'!C7+'Profit &amp; Loss Acc'!C22</f>
        <v>0</v>
      </c>
      <c r="P64" s="389"/>
      <c r="Q64" s="390"/>
      <c r="R64" s="235" t="s">
        <v>144</v>
      </c>
      <c r="S64" s="236">
        <v>0</v>
      </c>
      <c r="T64" s="236">
        <v>0</v>
      </c>
      <c r="U64" s="210"/>
      <c r="V64" s="210"/>
      <c r="W64" s="226"/>
    </row>
    <row r="65" spans="1:26" ht="8.1" customHeight="1" x14ac:dyDescent="0.2">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4.95" customHeight="1" x14ac:dyDescent="0.2">
      <c r="A66" s="426" t="s">
        <v>159</v>
      </c>
      <c r="B66" s="426"/>
      <c r="C66" s="426"/>
      <c r="D66" s="426"/>
      <c r="E66" s="426"/>
      <c r="F66" s="426"/>
      <c r="G66" s="426"/>
      <c r="H66" s="426"/>
      <c r="I66" s="426"/>
      <c r="J66" s="426"/>
      <c r="K66" s="426"/>
      <c r="L66" s="426"/>
      <c r="M66" s="426"/>
      <c r="N66" s="426"/>
      <c r="O66" s="426"/>
      <c r="P66" s="426"/>
      <c r="Q66" s="426"/>
      <c r="R66" s="426"/>
      <c r="S66" s="426"/>
      <c r="T66" s="426"/>
      <c r="U66" s="426"/>
      <c r="V66" s="426"/>
      <c r="W66" s="426"/>
    </row>
    <row r="67" spans="1:26" ht="8.1" customHeight="1" x14ac:dyDescent="0.2">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2">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2">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2">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5.75" x14ac:dyDescent="0.2">
      <c r="A71" s="224"/>
      <c r="B71" s="210"/>
      <c r="C71" s="234" t="s">
        <v>50</v>
      </c>
      <c r="D71" s="388">
        <f>IF((D38+O38-O64)&gt;=0,D38+O38-O64,0)</f>
        <v>0</v>
      </c>
      <c r="E71" s="389"/>
      <c r="F71" s="390"/>
      <c r="G71" s="235" t="s">
        <v>144</v>
      </c>
      <c r="H71" s="236">
        <v>0</v>
      </c>
      <c r="I71" s="236">
        <v>0</v>
      </c>
      <c r="J71" s="210"/>
      <c r="K71" s="210"/>
      <c r="L71" s="210"/>
      <c r="M71" s="210"/>
      <c r="N71" s="234" t="s">
        <v>50</v>
      </c>
      <c r="O71" s="388">
        <f>IF((D38+O38-O64)&lt;0,-D38-O38+O64,0)</f>
        <v>0</v>
      </c>
      <c r="P71" s="389"/>
      <c r="Q71" s="390"/>
      <c r="R71" s="235" t="s">
        <v>144</v>
      </c>
      <c r="S71" s="236">
        <v>0</v>
      </c>
      <c r="T71" s="236">
        <v>0</v>
      </c>
      <c r="U71" s="210"/>
      <c r="V71" s="210"/>
      <c r="W71" s="241"/>
      <c r="Y71" s="242"/>
      <c r="Z71" s="242"/>
    </row>
    <row r="72" spans="1:26" ht="8.1" customHeight="1" x14ac:dyDescent="0.2">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4.95" customHeight="1" x14ac:dyDescent="0.2">
      <c r="A73" s="425" t="s">
        <v>164</v>
      </c>
      <c r="B73" s="425"/>
      <c r="C73" s="425"/>
      <c r="D73" s="425"/>
      <c r="E73" s="425"/>
      <c r="F73" s="425"/>
      <c r="G73" s="425"/>
      <c r="H73" s="425"/>
      <c r="I73" s="425"/>
      <c r="J73" s="425"/>
      <c r="K73" s="425"/>
      <c r="L73" s="425"/>
      <c r="M73" s="425"/>
      <c r="N73" s="425"/>
      <c r="O73" s="425"/>
      <c r="P73" s="425"/>
      <c r="Q73" s="425"/>
      <c r="R73" s="425"/>
      <c r="S73" s="425"/>
      <c r="T73" s="425"/>
      <c r="U73" s="425"/>
      <c r="V73" s="425"/>
      <c r="W73" s="425"/>
      <c r="Y73" s="242"/>
      <c r="Z73" s="242"/>
    </row>
    <row r="74" spans="1:26" ht="14.1" customHeight="1" x14ac:dyDescent="0.2">
      <c r="A74" s="391" t="s">
        <v>165</v>
      </c>
      <c r="B74" s="391"/>
      <c r="C74" s="391"/>
      <c r="D74" s="391"/>
      <c r="E74" s="391"/>
      <c r="F74" s="391"/>
      <c r="G74" s="391"/>
      <c r="H74" s="391"/>
      <c r="I74" s="391"/>
      <c r="J74" s="391"/>
      <c r="K74" s="391"/>
      <c r="L74" s="391"/>
      <c r="M74" s="391"/>
      <c r="N74" s="391"/>
      <c r="O74" s="391"/>
      <c r="P74" s="391"/>
      <c r="Q74" s="391"/>
      <c r="R74" s="391"/>
      <c r="S74" s="391"/>
      <c r="T74" s="391"/>
      <c r="U74" s="391"/>
      <c r="V74" s="391"/>
      <c r="W74" s="391"/>
    </row>
    <row r="75" spans="1:26" ht="14.1" customHeight="1" x14ac:dyDescent="0.2">
      <c r="A75" s="391" t="s">
        <v>166</v>
      </c>
      <c r="B75" s="391"/>
      <c r="C75" s="391"/>
      <c r="D75" s="391"/>
      <c r="E75" s="391"/>
      <c r="F75" s="391"/>
      <c r="G75" s="391"/>
      <c r="H75" s="391"/>
      <c r="I75" s="391"/>
      <c r="J75" s="391"/>
      <c r="K75" s="391"/>
      <c r="L75" s="391"/>
      <c r="M75" s="391"/>
      <c r="N75" s="391"/>
      <c r="O75" s="391"/>
      <c r="P75" s="391"/>
      <c r="Q75" s="391"/>
      <c r="R75" s="391"/>
      <c r="S75" s="391"/>
      <c r="T75" s="391"/>
      <c r="U75" s="391"/>
      <c r="V75" s="391"/>
      <c r="W75" s="391"/>
      <c r="Y75" s="242"/>
      <c r="Z75" s="242"/>
    </row>
    <row r="76" spans="1:26" ht="13.5" customHeight="1" x14ac:dyDescent="0.2">
      <c r="A76" s="391" t="s">
        <v>167</v>
      </c>
      <c r="B76" s="391"/>
      <c r="C76" s="391"/>
      <c r="D76" s="391"/>
      <c r="E76" s="391"/>
      <c r="F76" s="391"/>
      <c r="G76" s="391"/>
      <c r="H76" s="391"/>
      <c r="I76" s="391"/>
      <c r="J76" s="391"/>
      <c r="K76" s="391"/>
      <c r="L76" s="391"/>
      <c r="M76" s="391"/>
      <c r="N76" s="391"/>
      <c r="O76" s="391"/>
      <c r="P76" s="391"/>
      <c r="Q76" s="391"/>
      <c r="R76" s="391"/>
      <c r="S76" s="391"/>
      <c r="T76" s="391"/>
      <c r="U76" s="391"/>
      <c r="V76" s="391"/>
      <c r="W76" s="391"/>
    </row>
    <row r="77" spans="1:26" ht="8.1" customHeight="1" x14ac:dyDescent="0.2">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2">
      <c r="A78" s="220">
        <v>22</v>
      </c>
      <c r="B78" s="210"/>
      <c r="C78" s="211" t="s">
        <v>201</v>
      </c>
      <c r="D78" s="211"/>
      <c r="E78" s="211"/>
      <c r="F78" s="211"/>
      <c r="G78" s="211"/>
      <c r="H78" s="211"/>
      <c r="I78" s="211"/>
      <c r="J78" s="211"/>
      <c r="K78" s="211"/>
      <c r="L78" s="220">
        <v>24</v>
      </c>
      <c r="M78" s="210"/>
      <c r="N78" s="211" t="s">
        <v>209</v>
      </c>
      <c r="O78" s="210"/>
      <c r="P78" s="210"/>
      <c r="Q78" s="210"/>
      <c r="R78" s="210"/>
      <c r="S78" s="210"/>
      <c r="T78" s="210"/>
      <c r="U78" s="210"/>
      <c r="V78" s="210"/>
      <c r="W78" s="226"/>
    </row>
    <row r="79" spans="1:26" x14ac:dyDescent="0.2">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2">
      <c r="A80" s="240"/>
      <c r="B80" s="210"/>
      <c r="C80" s="234" t="s">
        <v>50</v>
      </c>
      <c r="D80" s="388">
        <f>IF(('Fixed Assets'!K1)&gt;0,'Fixed Assets'!K1,0)</f>
        <v>0</v>
      </c>
      <c r="E80" s="389"/>
      <c r="F80" s="390"/>
      <c r="G80" s="235" t="s">
        <v>144</v>
      </c>
      <c r="H80" s="236">
        <v>0</v>
      </c>
      <c r="I80" s="236">
        <v>0</v>
      </c>
      <c r="J80" s="211"/>
      <c r="K80" s="211"/>
      <c r="L80" s="211"/>
      <c r="M80" s="210"/>
      <c r="N80" s="234" t="s">
        <v>50</v>
      </c>
      <c r="O80" s="388">
        <f>IF(('Fixed Assets'!L1+'Fixed Assets'!Q1)&gt;0,'Fixed Assets'!L1+'Fixed Assets'!Q1,0)</f>
        <v>0</v>
      </c>
      <c r="P80" s="389"/>
      <c r="Q80" s="390"/>
      <c r="R80" s="235" t="s">
        <v>144</v>
      </c>
      <c r="S80" s="236">
        <v>0</v>
      </c>
      <c r="T80" s="236">
        <v>0</v>
      </c>
      <c r="U80" s="210"/>
      <c r="V80" s="210"/>
      <c r="W80" s="226"/>
    </row>
    <row r="81" spans="1:23" ht="6" customHeight="1" x14ac:dyDescent="0.2">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2">
      <c r="A82" s="220">
        <v>23</v>
      </c>
      <c r="B82" s="210"/>
      <c r="C82" s="211" t="s">
        <v>210</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2">
      <c r="A83" s="224"/>
      <c r="B83" s="210"/>
      <c r="C83" s="211" t="s">
        <v>211</v>
      </c>
      <c r="D83" s="210"/>
      <c r="E83" s="210"/>
      <c r="F83" s="210"/>
      <c r="G83" s="210"/>
      <c r="H83" s="210"/>
      <c r="I83" s="210"/>
      <c r="J83" s="210"/>
      <c r="K83" s="210"/>
      <c r="L83" s="211"/>
      <c r="M83" s="210"/>
      <c r="N83" s="211" t="s">
        <v>212</v>
      </c>
      <c r="O83" s="243"/>
      <c r="P83" s="243"/>
      <c r="Q83" s="243"/>
      <c r="R83" s="243"/>
      <c r="S83" s="232"/>
      <c r="T83" s="232"/>
      <c r="U83" s="232"/>
      <c r="V83" s="232"/>
      <c r="W83" s="233"/>
    </row>
    <row r="84" spans="1:23" ht="6" customHeight="1" x14ac:dyDescent="0.2">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5.75" x14ac:dyDescent="0.2">
      <c r="A85" s="240"/>
      <c r="B85" s="210"/>
      <c r="C85" s="234" t="s">
        <v>50</v>
      </c>
      <c r="D85" s="388">
        <f>IF(('Fixed Assets'!M1+'Fixed Assets'!L1)&lt;1000,'Fixed Assets'!M1,0)</f>
        <v>0</v>
      </c>
      <c r="E85" s="389"/>
      <c r="F85" s="390"/>
      <c r="G85" s="235" t="s">
        <v>144</v>
      </c>
      <c r="H85" s="236">
        <v>0</v>
      </c>
      <c r="I85" s="236">
        <v>0</v>
      </c>
      <c r="J85" s="211"/>
      <c r="K85" s="211"/>
      <c r="L85" s="210"/>
      <c r="M85" s="210"/>
      <c r="N85" s="234" t="s">
        <v>50</v>
      </c>
      <c r="O85" s="388">
        <f>IF('Fixed Assets'!R1&gt;0,'Fixed Assets'!R1,0)</f>
        <v>0</v>
      </c>
      <c r="P85" s="389"/>
      <c r="Q85" s="390"/>
      <c r="R85" s="235" t="s">
        <v>144</v>
      </c>
      <c r="S85" s="236">
        <v>0</v>
      </c>
      <c r="T85" s="236">
        <v>0</v>
      </c>
      <c r="U85" s="210"/>
      <c r="V85" s="210"/>
      <c r="W85" s="226"/>
    </row>
    <row r="86" spans="1:23" ht="8.1" customHeight="1" x14ac:dyDescent="0.2">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4.95" customHeight="1" x14ac:dyDescent="0.2">
      <c r="A87" s="427" t="s">
        <v>169</v>
      </c>
      <c r="B87" s="427"/>
      <c r="C87" s="427"/>
      <c r="D87" s="427"/>
      <c r="E87" s="427"/>
      <c r="F87" s="427"/>
      <c r="G87" s="427"/>
      <c r="H87" s="427"/>
      <c r="I87" s="427"/>
      <c r="J87" s="427"/>
      <c r="K87" s="427"/>
      <c r="L87" s="427"/>
      <c r="M87" s="427"/>
      <c r="N87" s="427"/>
      <c r="O87" s="427"/>
      <c r="P87" s="427"/>
      <c r="Q87" s="427"/>
      <c r="R87" s="427"/>
      <c r="S87" s="427"/>
      <c r="T87" s="427"/>
      <c r="U87" s="427"/>
      <c r="V87" s="427"/>
      <c r="W87" s="427"/>
    </row>
    <row r="88" spans="1:23" ht="15.95" customHeight="1" x14ac:dyDescent="0.2">
      <c r="A88" s="391" t="s">
        <v>170</v>
      </c>
      <c r="B88" s="391"/>
      <c r="C88" s="391"/>
      <c r="D88" s="391"/>
      <c r="E88" s="391"/>
      <c r="F88" s="391"/>
      <c r="G88" s="391"/>
      <c r="H88" s="391"/>
      <c r="I88" s="391"/>
      <c r="J88" s="391"/>
      <c r="K88" s="391"/>
      <c r="L88" s="391"/>
      <c r="M88" s="391"/>
      <c r="N88" s="391"/>
      <c r="O88" s="391"/>
      <c r="P88" s="391"/>
      <c r="Q88" s="391"/>
      <c r="R88" s="391"/>
      <c r="S88" s="391"/>
      <c r="T88" s="391"/>
      <c r="U88" s="391"/>
      <c r="V88" s="391"/>
      <c r="W88" s="391"/>
    </row>
    <row r="89" spans="1:23" ht="15.75" customHeight="1" x14ac:dyDescent="0.2">
      <c r="A89" s="391" t="s">
        <v>171</v>
      </c>
      <c r="B89" s="391"/>
      <c r="C89" s="391"/>
      <c r="D89" s="391"/>
      <c r="E89" s="391"/>
      <c r="F89" s="391"/>
      <c r="G89" s="391"/>
      <c r="H89" s="391"/>
      <c r="I89" s="391"/>
      <c r="J89" s="391"/>
      <c r="K89" s="391"/>
      <c r="L89" s="391"/>
      <c r="M89" s="391"/>
      <c r="N89" s="391"/>
      <c r="O89" s="391"/>
      <c r="P89" s="391"/>
      <c r="Q89" s="391"/>
      <c r="R89" s="391"/>
      <c r="S89" s="391"/>
      <c r="T89" s="391"/>
      <c r="U89" s="391"/>
      <c r="V89" s="391"/>
      <c r="W89" s="391"/>
    </row>
    <row r="90" spans="1:23" ht="8.1" customHeight="1" x14ac:dyDescent="0.2">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2">
      <c r="A91" s="220">
        <v>26</v>
      </c>
      <c r="B91" s="210"/>
      <c r="C91" s="211" t="s">
        <v>198</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2">
      <c r="A92" s="211"/>
      <c r="B92" s="210"/>
      <c r="C92" s="229" t="s">
        <v>213</v>
      </c>
      <c r="D92" s="211"/>
      <c r="E92" s="211"/>
      <c r="F92" s="211"/>
      <c r="G92" s="211"/>
      <c r="H92" s="211"/>
      <c r="I92" s="211"/>
      <c r="J92" s="211"/>
      <c r="K92" s="211"/>
      <c r="L92" s="211"/>
      <c r="M92" s="210"/>
      <c r="N92" s="211" t="s">
        <v>214</v>
      </c>
      <c r="O92" s="243"/>
      <c r="P92" s="243"/>
      <c r="Q92" s="243"/>
      <c r="R92" s="243"/>
      <c r="S92" s="243"/>
      <c r="T92" s="243"/>
      <c r="U92" s="243"/>
      <c r="V92" s="243"/>
      <c r="W92" s="226"/>
    </row>
    <row r="93" spans="1:23" ht="6" customHeight="1" x14ac:dyDescent="0.2">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5.75" x14ac:dyDescent="0.2">
      <c r="A94" s="210"/>
      <c r="B94" s="210"/>
      <c r="C94" s="234" t="s">
        <v>50</v>
      </c>
      <c r="D94" s="388">
        <f>'Business Details'!O29</f>
        <v>0</v>
      </c>
      <c r="E94" s="389"/>
      <c r="F94" s="390"/>
      <c r="G94" s="235" t="s">
        <v>144</v>
      </c>
      <c r="H94" s="236">
        <v>0</v>
      </c>
      <c r="I94" s="236">
        <v>0</v>
      </c>
      <c r="J94" s="210"/>
      <c r="K94" s="210"/>
      <c r="L94" s="210"/>
      <c r="M94" s="210"/>
      <c r="N94" s="234" t="s">
        <v>50</v>
      </c>
      <c r="O94" s="388">
        <f>IF(O106&gt;0,0,IF('Business Details'!D29=0,0,IF(D99&gt;'Business Details'!D29,'Business Details'!D29,D99)))</f>
        <v>0</v>
      </c>
      <c r="P94" s="389"/>
      <c r="Q94" s="390"/>
      <c r="R94" s="235" t="s">
        <v>144</v>
      </c>
      <c r="S94" s="236">
        <v>0</v>
      </c>
      <c r="T94" s="236">
        <v>0</v>
      </c>
      <c r="U94" s="210"/>
      <c r="V94" s="210"/>
      <c r="W94" s="226"/>
    </row>
    <row r="95" spans="1:23" x14ac:dyDescent="0.2">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2">
      <c r="A96" s="220">
        <v>27</v>
      </c>
      <c r="B96" s="210"/>
      <c r="C96" s="211" t="s">
        <v>215</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2">
      <c r="A97" s="240"/>
      <c r="B97" s="210"/>
      <c r="C97" s="211" t="s">
        <v>216</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2">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5.75" x14ac:dyDescent="0.2">
      <c r="A99" s="224"/>
      <c r="B99" s="210"/>
      <c r="C99" s="234" t="s">
        <v>50</v>
      </c>
      <c r="D99" s="388">
        <f>IF((D71+O85+D94-O71-D80-D85-O80)&gt;0,D71+O85+D94-O71-D80-D85-O80,0)</f>
        <v>0</v>
      </c>
      <c r="E99" s="389"/>
      <c r="F99" s="390"/>
      <c r="G99" s="235" t="s">
        <v>144</v>
      </c>
      <c r="H99" s="236">
        <v>0</v>
      </c>
      <c r="I99" s="236">
        <v>0</v>
      </c>
      <c r="J99" s="210"/>
      <c r="K99" s="210"/>
      <c r="L99" s="211"/>
      <c r="M99" s="210"/>
      <c r="N99" s="234" t="s">
        <v>50</v>
      </c>
      <c r="O99" s="388">
        <f>'Profit &amp; Loss Acc'!C30</f>
        <v>0</v>
      </c>
      <c r="P99" s="389"/>
      <c r="Q99" s="390"/>
      <c r="R99" s="235" t="s">
        <v>144</v>
      </c>
      <c r="S99" s="236">
        <v>0</v>
      </c>
      <c r="T99" s="236">
        <v>0</v>
      </c>
      <c r="U99" s="210"/>
      <c r="V99" s="210"/>
      <c r="W99" s="226"/>
      <c r="Y99" s="242"/>
      <c r="Z99" s="242"/>
    </row>
    <row r="100" spans="1:26" ht="12" customHeight="1" x14ac:dyDescent="0.2">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4.95" customHeight="1" x14ac:dyDescent="0.2">
      <c r="A101" s="425" t="s">
        <v>175</v>
      </c>
      <c r="B101" s="425"/>
      <c r="C101" s="425"/>
      <c r="D101" s="425"/>
      <c r="E101" s="425"/>
      <c r="F101" s="425"/>
      <c r="G101" s="425"/>
      <c r="H101" s="425"/>
      <c r="I101" s="425"/>
      <c r="J101" s="425"/>
      <c r="K101" s="425"/>
      <c r="L101" s="425"/>
      <c r="M101" s="425"/>
      <c r="N101" s="425"/>
      <c r="O101" s="425"/>
      <c r="P101" s="425"/>
      <c r="Q101" s="425"/>
      <c r="R101" s="425"/>
      <c r="S101" s="425"/>
      <c r="T101" s="425"/>
      <c r="U101" s="425"/>
      <c r="V101" s="425"/>
      <c r="W101" s="425"/>
    </row>
    <row r="102" spans="1:26" ht="8.1" customHeight="1" x14ac:dyDescent="0.2">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2">
      <c r="A103" s="220">
        <v>30</v>
      </c>
      <c r="B103" s="210"/>
      <c r="C103" s="211" t="s">
        <v>217</v>
      </c>
      <c r="D103" s="211"/>
      <c r="E103" s="211"/>
      <c r="F103" s="211"/>
      <c r="G103" s="211"/>
      <c r="H103" s="211"/>
      <c r="I103" s="211"/>
      <c r="J103" s="211"/>
      <c r="K103" s="211"/>
      <c r="L103" s="220">
        <v>31</v>
      </c>
      <c r="M103" s="210"/>
      <c r="N103" s="211" t="s">
        <v>218</v>
      </c>
      <c r="O103" s="210"/>
      <c r="P103" s="210"/>
      <c r="Q103" s="210"/>
      <c r="R103" s="210"/>
      <c r="S103" s="210"/>
      <c r="T103" s="210"/>
      <c r="U103" s="210"/>
      <c r="V103" s="210"/>
      <c r="W103" s="226"/>
    </row>
    <row r="104" spans="1:26" ht="12" customHeight="1" x14ac:dyDescent="0.2">
      <c r="A104" s="224"/>
      <c r="B104" s="210"/>
      <c r="C104" s="203" t="s">
        <v>219</v>
      </c>
      <c r="D104" s="244"/>
      <c r="E104" s="244"/>
      <c r="F104" s="244"/>
      <c r="G104" s="235"/>
      <c r="H104" s="238"/>
      <c r="I104" s="238"/>
      <c r="J104" s="210"/>
      <c r="K104" s="210"/>
      <c r="L104" s="211"/>
      <c r="M104" s="210"/>
      <c r="N104" s="211" t="s">
        <v>220</v>
      </c>
      <c r="O104" s="210"/>
      <c r="P104" s="210"/>
      <c r="Q104" s="210"/>
      <c r="R104" s="210"/>
      <c r="S104" s="210"/>
      <c r="T104" s="210"/>
      <c r="U104" s="210"/>
      <c r="V104" s="210"/>
      <c r="W104" s="226"/>
    </row>
    <row r="105" spans="1:26" ht="6" customHeight="1" x14ac:dyDescent="0.2">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5.75" x14ac:dyDescent="0.2">
      <c r="A106" s="240"/>
      <c r="B106" s="210"/>
      <c r="C106" s="234" t="s">
        <v>50</v>
      </c>
      <c r="D106" s="388">
        <f>IF((D99+O99-O94)&gt;0,D99+O99-O94,0)</f>
        <v>0</v>
      </c>
      <c r="E106" s="389"/>
      <c r="F106" s="390"/>
      <c r="G106" s="235" t="s">
        <v>144</v>
      </c>
      <c r="H106" s="236">
        <v>0</v>
      </c>
      <c r="I106" s="236">
        <v>0</v>
      </c>
      <c r="J106" s="211"/>
      <c r="K106" s="211"/>
      <c r="L106" s="211"/>
      <c r="M106" s="210"/>
      <c r="N106" s="234" t="s">
        <v>50</v>
      </c>
      <c r="O106" s="388">
        <f>IF((O71+D80+D85+O80-D71-O85-D94)&gt;=0,O71+D80+D85+O80-D71-O85-D94,0)</f>
        <v>0</v>
      </c>
      <c r="P106" s="389"/>
      <c r="Q106" s="390"/>
      <c r="R106" s="235" t="s">
        <v>144</v>
      </c>
      <c r="S106" s="236">
        <v>0</v>
      </c>
      <c r="T106" s="236">
        <v>0</v>
      </c>
      <c r="U106" s="210"/>
      <c r="V106" s="210"/>
      <c r="W106" s="226"/>
    </row>
    <row r="107" spans="1:26" ht="6" customHeight="1" x14ac:dyDescent="0.2">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4.95" customHeight="1" x14ac:dyDescent="0.2">
      <c r="A108" s="427" t="s">
        <v>176</v>
      </c>
      <c r="B108" s="427"/>
      <c r="C108" s="427"/>
      <c r="D108" s="427"/>
      <c r="E108" s="427"/>
      <c r="F108" s="427"/>
      <c r="G108" s="427"/>
      <c r="H108" s="427"/>
      <c r="I108" s="427"/>
      <c r="J108" s="427"/>
      <c r="K108" s="427"/>
      <c r="L108" s="427"/>
      <c r="M108" s="427"/>
      <c r="N108" s="427"/>
      <c r="O108" s="427"/>
      <c r="P108" s="427"/>
      <c r="Q108" s="427"/>
      <c r="R108" s="427"/>
      <c r="S108" s="427"/>
      <c r="T108" s="427"/>
      <c r="U108" s="427"/>
      <c r="V108" s="427"/>
      <c r="W108" s="427"/>
    </row>
    <row r="109" spans="1:26" ht="15.95" customHeight="1" x14ac:dyDescent="0.2">
      <c r="A109" s="391" t="s">
        <v>177</v>
      </c>
      <c r="B109" s="391"/>
      <c r="C109" s="391"/>
      <c r="D109" s="391"/>
      <c r="E109" s="391"/>
      <c r="F109" s="391"/>
      <c r="G109" s="391"/>
      <c r="H109" s="391"/>
      <c r="I109" s="391"/>
      <c r="J109" s="391"/>
      <c r="K109" s="391"/>
      <c r="L109" s="391"/>
      <c r="M109" s="391"/>
      <c r="N109" s="391"/>
      <c r="O109" s="391"/>
      <c r="P109" s="391"/>
      <c r="Q109" s="391"/>
      <c r="R109" s="391"/>
      <c r="S109" s="391"/>
      <c r="T109" s="391"/>
      <c r="U109" s="391"/>
      <c r="V109" s="391"/>
      <c r="W109" s="391"/>
    </row>
    <row r="110" spans="1:26" ht="8.1" customHeight="1" x14ac:dyDescent="0.2">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2">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2">
      <c r="A112" s="240"/>
      <c r="B112" s="210"/>
      <c r="C112" s="211" t="s">
        <v>180</v>
      </c>
      <c r="D112" s="392" t="str">
        <f>Admin!G$2</f>
        <v>2022-23</v>
      </c>
      <c r="E112" s="393"/>
      <c r="F112" s="393"/>
      <c r="G112" s="211"/>
      <c r="H112" s="211"/>
      <c r="I112" s="211"/>
      <c r="J112" s="211"/>
      <c r="K112" s="211"/>
      <c r="L112" s="211"/>
      <c r="M112" s="210"/>
      <c r="N112" s="211" t="s">
        <v>221</v>
      </c>
      <c r="O112" s="243"/>
      <c r="P112" s="243"/>
      <c r="Q112" s="243"/>
      <c r="R112" s="243"/>
      <c r="S112" s="243"/>
      <c r="T112" s="243"/>
      <c r="U112" s="243"/>
      <c r="V112" s="243"/>
      <c r="W112" s="226"/>
    </row>
    <row r="113" spans="1:23" ht="6" customHeight="1" x14ac:dyDescent="0.2">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5.75" x14ac:dyDescent="0.2">
      <c r="A114" s="224"/>
      <c r="B114" s="210"/>
      <c r="C114" s="234" t="s">
        <v>50</v>
      </c>
      <c r="D114" s="388"/>
      <c r="E114" s="389"/>
      <c r="F114" s="390"/>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2">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2">
      <c r="A116" s="220">
        <v>33</v>
      </c>
      <c r="B116" s="210"/>
      <c r="C116" s="211" t="s">
        <v>181</v>
      </c>
      <c r="D116" s="211"/>
      <c r="E116" s="211"/>
      <c r="F116" s="211"/>
      <c r="G116" s="211"/>
      <c r="H116" s="211"/>
      <c r="I116" s="211"/>
      <c r="J116" s="211"/>
      <c r="K116" s="211"/>
      <c r="L116" s="220">
        <v>36</v>
      </c>
      <c r="M116" s="210"/>
      <c r="N116" s="211" t="s">
        <v>182</v>
      </c>
      <c r="O116" s="210"/>
      <c r="P116" s="210"/>
      <c r="Q116" s="210"/>
      <c r="R116" s="394" t="s">
        <v>223</v>
      </c>
      <c r="S116" s="394"/>
      <c r="T116" s="394"/>
      <c r="U116" s="211" t="s">
        <v>183</v>
      </c>
      <c r="V116" s="210"/>
      <c r="W116" s="226"/>
    </row>
    <row r="117" spans="1:23" ht="12" customHeight="1" x14ac:dyDescent="0.2">
      <c r="A117" s="240"/>
      <c r="B117" s="210"/>
      <c r="C117" s="211" t="s">
        <v>184</v>
      </c>
      <c r="D117" s="211"/>
      <c r="E117" s="211"/>
      <c r="F117" s="211"/>
      <c r="G117" s="211"/>
      <c r="H117" s="211"/>
      <c r="I117" s="211"/>
      <c r="J117" s="211"/>
      <c r="K117" s="211"/>
      <c r="L117" s="211"/>
      <c r="M117" s="210"/>
      <c r="N117" s="211" t="s">
        <v>222</v>
      </c>
      <c r="O117" s="210"/>
      <c r="P117" s="210"/>
      <c r="Q117" s="210"/>
      <c r="R117" s="210"/>
      <c r="S117" s="210"/>
      <c r="T117" s="210"/>
      <c r="U117" s="210"/>
      <c r="V117" s="210"/>
      <c r="W117" s="226"/>
    </row>
    <row r="118" spans="1:23" ht="12" customHeight="1" x14ac:dyDescent="0.2">
      <c r="A118" s="240"/>
      <c r="B118" s="210"/>
      <c r="C118" s="211"/>
      <c r="D118" s="211"/>
      <c r="E118" s="211"/>
      <c r="F118" s="211"/>
      <c r="G118" s="211"/>
      <c r="H118" s="211"/>
      <c r="I118" s="211"/>
      <c r="J118" s="211"/>
      <c r="K118" s="211"/>
      <c r="L118" s="211"/>
      <c r="M118" s="210"/>
      <c r="N118" s="230" t="s">
        <v>185</v>
      </c>
      <c r="O118" s="210"/>
      <c r="P118" s="210"/>
      <c r="Q118" s="210"/>
      <c r="R118" s="210"/>
      <c r="S118" s="210"/>
      <c r="T118" s="210"/>
      <c r="U118" s="210"/>
      <c r="V118" s="210"/>
      <c r="W118" s="226"/>
    </row>
    <row r="119" spans="1:23" ht="15.75" x14ac:dyDescent="0.2">
      <c r="A119" s="224"/>
      <c r="B119" s="210"/>
      <c r="C119" s="234" t="s">
        <v>50</v>
      </c>
      <c r="D119" s="388"/>
      <c r="E119" s="389"/>
      <c r="F119" s="390"/>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2">
      <c r="A120" s="220">
        <v>34</v>
      </c>
      <c r="B120" s="210"/>
      <c r="C120" s="211" t="s">
        <v>186</v>
      </c>
      <c r="D120" s="211"/>
      <c r="E120" s="211"/>
      <c r="F120" s="211"/>
      <c r="G120" s="211"/>
      <c r="H120" s="211"/>
      <c r="I120" s="211"/>
      <c r="J120" s="211"/>
      <c r="K120" s="211"/>
      <c r="L120" s="220">
        <v>37</v>
      </c>
      <c r="M120" s="210"/>
      <c r="N120" s="211" t="s">
        <v>187</v>
      </c>
      <c r="O120" s="210"/>
      <c r="P120" s="210"/>
      <c r="Q120" s="210"/>
      <c r="R120" s="210"/>
      <c r="S120" s="210"/>
      <c r="T120" s="210"/>
      <c r="U120" s="210"/>
      <c r="V120" s="210"/>
      <c r="W120" s="226"/>
    </row>
    <row r="121" spans="1:23" ht="12" customHeight="1" x14ac:dyDescent="0.2">
      <c r="A121" s="240"/>
      <c r="B121" s="210"/>
      <c r="C121" s="229" t="s">
        <v>188</v>
      </c>
      <c r="D121" s="211"/>
      <c r="E121" s="211"/>
      <c r="F121" s="211"/>
      <c r="G121" s="211"/>
      <c r="H121" s="211"/>
      <c r="I121" s="211"/>
      <c r="J121" s="211"/>
      <c r="K121" s="211"/>
      <c r="L121" s="211"/>
      <c r="M121" s="210"/>
      <c r="N121" s="211" t="s">
        <v>189</v>
      </c>
      <c r="O121" s="210"/>
      <c r="P121" s="210"/>
      <c r="Q121" s="210"/>
      <c r="R121" s="210"/>
      <c r="S121" s="210"/>
      <c r="T121" s="210"/>
      <c r="U121" s="210"/>
      <c r="V121" s="210"/>
      <c r="W121" s="226"/>
    </row>
    <row r="122" spans="1:23" ht="6" customHeight="1" x14ac:dyDescent="0.2">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5.75" x14ac:dyDescent="0.2">
      <c r="A123" s="224"/>
      <c r="B123" s="210"/>
      <c r="C123" s="234" t="s">
        <v>50</v>
      </c>
      <c r="D123" s="388">
        <f>'Business Details'!O34</f>
        <v>0</v>
      </c>
      <c r="E123" s="389"/>
      <c r="F123" s="390"/>
      <c r="G123" s="235" t="s">
        <v>144</v>
      </c>
      <c r="H123" s="236">
        <v>0</v>
      </c>
      <c r="I123" s="236">
        <v>0</v>
      </c>
      <c r="J123" s="210"/>
      <c r="K123" s="210"/>
      <c r="L123" s="211"/>
      <c r="M123" s="210"/>
      <c r="N123" s="234" t="s">
        <v>50</v>
      </c>
      <c r="O123" s="388">
        <f>SalesMar23!$K$1</f>
        <v>0</v>
      </c>
      <c r="P123" s="389"/>
      <c r="Q123" s="390"/>
      <c r="R123" s="235" t="s">
        <v>144</v>
      </c>
      <c r="S123" s="236">
        <v>0</v>
      </c>
      <c r="T123" s="236">
        <v>0</v>
      </c>
      <c r="U123" s="210"/>
      <c r="V123" s="210"/>
      <c r="W123" s="226"/>
    </row>
    <row r="124" spans="1:23" ht="12" customHeight="1" x14ac:dyDescent="0.2">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zoomScaleNormal="100" workbookViewId="0">
      <selection sqref="A1:A2"/>
    </sheetView>
  </sheetViews>
  <sheetFormatPr defaultColWidth="9.140625" defaultRowHeight="12.75" x14ac:dyDescent="0.2"/>
  <cols>
    <col min="1" max="1" width="20.85546875" style="2" customWidth="1"/>
    <col min="2" max="2" width="6" style="5" hidden="1" customWidth="1"/>
    <col min="3" max="3" width="11.7109375" style="4" customWidth="1"/>
    <col min="4" max="15" width="8.7109375" style="4" customWidth="1"/>
    <col min="16" max="16" width="1.7109375" style="2" customWidth="1"/>
    <col min="17" max="16384" width="9.140625" style="2"/>
  </cols>
  <sheetData>
    <row r="1" spans="1:16" s="1" customFormat="1" ht="12" customHeight="1" x14ac:dyDescent="0.2">
      <c r="A1" s="430" t="s">
        <v>24</v>
      </c>
      <c r="B1" s="259" t="s">
        <v>23</v>
      </c>
      <c r="C1" s="260" t="s">
        <v>110</v>
      </c>
      <c r="D1" s="428">
        <f>Admin!B5</f>
        <v>44681</v>
      </c>
      <c r="E1" s="428">
        <f>Admin!B6</f>
        <v>44712</v>
      </c>
      <c r="F1" s="428">
        <f>Admin!B7</f>
        <v>44742</v>
      </c>
      <c r="G1" s="428">
        <f>Admin!B8</f>
        <v>44773</v>
      </c>
      <c r="H1" s="428">
        <f>Admin!B9</f>
        <v>44804</v>
      </c>
      <c r="I1" s="428">
        <f>Admin!B10</f>
        <v>44834</v>
      </c>
      <c r="J1" s="428">
        <f>Admin!B11</f>
        <v>44865</v>
      </c>
      <c r="K1" s="428">
        <f>Admin!B12</f>
        <v>44895</v>
      </c>
      <c r="L1" s="428">
        <f>Admin!B13</f>
        <v>44926</v>
      </c>
      <c r="M1" s="428">
        <f>Admin!B14</f>
        <v>44957</v>
      </c>
      <c r="N1" s="428">
        <f>Admin!B15</f>
        <v>44985</v>
      </c>
      <c r="O1" s="428">
        <f>Admin!B16</f>
        <v>45016</v>
      </c>
      <c r="P1" s="149"/>
    </row>
    <row r="2" spans="1:16" ht="12" customHeight="1" x14ac:dyDescent="0.2">
      <c r="A2" s="431"/>
      <c r="B2" s="261"/>
      <c r="C2" s="262" t="str">
        <f>Admin!G2</f>
        <v>2022-23</v>
      </c>
      <c r="D2" s="429"/>
      <c r="E2" s="429"/>
      <c r="F2" s="429"/>
      <c r="G2" s="429"/>
      <c r="H2" s="429"/>
      <c r="I2" s="429"/>
      <c r="J2" s="429"/>
      <c r="K2" s="429"/>
      <c r="L2" s="429"/>
      <c r="M2" s="429"/>
      <c r="N2" s="429"/>
      <c r="O2" s="429"/>
      <c r="P2" s="45"/>
    </row>
    <row r="3" spans="1:16" s="14" customFormat="1" ht="6" customHeight="1" x14ac:dyDescent="0.2">
      <c r="A3" s="45" t="str">
        <f>IF(C3=" "," ","Purchase analysis errors")</f>
        <v xml:space="preserve"> </v>
      </c>
      <c r="B3" s="151"/>
      <c r="C3" s="152" t="str">
        <f>IF((SUM(D3:O3)&gt;1),ROUND(SUM(D3:O3),0)," ")</f>
        <v xml:space="preserve"> </v>
      </c>
      <c r="D3" s="152" t="str">
        <f>IF((PurchasesApr22!$E$1&gt;1),PurchasesApr22!$E$1," ")</f>
        <v xml:space="preserve"> </v>
      </c>
      <c r="E3" s="152" t="str">
        <f>IF((PurchasesMay22!$E$1&gt;1),PurchasesMay22!$E$1," ")</f>
        <v xml:space="preserve"> </v>
      </c>
      <c r="F3" s="152" t="str">
        <f>IF((PurchasesJun22!$E$1&gt;1),PurchasesJun22!$E$1," ")</f>
        <v xml:space="preserve"> </v>
      </c>
      <c r="G3" s="152" t="str">
        <f>IF((PurchasesJul22!$E$1&gt;1),PurchasesJul22!$E$1," ")</f>
        <v xml:space="preserve"> </v>
      </c>
      <c r="H3" s="152" t="str">
        <f>IF((PurchasesAug22!$E$1&gt;1),PurchasesAug22!$E$1," ")</f>
        <v xml:space="preserve"> </v>
      </c>
      <c r="I3" s="152" t="str">
        <f>IF((PurchasesSep22!$E$1&gt;1),PurchasesSep22!$E$1," ")</f>
        <v xml:space="preserve"> </v>
      </c>
      <c r="J3" s="152" t="str">
        <f>IF((PurchasesOct22!$E$1&gt;1),PurchasesOct22!$E$1," ")</f>
        <v xml:space="preserve"> </v>
      </c>
      <c r="K3" s="152" t="str">
        <f>IF((PurchasesNov22!$E$1&gt;1),PurchasesNov22!$E$1," ")</f>
        <v xml:space="preserve"> </v>
      </c>
      <c r="L3" s="152" t="str">
        <f>IF((PurchasesDec22!$E$1&gt;1),PurchasesDec22!$E$1," ")</f>
        <v xml:space="preserve"> </v>
      </c>
      <c r="M3" s="152" t="str">
        <f>IF((PurchasesJan23!$E$1&gt;1),PurchasesJan23!$E$1," ")</f>
        <v xml:space="preserve"> </v>
      </c>
      <c r="N3" s="152" t="str">
        <f>IF((PurchasesFeb23!$E$1&gt;1),PurchasesFeb23!$E$1," ")</f>
        <v xml:space="preserve"> </v>
      </c>
      <c r="O3" s="152" t="str">
        <f>IF((PurchasesMar23!$E$1&gt;1),PurchasesMar23!$E$1," ")</f>
        <v xml:space="preserve"> </v>
      </c>
      <c r="P3" s="150"/>
    </row>
    <row r="4" spans="1:16" x14ac:dyDescent="0.2">
      <c r="A4" s="257" t="s">
        <v>1</v>
      </c>
      <c r="B4" s="258">
        <v>3.29</v>
      </c>
      <c r="C4" s="263">
        <f>ROUND(SUM(D4:O4),0)</f>
        <v>0</v>
      </c>
      <c r="D4" s="4">
        <f>SalesApr22!$F$1</f>
        <v>0</v>
      </c>
      <c r="E4" s="4">
        <f>SalesMay22!$F$1</f>
        <v>0</v>
      </c>
      <c r="F4" s="4">
        <f>SalesJun22!$F$1</f>
        <v>0</v>
      </c>
      <c r="G4" s="4">
        <f>SalesJul22!$F$1</f>
        <v>0</v>
      </c>
      <c r="H4" s="4">
        <f>SalesAug22!$F$1</f>
        <v>0</v>
      </c>
      <c r="I4" s="4">
        <f>SalesSep22!$F$1</f>
        <v>0</v>
      </c>
      <c r="J4" s="4">
        <f>SalesOct22!$F$1</f>
        <v>0</v>
      </c>
      <c r="K4" s="4">
        <f>SalesNov22!$F$1</f>
        <v>0</v>
      </c>
      <c r="L4" s="4">
        <f>SalesDec22!$F$1</f>
        <v>0</v>
      </c>
      <c r="M4" s="4">
        <f>SalesJan23!$F$1</f>
        <v>0</v>
      </c>
      <c r="N4" s="4">
        <f>SalesFeb23!$F$1</f>
        <v>0</v>
      </c>
      <c r="O4" s="4">
        <f>SalesMar23!$F$1</f>
        <v>0</v>
      </c>
      <c r="P4" s="45"/>
    </row>
    <row r="5" spans="1:16" ht="6" customHeight="1" x14ac:dyDescent="0.2">
      <c r="A5" s="146"/>
      <c r="B5" s="3"/>
      <c r="C5" s="251"/>
      <c r="D5" s="51"/>
      <c r="E5" s="51"/>
      <c r="F5" s="51"/>
      <c r="G5" s="51"/>
      <c r="H5" s="51"/>
      <c r="I5" s="51"/>
      <c r="J5" s="51"/>
      <c r="K5" s="51"/>
      <c r="L5" s="51"/>
      <c r="M5" s="51"/>
      <c r="N5" s="51"/>
      <c r="O5" s="51"/>
      <c r="P5" s="45"/>
    </row>
    <row r="6" spans="1:16" x14ac:dyDescent="0.2">
      <c r="A6" s="45" t="s">
        <v>2</v>
      </c>
      <c r="B6" s="5">
        <v>3.46</v>
      </c>
      <c r="C6" s="252">
        <f>ROUND(SUM(D6:O6),0)</f>
        <v>0</v>
      </c>
      <c r="D6" s="4">
        <f>PurchasesApr22!$J$1+PurchasesStock!$D$5-PurchasesStock!$D$7</f>
        <v>0</v>
      </c>
      <c r="E6" s="4">
        <f>PurchasesMay22!$J$1+PurchasesStock!$D$7-PurchasesStock!$D$9</f>
        <v>0</v>
      </c>
      <c r="F6" s="4">
        <f>PurchasesJun22!$J$1+PurchasesStock!$D$9-PurchasesStock!$D$11</f>
        <v>0</v>
      </c>
      <c r="G6" s="4">
        <f>PurchasesJul22!$J$1+PurchasesStock!$D$11-PurchasesStock!$D$13</f>
        <v>0</v>
      </c>
      <c r="H6" s="4">
        <f>PurchasesAug22!$J$1+PurchasesStock!$D$13-PurchasesStock!$D$15</f>
        <v>0</v>
      </c>
      <c r="I6" s="4">
        <f>PurchasesSep22!$J$1+PurchasesStock!$D$15-PurchasesStock!$D$17</f>
        <v>0</v>
      </c>
      <c r="J6" s="4">
        <f>PurchasesOct22!$J$1+PurchasesStock!$D$17-PurchasesStock!$D$19</f>
        <v>0</v>
      </c>
      <c r="K6" s="4">
        <f>PurchasesNov22!$J$1+PurchasesStock!$D$19-PurchasesStock!$D$21</f>
        <v>0</v>
      </c>
      <c r="L6" s="4">
        <f>PurchasesDec22!$J$1+PurchasesStock!$D$21-PurchasesStock!$D$23</f>
        <v>0</v>
      </c>
      <c r="M6" s="4">
        <f>PurchasesJan23!$J$1+PurchasesStock!$D$23-PurchasesStock!$D$25</f>
        <v>0</v>
      </c>
      <c r="N6" s="4">
        <f>PurchasesFeb23!$J$1+PurchasesStock!$D$25-PurchasesStock!$D$27</f>
        <v>0</v>
      </c>
      <c r="O6" s="4">
        <f>PurchasesMar23!$J$1+PurchasesStock!$D$27-PurchasesStock!$D$30</f>
        <v>0</v>
      </c>
      <c r="P6" s="45"/>
    </row>
    <row r="7" spans="1:16" s="6" customFormat="1" x14ac:dyDescent="0.2">
      <c r="A7" s="147" t="s">
        <v>15</v>
      </c>
      <c r="B7" s="5">
        <v>3.48</v>
      </c>
      <c r="C7" s="252">
        <f>ROUND(SUM(D7:O7),0)</f>
        <v>0</v>
      </c>
      <c r="D7" s="4">
        <f>PurchasesApr22!$K$1</f>
        <v>0</v>
      </c>
      <c r="E7" s="4">
        <f>PurchasesMay22!$K$1</f>
        <v>0</v>
      </c>
      <c r="F7" s="4">
        <f>PurchasesJun22!$K$1</f>
        <v>0</v>
      </c>
      <c r="G7" s="4">
        <f>PurchasesJul22!$K$1</f>
        <v>0</v>
      </c>
      <c r="H7" s="4">
        <f>PurchasesAug22!$K$1</f>
        <v>0</v>
      </c>
      <c r="I7" s="4">
        <f>PurchasesSep22!$K$1</f>
        <v>0</v>
      </c>
      <c r="J7" s="4">
        <f>PurchasesOct22!$K$1</f>
        <v>0</v>
      </c>
      <c r="K7" s="4">
        <f>PurchasesNov22!$K$1</f>
        <v>0</v>
      </c>
      <c r="L7" s="4">
        <f>PurchasesDec22!$K$1</f>
        <v>0</v>
      </c>
      <c r="M7" s="4">
        <f>PurchasesJan23!$K$1</f>
        <v>0</v>
      </c>
      <c r="N7" s="4">
        <f>PurchasesFeb23!$K$1</f>
        <v>0</v>
      </c>
      <c r="O7" s="4">
        <f>PurchasesMar23!$K$1</f>
        <v>0</v>
      </c>
      <c r="P7" s="147"/>
    </row>
    <row r="8" spans="1:16" ht="6" customHeight="1" x14ac:dyDescent="0.2">
      <c r="A8" s="45"/>
      <c r="C8" s="51"/>
      <c r="D8" s="51"/>
      <c r="E8" s="51"/>
      <c r="F8" s="51"/>
      <c r="G8" s="51"/>
      <c r="H8" s="51"/>
      <c r="I8" s="51"/>
      <c r="J8" s="51"/>
      <c r="K8" s="51"/>
      <c r="L8" s="51"/>
      <c r="M8" s="51"/>
      <c r="N8" s="51"/>
      <c r="O8" s="51"/>
      <c r="P8" s="45"/>
    </row>
    <row r="9" spans="1:16" x14ac:dyDescent="0.2">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row>
    <row r="10" spans="1:16" ht="6" customHeight="1" x14ac:dyDescent="0.2">
      <c r="A10" s="70"/>
      <c r="C10" s="251"/>
      <c r="D10" s="251"/>
      <c r="E10" s="251"/>
      <c r="F10" s="251"/>
      <c r="G10" s="251"/>
      <c r="H10" s="251"/>
      <c r="I10" s="251"/>
      <c r="J10" s="251"/>
      <c r="K10" s="251"/>
      <c r="L10" s="251"/>
      <c r="M10" s="251"/>
      <c r="N10" s="251"/>
      <c r="O10" s="251"/>
      <c r="P10" s="45"/>
    </row>
    <row r="11" spans="1:16" x14ac:dyDescent="0.2">
      <c r="A11" s="45" t="s">
        <v>11</v>
      </c>
      <c r="B11" s="5">
        <v>3.51</v>
      </c>
      <c r="C11" s="252">
        <f t="shared" ref="C11:C21" si="1">ROUND(SUM(D11:O11),0)</f>
        <v>0</v>
      </c>
      <c r="D11" s="264">
        <f>PurchasesApr22!$L$1</f>
        <v>0</v>
      </c>
      <c r="E11" s="264">
        <f>PurchasesMay22!$L$1</f>
        <v>0</v>
      </c>
      <c r="F11" s="264">
        <f>PurchasesJun22!$L$1</f>
        <v>0</v>
      </c>
      <c r="G11" s="264">
        <f>PurchasesJul22!$L$1</f>
        <v>0</v>
      </c>
      <c r="H11" s="264">
        <f>PurchasesAug22!$L$1</f>
        <v>0</v>
      </c>
      <c r="I11" s="264">
        <f>PurchasesSep22!$L$1</f>
        <v>0</v>
      </c>
      <c r="J11" s="264">
        <f>PurchasesOct22!$L$1</f>
        <v>0</v>
      </c>
      <c r="K11" s="264">
        <f>PurchasesNov22!$L$1</f>
        <v>0</v>
      </c>
      <c r="L11" s="264">
        <f>PurchasesDec22!$L$1</f>
        <v>0</v>
      </c>
      <c r="M11" s="264">
        <f>PurchasesJan23!$L$1</f>
        <v>0</v>
      </c>
      <c r="N11" s="264">
        <f>PurchasesFeb23!$L$1</f>
        <v>0</v>
      </c>
      <c r="O11" s="264">
        <f>PurchasesMar23!$L$1</f>
        <v>0</v>
      </c>
      <c r="P11" s="45"/>
    </row>
    <row r="12" spans="1:16" x14ac:dyDescent="0.2">
      <c r="A12" s="45" t="s">
        <v>12</v>
      </c>
      <c r="B12" s="5">
        <v>3.52</v>
      </c>
      <c r="C12" s="252">
        <f t="shared" si="1"/>
        <v>0</v>
      </c>
      <c r="D12" s="264">
        <f>PurchasesApr22!$M$1</f>
        <v>0</v>
      </c>
      <c r="E12" s="264">
        <f>PurchasesMay22!$M$1</f>
        <v>0</v>
      </c>
      <c r="F12" s="264">
        <f>PurchasesJun22!$M$1</f>
        <v>0</v>
      </c>
      <c r="G12" s="264">
        <f>PurchasesJul22!$M$1</f>
        <v>0</v>
      </c>
      <c r="H12" s="264">
        <f>PurchasesAug22!$M$1</f>
        <v>0</v>
      </c>
      <c r="I12" s="264">
        <f>PurchasesSep22!$M$1</f>
        <v>0</v>
      </c>
      <c r="J12" s="264">
        <f>PurchasesOct22!$M$1</f>
        <v>0</v>
      </c>
      <c r="K12" s="264">
        <f>PurchasesNov22!$M$1</f>
        <v>0</v>
      </c>
      <c r="L12" s="264">
        <f>PurchasesDec22!$M$1</f>
        <v>0</v>
      </c>
      <c r="M12" s="264">
        <f>PurchasesJan23!$M$1</f>
        <v>0</v>
      </c>
      <c r="N12" s="264">
        <f>PurchasesFeb23!$M$1</f>
        <v>0</v>
      </c>
      <c r="O12" s="264">
        <f>PurchasesMar23!$M$1</f>
        <v>0</v>
      </c>
      <c r="P12" s="45"/>
    </row>
    <row r="13" spans="1:16" x14ac:dyDescent="0.2">
      <c r="A13" s="45" t="s">
        <v>0</v>
      </c>
      <c r="B13" s="5">
        <v>3.53</v>
      </c>
      <c r="C13" s="252">
        <f t="shared" si="1"/>
        <v>0</v>
      </c>
      <c r="D13" s="264">
        <f>PurchasesApr22!$N$1</f>
        <v>0</v>
      </c>
      <c r="E13" s="264">
        <f>PurchasesMay22!$N$1</f>
        <v>0</v>
      </c>
      <c r="F13" s="264">
        <f>PurchasesJun22!$N$1</f>
        <v>0</v>
      </c>
      <c r="G13" s="264">
        <f>PurchasesJul22!$N$1</f>
        <v>0</v>
      </c>
      <c r="H13" s="264">
        <f>PurchasesAug22!$N$1</f>
        <v>0</v>
      </c>
      <c r="I13" s="264">
        <f>PurchasesSep22!$N$1</f>
        <v>0</v>
      </c>
      <c r="J13" s="264">
        <f>PurchasesOct22!$N$1</f>
        <v>0</v>
      </c>
      <c r="K13" s="264">
        <f>PurchasesNov22!$N$1</f>
        <v>0</v>
      </c>
      <c r="L13" s="264">
        <f>PurchasesDec22!$N$1</f>
        <v>0</v>
      </c>
      <c r="M13" s="264">
        <f>PurchasesJan23!$N$1</f>
        <v>0</v>
      </c>
      <c r="N13" s="264">
        <f>PurchasesFeb23!$N$1</f>
        <v>0</v>
      </c>
      <c r="O13" s="264">
        <f>PurchasesMar23!$N$1</f>
        <v>0</v>
      </c>
      <c r="P13" s="45"/>
    </row>
    <row r="14" spans="1:16" x14ac:dyDescent="0.2">
      <c r="A14" s="45" t="s">
        <v>13</v>
      </c>
      <c r="B14" s="5">
        <v>3.54</v>
      </c>
      <c r="C14" s="252">
        <f t="shared" si="1"/>
        <v>0</v>
      </c>
      <c r="D14" s="264">
        <f>PurchasesApr22!$O$1</f>
        <v>0</v>
      </c>
      <c r="E14" s="264">
        <f>PurchasesMay22!$O$1</f>
        <v>0</v>
      </c>
      <c r="F14" s="264">
        <f>PurchasesJun22!$O$1</f>
        <v>0</v>
      </c>
      <c r="G14" s="264">
        <f>PurchasesJul22!$O$1</f>
        <v>0</v>
      </c>
      <c r="H14" s="264">
        <f>PurchasesAug22!$O$1</f>
        <v>0</v>
      </c>
      <c r="I14" s="264">
        <f>PurchasesSep22!$O$1</f>
        <v>0</v>
      </c>
      <c r="J14" s="264">
        <f>PurchasesOct22!$O$1</f>
        <v>0</v>
      </c>
      <c r="K14" s="264">
        <f>PurchasesNov22!$O$1</f>
        <v>0</v>
      </c>
      <c r="L14" s="264">
        <f>PurchasesDec22!$O$1</f>
        <v>0</v>
      </c>
      <c r="M14" s="264">
        <f>PurchasesJan23!$O$1</f>
        <v>0</v>
      </c>
      <c r="N14" s="264">
        <f>PurchasesFeb23!$O$1</f>
        <v>0</v>
      </c>
      <c r="O14" s="264">
        <f>PurchasesMar23!$O$1</f>
        <v>0</v>
      </c>
      <c r="P14" s="45"/>
    </row>
    <row r="15" spans="1:16" x14ac:dyDescent="0.2">
      <c r="A15" s="45" t="s">
        <v>4</v>
      </c>
      <c r="B15" s="5">
        <v>3.55</v>
      </c>
      <c r="C15" s="252">
        <f t="shared" si="1"/>
        <v>0</v>
      </c>
      <c r="D15" s="264">
        <f>PurchasesApr22!$P$1</f>
        <v>0</v>
      </c>
      <c r="E15" s="264">
        <f>PurchasesMay22!$P$1</f>
        <v>0</v>
      </c>
      <c r="F15" s="264">
        <f>PurchasesJun22!$P$1</f>
        <v>0</v>
      </c>
      <c r="G15" s="264">
        <f>PurchasesJul22!$P$1</f>
        <v>0</v>
      </c>
      <c r="H15" s="264">
        <f>PurchasesAug22!$P$1</f>
        <v>0</v>
      </c>
      <c r="I15" s="264">
        <f>PurchasesSep22!$P$1</f>
        <v>0</v>
      </c>
      <c r="J15" s="264">
        <f>PurchasesOct22!$P$1</f>
        <v>0</v>
      </c>
      <c r="K15" s="264">
        <f>PurchasesNov22!$P$1</f>
        <v>0</v>
      </c>
      <c r="L15" s="264">
        <f>PurchasesDec22!$P$1</f>
        <v>0</v>
      </c>
      <c r="M15" s="264">
        <f>PurchasesJan23!$P$1</f>
        <v>0</v>
      </c>
      <c r="N15" s="264">
        <f>PurchasesFeb23!$P$1</f>
        <v>0</v>
      </c>
      <c r="O15" s="264">
        <f>PurchasesMar23!$P$1</f>
        <v>0</v>
      </c>
      <c r="P15" s="45"/>
    </row>
    <row r="16" spans="1:16" x14ac:dyDescent="0.2">
      <c r="A16" s="45" t="s">
        <v>14</v>
      </c>
      <c r="B16" s="5">
        <v>3.56</v>
      </c>
      <c r="C16" s="252">
        <f t="shared" si="1"/>
        <v>0</v>
      </c>
      <c r="D16" s="264">
        <f>PurchasesApr22!$Q$1</f>
        <v>0</v>
      </c>
      <c r="E16" s="264">
        <f>PurchasesMay22!$Q$1</f>
        <v>0</v>
      </c>
      <c r="F16" s="264">
        <f>PurchasesJun22!$Q$1</f>
        <v>0</v>
      </c>
      <c r="G16" s="264">
        <f>PurchasesJul22!$Q$1</f>
        <v>0</v>
      </c>
      <c r="H16" s="264">
        <f>PurchasesAug22!$Q$1</f>
        <v>0</v>
      </c>
      <c r="I16" s="264">
        <f>PurchasesSep22!$Q$1</f>
        <v>0</v>
      </c>
      <c r="J16" s="264">
        <f>PurchasesOct22!$Q$1</f>
        <v>0</v>
      </c>
      <c r="K16" s="264">
        <f>PurchasesNov22!$Q$1</f>
        <v>0</v>
      </c>
      <c r="L16" s="264">
        <f>PurchasesDec22!$Q$1</f>
        <v>0</v>
      </c>
      <c r="M16" s="264">
        <f>PurchasesJan23!$Q$1</f>
        <v>0</v>
      </c>
      <c r="N16" s="264">
        <f>PurchasesFeb23!$Q$1</f>
        <v>0</v>
      </c>
      <c r="O16" s="264">
        <f>PurchasesMar23!$Q$1</f>
        <v>0</v>
      </c>
      <c r="P16" s="45"/>
    </row>
    <row r="17" spans="1:16" x14ac:dyDescent="0.2">
      <c r="A17" s="45" t="s">
        <v>5</v>
      </c>
      <c r="B17" s="5">
        <v>3.57</v>
      </c>
      <c r="C17" s="252">
        <f t="shared" si="1"/>
        <v>0</v>
      </c>
      <c r="D17" s="264">
        <f>PurchasesApr22!$R$1</f>
        <v>0</v>
      </c>
      <c r="E17" s="264">
        <f>PurchasesMay22!$R$1</f>
        <v>0</v>
      </c>
      <c r="F17" s="264">
        <f>PurchasesJun22!$R$1</f>
        <v>0</v>
      </c>
      <c r="G17" s="264">
        <f>PurchasesJul22!$R$1</f>
        <v>0</v>
      </c>
      <c r="H17" s="264">
        <f>PurchasesAug22!$R$1</f>
        <v>0</v>
      </c>
      <c r="I17" s="264">
        <f>PurchasesSep22!$R$1</f>
        <v>0</v>
      </c>
      <c r="J17" s="264">
        <f>PurchasesOct22!$R$1</f>
        <v>0</v>
      </c>
      <c r="K17" s="264">
        <f>PurchasesNov22!$R$1</f>
        <v>0</v>
      </c>
      <c r="L17" s="264">
        <f>PurchasesDec22!$R$1</f>
        <v>0</v>
      </c>
      <c r="M17" s="264">
        <f>PurchasesJan23!$R$1</f>
        <v>0</v>
      </c>
      <c r="N17" s="264">
        <f>PurchasesFeb23!$R$1</f>
        <v>0</v>
      </c>
      <c r="O17" s="264">
        <f>PurchasesMar23!$R$1</f>
        <v>0</v>
      </c>
      <c r="P17" s="45"/>
    </row>
    <row r="18" spans="1:16" x14ac:dyDescent="0.2">
      <c r="A18" s="45" t="s">
        <v>6</v>
      </c>
      <c r="B18" s="5">
        <v>3.58</v>
      </c>
      <c r="C18" s="252">
        <f t="shared" si="1"/>
        <v>0</v>
      </c>
      <c r="D18" s="264">
        <f>PurchasesApr22!$S$1</f>
        <v>0</v>
      </c>
      <c r="E18" s="264">
        <f>PurchasesMay22!$S$1</f>
        <v>0</v>
      </c>
      <c r="F18" s="264">
        <f>PurchasesJun22!$S$1</f>
        <v>0</v>
      </c>
      <c r="G18" s="264">
        <f>PurchasesJul22!$S$1</f>
        <v>0</v>
      </c>
      <c r="H18" s="264">
        <f>PurchasesAug22!$S$1</f>
        <v>0</v>
      </c>
      <c r="I18" s="264">
        <f>PurchasesSep22!$S$1</f>
        <v>0</v>
      </c>
      <c r="J18" s="264">
        <f>PurchasesOct22!$S$1</f>
        <v>0</v>
      </c>
      <c r="K18" s="264">
        <f>PurchasesNov22!$S$1</f>
        <v>0</v>
      </c>
      <c r="L18" s="264">
        <f>PurchasesDec22!$S$1</f>
        <v>0</v>
      </c>
      <c r="M18" s="264">
        <f>PurchasesJan23!$S$1</f>
        <v>0</v>
      </c>
      <c r="N18" s="264">
        <f>PurchasesFeb23!$S$1</f>
        <v>0</v>
      </c>
      <c r="O18" s="264">
        <f>PurchasesMar23!$S$1</f>
        <v>0</v>
      </c>
      <c r="P18" s="45"/>
    </row>
    <row r="19" spans="1:16" x14ac:dyDescent="0.2">
      <c r="A19" s="45" t="s">
        <v>7</v>
      </c>
      <c r="B19" s="5">
        <v>3.59</v>
      </c>
      <c r="C19" s="252">
        <f t="shared" si="1"/>
        <v>0</v>
      </c>
      <c r="D19" s="264">
        <f>PurchasesApr22!$T$1</f>
        <v>0</v>
      </c>
      <c r="E19" s="264">
        <f>PurchasesMay22!$T$1</f>
        <v>0</v>
      </c>
      <c r="F19" s="264">
        <f>PurchasesJun22!$T$1</f>
        <v>0</v>
      </c>
      <c r="G19" s="264">
        <f>PurchasesJul22!$T$1</f>
        <v>0</v>
      </c>
      <c r="H19" s="264">
        <f>PurchasesAug22!$T$1</f>
        <v>0</v>
      </c>
      <c r="I19" s="264">
        <f>PurchasesSep22!$T$1</f>
        <v>0</v>
      </c>
      <c r="J19" s="264">
        <f>PurchasesOct22!$T$1</f>
        <v>0</v>
      </c>
      <c r="K19" s="264">
        <f>PurchasesNov22!$T$1</f>
        <v>0</v>
      </c>
      <c r="L19" s="264">
        <f>PurchasesDec22!$T$1</f>
        <v>0</v>
      </c>
      <c r="M19" s="264">
        <f>PurchasesJan23!$T$1</f>
        <v>0</v>
      </c>
      <c r="N19" s="264">
        <f>PurchasesFeb23!$T$1</f>
        <v>0</v>
      </c>
      <c r="O19" s="264">
        <f>PurchasesMar23!$T$1</f>
        <v>0</v>
      </c>
      <c r="P19" s="45"/>
    </row>
    <row r="20" spans="1:16" x14ac:dyDescent="0.2">
      <c r="A20" s="45" t="s">
        <v>199</v>
      </c>
      <c r="B20" s="5">
        <v>3.6</v>
      </c>
      <c r="C20" s="252">
        <f t="shared" si="1"/>
        <v>0</v>
      </c>
      <c r="D20" s="264">
        <f>PurchasesApr22!$U$1</f>
        <v>0</v>
      </c>
      <c r="E20" s="264">
        <f>PurchasesMay22!$U$1</f>
        <v>0</v>
      </c>
      <c r="F20" s="264">
        <f>PurchasesJun22!$U$1</f>
        <v>0</v>
      </c>
      <c r="G20" s="264">
        <f>PurchasesJul22!$U$1</f>
        <v>0</v>
      </c>
      <c r="H20" s="264">
        <f>PurchasesAug22!$U$1</f>
        <v>0</v>
      </c>
      <c r="I20" s="264">
        <f>PurchasesSep22!$U$1</f>
        <v>0</v>
      </c>
      <c r="J20" s="264">
        <f>PurchasesOct22!$U$1</f>
        <v>0</v>
      </c>
      <c r="K20" s="264">
        <f>PurchasesNov22!$U$1</f>
        <v>0</v>
      </c>
      <c r="L20" s="264">
        <f>PurchasesDec22!$U$1</f>
        <v>0</v>
      </c>
      <c r="M20" s="264">
        <f>PurchasesJan23!$U$1</f>
        <v>0</v>
      </c>
      <c r="N20" s="264">
        <f>PurchasesFeb23!$U$1</f>
        <v>0</v>
      </c>
      <c r="O20" s="264">
        <f>PurchasesMar23!$U$1</f>
        <v>0</v>
      </c>
      <c r="P20" s="45"/>
    </row>
    <row r="21" spans="1:16" x14ac:dyDescent="0.2">
      <c r="A21" s="45" t="s">
        <v>8</v>
      </c>
      <c r="B21" s="5">
        <v>3.63</v>
      </c>
      <c r="C21" s="252">
        <f t="shared" si="1"/>
        <v>0</v>
      </c>
      <c r="D21" s="264">
        <f>PurchasesApr22!$V$1</f>
        <v>0</v>
      </c>
      <c r="E21" s="264">
        <f>PurchasesMay22!$V$1</f>
        <v>0</v>
      </c>
      <c r="F21" s="264">
        <f>PurchasesJun22!$V$1</f>
        <v>0</v>
      </c>
      <c r="G21" s="264">
        <f>PurchasesJul22!$V$1</f>
        <v>0</v>
      </c>
      <c r="H21" s="264">
        <f>PurchasesAug22!$V$1</f>
        <v>0</v>
      </c>
      <c r="I21" s="264">
        <f>PurchasesSep22!$V$1</f>
        <v>0</v>
      </c>
      <c r="J21" s="264">
        <f>PurchasesOct22!$V$1</f>
        <v>0</v>
      </c>
      <c r="K21" s="264">
        <f>PurchasesNov22!$V$1</f>
        <v>0</v>
      </c>
      <c r="L21" s="264">
        <f>PurchasesDec22!$V$1</f>
        <v>0</v>
      </c>
      <c r="M21" s="264">
        <f>PurchasesJan23!$V$1</f>
        <v>0</v>
      </c>
      <c r="N21" s="264">
        <f>PurchasesFeb23!$V$1</f>
        <v>0</v>
      </c>
      <c r="O21" s="264">
        <f>PurchasesMar23!$V$1</f>
        <v>0</v>
      </c>
      <c r="P21" s="45"/>
    </row>
    <row r="22" spans="1:16" ht="13.5" thickBot="1" x14ac:dyDescent="0.25">
      <c r="A22" s="68" t="s">
        <v>9</v>
      </c>
      <c r="B22" s="256">
        <v>3.64</v>
      </c>
      <c r="C22" s="265">
        <f t="shared" ref="C22:O22" si="2">SUM(C11:C21)</f>
        <v>0</v>
      </c>
      <c r="D22" s="266">
        <f t="shared" si="2"/>
        <v>0</v>
      </c>
      <c r="E22" s="266">
        <f t="shared" si="2"/>
        <v>0</v>
      </c>
      <c r="F22" s="266">
        <f t="shared" si="2"/>
        <v>0</v>
      </c>
      <c r="G22" s="266">
        <f t="shared" si="2"/>
        <v>0</v>
      </c>
      <c r="H22" s="266">
        <f t="shared" si="2"/>
        <v>0</v>
      </c>
      <c r="I22" s="266">
        <f t="shared" si="2"/>
        <v>0</v>
      </c>
      <c r="J22" s="266">
        <f t="shared" si="2"/>
        <v>0</v>
      </c>
      <c r="K22" s="266">
        <f t="shared" si="2"/>
        <v>0</v>
      </c>
      <c r="L22" s="266">
        <f t="shared" si="2"/>
        <v>0</v>
      </c>
      <c r="M22" s="266">
        <f t="shared" si="2"/>
        <v>0</v>
      </c>
      <c r="N22" s="266">
        <f t="shared" si="2"/>
        <v>0</v>
      </c>
      <c r="O22" s="266">
        <f t="shared" si="2"/>
        <v>0</v>
      </c>
      <c r="P22" s="45"/>
    </row>
    <row r="23" spans="1:16" ht="6" customHeight="1" x14ac:dyDescent="0.2">
      <c r="A23" s="70"/>
      <c r="C23" s="267"/>
      <c r="D23" s="267"/>
      <c r="E23" s="267"/>
      <c r="F23" s="267"/>
      <c r="G23" s="267"/>
      <c r="H23" s="267"/>
      <c r="I23" s="267"/>
      <c r="J23" s="267"/>
      <c r="K23" s="267"/>
      <c r="L23" s="267"/>
      <c r="M23" s="267"/>
      <c r="N23" s="267"/>
      <c r="O23" s="267"/>
      <c r="P23" s="45"/>
    </row>
    <row r="24" spans="1:16" ht="13.5" thickBot="1" x14ac:dyDescent="0.25">
      <c r="A24" s="68" t="s">
        <v>10</v>
      </c>
      <c r="B24" s="5">
        <v>3.65</v>
      </c>
      <c r="C24" s="263">
        <f>ROUND((C9-C22),0)</f>
        <v>0</v>
      </c>
      <c r="D24" s="268">
        <f t="shared" ref="D24:O24" si="3">D9-D22</f>
        <v>0</v>
      </c>
      <c r="E24" s="268">
        <f t="shared" si="3"/>
        <v>0</v>
      </c>
      <c r="F24" s="268">
        <f t="shared" si="3"/>
        <v>0</v>
      </c>
      <c r="G24" s="268">
        <f t="shared" si="3"/>
        <v>0</v>
      </c>
      <c r="H24" s="268">
        <f t="shared" si="3"/>
        <v>0</v>
      </c>
      <c r="I24" s="268">
        <f t="shared" si="3"/>
        <v>0</v>
      </c>
      <c r="J24" s="268">
        <f t="shared" si="3"/>
        <v>0</v>
      </c>
      <c r="K24" s="268">
        <f t="shared" si="3"/>
        <v>0</v>
      </c>
      <c r="L24" s="268">
        <f t="shared" si="3"/>
        <v>0</v>
      </c>
      <c r="M24" s="268">
        <f t="shared" si="3"/>
        <v>0</v>
      </c>
      <c r="N24" s="268">
        <f t="shared" si="3"/>
        <v>0</v>
      </c>
      <c r="O24" s="268">
        <f t="shared" si="3"/>
        <v>0</v>
      </c>
      <c r="P24" s="45"/>
    </row>
    <row r="25" spans="1:16" ht="6" customHeight="1" thickTop="1" x14ac:dyDescent="0.2">
      <c r="A25" s="70"/>
      <c r="B25" s="54"/>
      <c r="C25" s="251"/>
      <c r="D25" s="251"/>
      <c r="E25" s="251"/>
      <c r="F25" s="251"/>
      <c r="G25" s="251"/>
      <c r="H25" s="251"/>
      <c r="I25" s="251"/>
      <c r="J25" s="251"/>
      <c r="K25" s="251"/>
      <c r="L25" s="251"/>
      <c r="M25" s="251"/>
      <c r="N25" s="251"/>
      <c r="O25" s="251"/>
      <c r="P25" s="45"/>
    </row>
    <row r="26" spans="1:16" x14ac:dyDescent="0.2">
      <c r="A26" s="70" t="s">
        <v>202</v>
      </c>
      <c r="B26" s="54"/>
      <c r="C26" s="252">
        <f>-'SE Short'!O85+'SE Short'!D80+'SE Short'!D85+'SE Short'!O80</f>
        <v>0</v>
      </c>
      <c r="D26" s="251"/>
      <c r="E26" s="251"/>
      <c r="F26" s="251"/>
      <c r="G26" s="251"/>
      <c r="H26" s="251"/>
      <c r="I26" s="251"/>
      <c r="J26" s="251"/>
      <c r="K26" s="251"/>
      <c r="L26" s="251"/>
      <c r="M26" s="251"/>
      <c r="N26" s="251"/>
      <c r="O26" s="251"/>
      <c r="P26" s="45"/>
    </row>
    <row r="27" spans="1:16" ht="6" customHeight="1" thickBot="1" x14ac:dyDescent="0.25">
      <c r="A27" s="70"/>
      <c r="B27" s="54"/>
      <c r="C27" s="251"/>
      <c r="D27" s="251"/>
      <c r="E27" s="251"/>
      <c r="F27" s="251"/>
      <c r="G27" s="251"/>
      <c r="H27" s="251"/>
      <c r="I27" s="251"/>
      <c r="J27" s="251"/>
      <c r="K27" s="251"/>
      <c r="L27" s="251"/>
      <c r="M27" s="251"/>
      <c r="N27" s="251"/>
      <c r="O27" s="251"/>
      <c r="P27" s="45"/>
    </row>
    <row r="28" spans="1:16" ht="13.5" thickBot="1" x14ac:dyDescent="0.25">
      <c r="A28" s="253" t="s">
        <v>203</v>
      </c>
      <c r="B28" s="54"/>
      <c r="C28" s="254">
        <f>C24-C26</f>
        <v>0</v>
      </c>
      <c r="D28" s="251"/>
      <c r="E28" s="251"/>
      <c r="F28" s="251"/>
      <c r="G28" s="251"/>
      <c r="H28" s="251"/>
      <c r="I28" s="251"/>
      <c r="J28" s="251"/>
      <c r="K28" s="251"/>
      <c r="L28" s="251"/>
      <c r="M28" s="251"/>
      <c r="N28" s="251"/>
      <c r="O28" s="251"/>
      <c r="P28" s="45"/>
    </row>
    <row r="29" spans="1:16" ht="6" customHeight="1" x14ac:dyDescent="0.2">
      <c r="A29" s="70"/>
      <c r="B29" s="54"/>
      <c r="C29" s="251"/>
      <c r="D29" s="251"/>
      <c r="E29" s="251"/>
      <c r="F29" s="251"/>
      <c r="G29" s="251"/>
      <c r="H29" s="251"/>
      <c r="I29" s="251"/>
      <c r="J29" s="251"/>
      <c r="K29" s="251"/>
      <c r="L29" s="251"/>
      <c r="M29" s="251"/>
      <c r="N29" s="251"/>
      <c r="O29" s="251"/>
      <c r="P29" s="45"/>
    </row>
    <row r="30" spans="1:16" x14ac:dyDescent="0.2">
      <c r="A30" s="148" t="s">
        <v>30</v>
      </c>
      <c r="C30" s="252">
        <f>ROUND(SUM(D30:O30),0)</f>
        <v>0</v>
      </c>
      <c r="D30" s="252">
        <f>SalesApr22!$G$1</f>
        <v>0</v>
      </c>
      <c r="E30" s="252">
        <f>SalesMay22!$G$1</f>
        <v>0</v>
      </c>
      <c r="F30" s="252">
        <f>SalesJun22!$G$1</f>
        <v>0</v>
      </c>
      <c r="G30" s="252">
        <f>SalesJul22!$G$1</f>
        <v>0</v>
      </c>
      <c r="H30" s="252">
        <f>SalesAug22!$G$1</f>
        <v>0</v>
      </c>
      <c r="I30" s="252">
        <f>SalesSep22!$G$1</f>
        <v>0</v>
      </c>
      <c r="J30" s="252">
        <f>SalesOct22!$G$1</f>
        <v>0</v>
      </c>
      <c r="K30" s="252">
        <f>SalesNov22!$G$1</f>
        <v>0</v>
      </c>
      <c r="L30" s="252">
        <f>SalesDec22!$G$1</f>
        <v>0</v>
      </c>
      <c r="M30" s="252">
        <f>SalesJan23!$G$1</f>
        <v>0</v>
      </c>
      <c r="N30" s="252">
        <f>SalesFeb23!$G$1</f>
        <v>0</v>
      </c>
      <c r="O30" s="252">
        <f>SalesMar23!$G$1</f>
        <v>0</v>
      </c>
      <c r="P30" s="45"/>
    </row>
    <row r="31" spans="1:16" ht="6" customHeight="1" x14ac:dyDescent="0.2">
      <c r="A31" s="148"/>
      <c r="B31" s="54"/>
      <c r="C31" s="251"/>
      <c r="D31" s="251"/>
      <c r="E31" s="251"/>
      <c r="F31" s="251"/>
      <c r="G31" s="251"/>
      <c r="H31" s="251"/>
      <c r="I31" s="251"/>
      <c r="J31" s="251"/>
      <c r="K31" s="251"/>
      <c r="L31" s="251"/>
      <c r="M31" s="251"/>
      <c r="N31" s="251"/>
      <c r="O31" s="251"/>
      <c r="P31" s="45"/>
    </row>
    <row r="32" spans="1:16" x14ac:dyDescent="0.2">
      <c r="A32" s="45" t="s">
        <v>204</v>
      </c>
      <c r="C32" s="252">
        <f>'Income Tax'!E10-'Income Tax'!E11</f>
        <v>0</v>
      </c>
      <c r="D32" s="251"/>
      <c r="E32" s="251"/>
      <c r="F32" s="251"/>
      <c r="G32" s="251"/>
      <c r="H32" s="251"/>
      <c r="I32" s="251"/>
      <c r="J32" s="251"/>
      <c r="K32" s="251"/>
      <c r="L32" s="251"/>
      <c r="M32" s="251"/>
      <c r="N32" s="251"/>
      <c r="O32" s="251"/>
      <c r="P32" s="45"/>
    </row>
    <row r="33" spans="1:16" x14ac:dyDescent="0.2">
      <c r="A33" s="45" t="s">
        <v>205</v>
      </c>
      <c r="C33" s="252">
        <f>'Income Tax'!E15+'Income Tax'!E16</f>
        <v>0</v>
      </c>
      <c r="D33" s="251"/>
      <c r="E33" s="251"/>
      <c r="F33" s="251"/>
      <c r="G33" s="251"/>
      <c r="H33" s="251"/>
      <c r="I33" s="251"/>
      <c r="J33" s="251"/>
      <c r="K33" s="251"/>
      <c r="L33" s="251"/>
      <c r="M33" s="251"/>
      <c r="N33" s="251"/>
      <c r="O33" s="251"/>
      <c r="P33" s="45"/>
    </row>
    <row r="34" spans="1:16" ht="6" customHeight="1" thickBot="1" x14ac:dyDescent="0.25">
      <c r="A34" s="45"/>
      <c r="C34" s="251"/>
      <c r="D34" s="251"/>
      <c r="E34" s="251"/>
      <c r="F34" s="251"/>
      <c r="G34" s="251"/>
      <c r="H34" s="251"/>
      <c r="I34" s="251"/>
      <c r="J34" s="251"/>
      <c r="K34" s="251"/>
      <c r="L34" s="251"/>
      <c r="M34" s="251"/>
      <c r="N34" s="251"/>
      <c r="O34" s="251"/>
      <c r="P34" s="45"/>
    </row>
    <row r="35" spans="1:16" ht="13.5" thickBot="1" x14ac:dyDescent="0.25">
      <c r="A35" s="255" t="s">
        <v>206</v>
      </c>
      <c r="C35" s="254">
        <f>C28+C30-C32-C33</f>
        <v>0</v>
      </c>
      <c r="D35" s="251"/>
      <c r="E35" s="251"/>
      <c r="F35" s="251"/>
      <c r="G35" s="251"/>
      <c r="H35" s="251"/>
      <c r="I35" s="251"/>
      <c r="J35" s="251"/>
      <c r="K35" s="251"/>
      <c r="L35" s="251"/>
      <c r="M35" s="251"/>
      <c r="N35" s="251"/>
      <c r="O35" s="251"/>
      <c r="P35" s="45"/>
    </row>
    <row r="36" spans="1:16" ht="6" customHeight="1" x14ac:dyDescent="0.2">
      <c r="A36" s="45"/>
      <c r="C36" s="251"/>
      <c r="D36" s="251"/>
      <c r="E36" s="251"/>
      <c r="F36" s="251"/>
      <c r="G36" s="251"/>
      <c r="H36" s="251"/>
      <c r="I36" s="251"/>
      <c r="J36" s="251"/>
      <c r="K36" s="251"/>
      <c r="L36" s="251"/>
      <c r="M36" s="251"/>
      <c r="N36" s="251"/>
      <c r="O36" s="251"/>
      <c r="P36" s="45"/>
    </row>
    <row r="37" spans="1:16" x14ac:dyDescent="0.2">
      <c r="A37" s="45" t="s">
        <v>117</v>
      </c>
      <c r="C37" s="252">
        <f>ROUND(SUM(D37:O37),0)</f>
        <v>0</v>
      </c>
      <c r="D37" s="264"/>
      <c r="E37" s="264"/>
      <c r="F37" s="264"/>
      <c r="G37" s="264"/>
      <c r="H37" s="264"/>
      <c r="I37" s="264"/>
      <c r="J37" s="264"/>
      <c r="K37" s="264"/>
      <c r="L37" s="264"/>
      <c r="M37" s="264"/>
      <c r="N37" s="264"/>
      <c r="O37" s="264"/>
      <c r="P37" s="45"/>
    </row>
    <row r="38" spans="1:16" ht="6" customHeight="1" x14ac:dyDescent="0.2">
      <c r="A38" s="45"/>
      <c r="C38" s="51"/>
      <c r="D38" s="51"/>
      <c r="E38" s="51"/>
      <c r="F38" s="51"/>
      <c r="G38" s="51"/>
      <c r="H38" s="51"/>
      <c r="I38" s="51"/>
      <c r="J38" s="51"/>
      <c r="K38" s="51"/>
      <c r="L38" s="51"/>
      <c r="M38" s="51"/>
      <c r="N38" s="51"/>
      <c r="O38" s="51"/>
      <c r="P38" s="45"/>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2020 to 5 April 2021</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I23" sqref="I23"/>
    </sheetView>
  </sheetViews>
  <sheetFormatPr defaultColWidth="9.140625" defaultRowHeight="12.75" x14ac:dyDescent="0.2"/>
  <cols>
    <col min="1" max="1" width="2.7109375" style="2" customWidth="1"/>
    <col min="2" max="2" width="26" style="2" customWidth="1"/>
    <col min="3" max="3" width="11.28515625" style="2" customWidth="1"/>
    <col min="4" max="4" width="13.5703125" style="8" customWidth="1"/>
    <col min="5" max="5" width="12.7109375" style="9" customWidth="1"/>
    <col min="6" max="6" width="4.140625" style="84" customWidth="1"/>
    <col min="7" max="7" width="2.7109375" style="4" customWidth="1"/>
    <col min="8" max="10" width="9.140625" style="2"/>
    <col min="11" max="11" width="10.28515625" style="2" customWidth="1"/>
    <col min="12" max="16384" width="9.140625" style="2"/>
  </cols>
  <sheetData>
    <row r="1" spans="1:11" ht="13.5" thickBot="1" x14ac:dyDescent="0.25">
      <c r="A1" s="45"/>
      <c r="B1" s="45"/>
      <c r="C1" s="45"/>
      <c r="D1" s="46"/>
      <c r="E1" s="47"/>
      <c r="F1" s="48"/>
      <c r="G1" s="45"/>
    </row>
    <row r="2" spans="1:11" ht="18" customHeight="1" thickBot="1" x14ac:dyDescent="0.25">
      <c r="A2" s="45"/>
      <c r="B2" s="49" t="s">
        <v>79</v>
      </c>
      <c r="C2" s="50" t="str">
        <f>Admin!L2</f>
        <v>2022-23</v>
      </c>
      <c r="D2" s="432" t="s">
        <v>29</v>
      </c>
      <c r="E2" s="433"/>
      <c r="F2" s="433"/>
      <c r="G2" s="51"/>
    </row>
    <row r="3" spans="1:11" ht="18.75" customHeight="1" x14ac:dyDescent="0.2">
      <c r="A3" s="45"/>
      <c r="B3" s="52"/>
      <c r="C3" s="52"/>
      <c r="D3" s="433"/>
      <c r="E3" s="433"/>
      <c r="F3" s="433"/>
      <c r="G3" s="51"/>
    </row>
    <row r="4" spans="1:11" x14ac:dyDescent="0.2">
      <c r="A4" s="45"/>
      <c r="B4" s="53"/>
      <c r="C4" s="53"/>
      <c r="D4" s="54"/>
      <c r="E4" s="47"/>
      <c r="F4" s="48"/>
      <c r="G4" s="51"/>
    </row>
    <row r="5" spans="1:11" x14ac:dyDescent="0.2">
      <c r="A5" s="45"/>
      <c r="B5" s="434" t="s">
        <v>80</v>
      </c>
      <c r="C5" s="435"/>
      <c r="D5" s="436"/>
      <c r="E5" s="166">
        <f>'SE Short'!D106</f>
        <v>0</v>
      </c>
      <c r="F5" s="48"/>
      <c r="G5" s="51"/>
    </row>
    <row r="6" spans="1:11" x14ac:dyDescent="0.2">
      <c r="A6" s="45"/>
      <c r="B6" s="53" t="s">
        <v>81</v>
      </c>
      <c r="C6" s="53" t="str">
        <f>C2</f>
        <v>2022-23</v>
      </c>
      <c r="D6" s="56"/>
      <c r="E6" s="51">
        <f>IF((E5&gt;0),Admin!N$4,0)</f>
        <v>0</v>
      </c>
      <c r="F6" s="48"/>
      <c r="G6" s="51"/>
    </row>
    <row r="7" spans="1:11" x14ac:dyDescent="0.2">
      <c r="A7" s="45"/>
      <c r="B7" s="437" t="s">
        <v>82</v>
      </c>
      <c r="C7" s="437"/>
      <c r="D7" s="438"/>
      <c r="E7" s="166">
        <f>IF((E5&gt;Admin!N4),(E5-E6),0)</f>
        <v>0</v>
      </c>
      <c r="F7" s="48"/>
      <c r="G7" s="51"/>
    </row>
    <row r="8" spans="1:11" x14ac:dyDescent="0.2">
      <c r="A8" s="45"/>
      <c r="B8" s="53" t="s">
        <v>83</v>
      </c>
      <c r="C8" s="71">
        <f>Admin!N12</f>
        <v>0</v>
      </c>
      <c r="D8" s="57">
        <f>Admin!N7</f>
        <v>0.2</v>
      </c>
      <c r="E8" s="47">
        <f>IF((E7&gt;0),(IF((E7&lt;C9),E7*D8,C9*D8)),0)</f>
        <v>0</v>
      </c>
      <c r="F8" s="48"/>
      <c r="G8" s="51"/>
      <c r="H8" s="58"/>
    </row>
    <row r="9" spans="1:11" ht="13.5" thickBot="1" x14ac:dyDescent="0.25">
      <c r="A9" s="45"/>
      <c r="B9" s="53" t="s">
        <v>84</v>
      </c>
      <c r="C9" s="71">
        <f>Admin!N13</f>
        <v>37701</v>
      </c>
      <c r="D9" s="57">
        <f>Admin!N8</f>
        <v>0.4</v>
      </c>
      <c r="E9" s="47">
        <f>IF((E7&gt;C9),((E7-C9)*D9),0)</f>
        <v>0</v>
      </c>
      <c r="F9" s="48"/>
      <c r="G9" s="51"/>
    </row>
    <row r="10" spans="1:11" ht="13.5" thickBot="1" x14ac:dyDescent="0.25">
      <c r="A10" s="45"/>
      <c r="B10" s="59" t="s">
        <v>85</v>
      </c>
      <c r="C10" s="60"/>
      <c r="D10" s="61"/>
      <c r="E10" s="167">
        <f>SUM(E8:E9)</f>
        <v>0</v>
      </c>
      <c r="F10" s="48"/>
      <c r="G10" s="51"/>
    </row>
    <row r="11" spans="1:11" x14ac:dyDescent="0.2">
      <c r="A11" s="45"/>
      <c r="B11" s="53" t="s">
        <v>17</v>
      </c>
      <c r="C11" s="53"/>
      <c r="D11" s="62"/>
      <c r="E11" s="47">
        <f>-SalesMar23!$K$1</f>
        <v>0</v>
      </c>
      <c r="F11" s="63"/>
      <c r="G11" s="64"/>
    </row>
    <row r="12" spans="1:11" x14ac:dyDescent="0.2">
      <c r="A12" s="45"/>
      <c r="B12" s="53"/>
      <c r="C12" s="53"/>
      <c r="D12" s="62"/>
      <c r="E12" s="47"/>
      <c r="F12" s="63"/>
      <c r="G12" s="64"/>
    </row>
    <row r="13" spans="1:11" ht="13.5" x14ac:dyDescent="0.25">
      <c r="A13" s="45"/>
      <c r="B13" s="65" t="s">
        <v>86</v>
      </c>
      <c r="C13" s="439">
        <f>Admin!B21</f>
        <v>45322</v>
      </c>
      <c r="D13" s="440"/>
      <c r="E13" s="47"/>
      <c r="F13" s="63"/>
      <c r="G13" s="64"/>
    </row>
    <row r="14" spans="1:11" ht="13.5" thickBot="1" x14ac:dyDescent="0.25">
      <c r="A14" s="45"/>
      <c r="B14" s="53"/>
      <c r="C14" s="53"/>
      <c r="D14" s="66"/>
      <c r="E14" s="67"/>
      <c r="F14" s="48"/>
      <c r="G14" s="64"/>
    </row>
    <row r="15" spans="1:11" ht="13.5" thickBot="1" x14ac:dyDescent="0.25">
      <c r="A15" s="45"/>
      <c r="B15" s="441" t="s">
        <v>87</v>
      </c>
      <c r="C15" s="442"/>
      <c r="D15" s="57">
        <f>Admin!L$20</f>
        <v>0.10249999999999999</v>
      </c>
      <c r="E15" s="55">
        <f>IF(E5&gt;Admin!N20,IF(E5&lt;Admin!N$23,(E5-Admin!N20)*D15,(Admin!N$23-Admin!N20)*D15),0)</f>
        <v>0</v>
      </c>
      <c r="F15" s="48"/>
      <c r="G15" s="64"/>
      <c r="I15" s="351"/>
      <c r="J15" s="352"/>
      <c r="K15" s="351"/>
    </row>
    <row r="16" spans="1:11" ht="13.5" thickBot="1" x14ac:dyDescent="0.25">
      <c r="A16" s="45"/>
      <c r="B16" s="441" t="s">
        <v>88</v>
      </c>
      <c r="C16" s="442"/>
      <c r="D16" s="57">
        <f>Admin!L$23</f>
        <v>3.2500000000000001E-2</v>
      </c>
      <c r="E16" s="55">
        <f>IF((E5&gt;Admin!N$23),((E5-Admin!N$23)*D16),0)</f>
        <v>0</v>
      </c>
      <c r="F16" s="48"/>
      <c r="G16" s="64"/>
      <c r="I16" s="351"/>
      <c r="J16" s="352"/>
      <c r="K16" s="351"/>
    </row>
    <row r="17" spans="1:11" ht="13.5" thickBot="1" x14ac:dyDescent="0.25">
      <c r="A17" s="45"/>
      <c r="B17" s="53"/>
      <c r="C17" s="53"/>
      <c r="D17" s="66"/>
      <c r="E17" s="67"/>
      <c r="F17" s="48"/>
      <c r="G17" s="64"/>
      <c r="I17" s="351"/>
      <c r="J17" s="352"/>
      <c r="K17" s="351"/>
    </row>
    <row r="18" spans="1:11" ht="13.5" thickBot="1" x14ac:dyDescent="0.25">
      <c r="A18" s="45"/>
      <c r="B18" s="443" t="s">
        <v>89</v>
      </c>
      <c r="C18" s="442"/>
      <c r="D18" s="66"/>
      <c r="E18" s="167">
        <f>SUM(E10:E17)</f>
        <v>0</v>
      </c>
      <c r="F18" s="48"/>
      <c r="G18" s="51"/>
      <c r="I18" s="351"/>
      <c r="J18" s="352"/>
      <c r="K18" s="351"/>
    </row>
    <row r="19" spans="1:11" x14ac:dyDescent="0.2">
      <c r="A19" s="45"/>
      <c r="B19" s="68"/>
      <c r="C19" s="68"/>
      <c r="D19" s="66"/>
      <c r="E19" s="67"/>
      <c r="F19" s="48"/>
      <c r="G19" s="51"/>
    </row>
    <row r="20" spans="1:11" ht="13.5" thickBot="1" x14ac:dyDescent="0.25">
      <c r="A20" s="45"/>
      <c r="B20" s="68"/>
      <c r="C20" s="68"/>
      <c r="D20" s="66"/>
      <c r="E20" s="67"/>
      <c r="F20" s="48"/>
      <c r="G20" s="51"/>
    </row>
    <row r="21" spans="1:11" ht="18" customHeight="1" thickBot="1" x14ac:dyDescent="0.25">
      <c r="A21" s="45"/>
      <c r="B21" s="59" t="s">
        <v>28</v>
      </c>
      <c r="C21" s="69"/>
      <c r="D21" s="444" t="s">
        <v>18</v>
      </c>
      <c r="E21" s="445"/>
      <c r="F21" s="446"/>
      <c r="G21" s="45"/>
    </row>
    <row r="22" spans="1:11" ht="12.75" customHeight="1" x14ac:dyDescent="0.2">
      <c r="A22" s="45"/>
      <c r="B22" s="53"/>
      <c r="C22" s="53"/>
      <c r="D22" s="66"/>
      <c r="E22" s="67"/>
      <c r="F22" s="48"/>
      <c r="G22" s="64"/>
    </row>
    <row r="23" spans="1:11" s="7" customFormat="1" x14ac:dyDescent="0.2">
      <c r="A23" s="70"/>
      <c r="B23" s="53"/>
      <c r="C23" s="53"/>
      <c r="D23" s="447" t="s">
        <v>26</v>
      </c>
      <c r="E23" s="449" t="s">
        <v>27</v>
      </c>
      <c r="F23" s="71"/>
      <c r="G23" s="51"/>
    </row>
    <row r="24" spans="1:11" s="7" customFormat="1" x14ac:dyDescent="0.2">
      <c r="A24" s="70"/>
      <c r="B24" s="53"/>
      <c r="C24" s="53"/>
      <c r="D24" s="448"/>
      <c r="E24" s="448"/>
      <c r="F24" s="71"/>
      <c r="G24" s="51"/>
    </row>
    <row r="25" spans="1:11" x14ac:dyDescent="0.2">
      <c r="A25" s="45"/>
      <c r="B25" s="53" t="s">
        <v>90</v>
      </c>
      <c r="C25" s="72" t="str">
        <f>Admin!B24</f>
        <v>2023-24</v>
      </c>
      <c r="D25" s="73" t="s">
        <v>16</v>
      </c>
      <c r="E25" s="55">
        <f>E18</f>
        <v>0</v>
      </c>
      <c r="F25" s="48"/>
      <c r="G25" s="51"/>
    </row>
    <row r="26" spans="1:11" x14ac:dyDescent="0.2">
      <c r="A26" s="45"/>
      <c r="B26" s="53" t="s">
        <v>25</v>
      </c>
      <c r="C26" s="53"/>
      <c r="D26" s="74">
        <f>Admin!B21</f>
        <v>45322</v>
      </c>
      <c r="E26" s="166">
        <f>E25/2</f>
        <v>0</v>
      </c>
      <c r="F26" s="48"/>
      <c r="G26" s="51"/>
    </row>
    <row r="27" spans="1:11" x14ac:dyDescent="0.2">
      <c r="A27" s="45"/>
      <c r="B27" s="53" t="s">
        <v>25</v>
      </c>
      <c r="C27" s="53"/>
      <c r="D27" s="74">
        <f>Admin!B22</f>
        <v>45504</v>
      </c>
      <c r="E27" s="166">
        <f>E25/2</f>
        <v>0</v>
      </c>
      <c r="F27" s="48"/>
      <c r="G27" s="51"/>
    </row>
    <row r="28" spans="1:11" x14ac:dyDescent="0.2">
      <c r="A28" s="45"/>
      <c r="B28" s="45"/>
      <c r="C28" s="45"/>
      <c r="D28" s="66"/>
      <c r="E28" s="47"/>
      <c r="F28" s="48"/>
      <c r="G28" s="51"/>
    </row>
    <row r="29" spans="1:11" x14ac:dyDescent="0.2">
      <c r="A29" s="45"/>
      <c r="B29" s="75" t="s">
        <v>31</v>
      </c>
      <c r="C29" s="76"/>
      <c r="D29" s="66"/>
      <c r="E29" s="47"/>
      <c r="F29" s="48"/>
      <c r="G29" s="51"/>
    </row>
    <row r="30" spans="1:11" x14ac:dyDescent="0.2">
      <c r="A30" s="45"/>
      <c r="B30" s="77" t="s">
        <v>19</v>
      </c>
      <c r="C30" s="77"/>
      <c r="D30" s="45"/>
      <c r="E30" s="78"/>
      <c r="F30" s="48"/>
      <c r="G30" s="79"/>
    </row>
    <row r="31" spans="1:11" x14ac:dyDescent="0.2">
      <c r="A31" s="45"/>
      <c r="B31" s="80" t="s">
        <v>20</v>
      </c>
      <c r="C31" s="80"/>
      <c r="D31" s="81"/>
      <c r="E31" s="78"/>
      <c r="F31" s="48"/>
      <c r="G31" s="79"/>
    </row>
    <row r="32" spans="1:11" x14ac:dyDescent="0.2">
      <c r="A32" s="45"/>
      <c r="B32" s="82" t="s">
        <v>91</v>
      </c>
      <c r="C32" s="80"/>
      <c r="D32" s="81"/>
      <c r="E32" s="78"/>
      <c r="F32" s="48"/>
      <c r="G32" s="79"/>
    </row>
    <row r="33" spans="1:7" x14ac:dyDescent="0.2">
      <c r="A33" s="45"/>
      <c r="B33" s="76" t="s">
        <v>92</v>
      </c>
      <c r="C33" s="76"/>
      <c r="D33" s="81"/>
      <c r="E33" s="83"/>
      <c r="F33" s="48"/>
      <c r="G33" s="79"/>
    </row>
    <row r="34" spans="1:7" x14ac:dyDescent="0.2">
      <c r="A34" s="45"/>
      <c r="B34" s="76" t="s">
        <v>21</v>
      </c>
      <c r="C34" s="76"/>
      <c r="D34" s="81"/>
      <c r="E34" s="83"/>
      <c r="F34" s="48"/>
      <c r="G34" s="79"/>
    </row>
    <row r="35" spans="1:7" x14ac:dyDescent="0.2">
      <c r="A35" s="45"/>
      <c r="B35" s="76" t="s">
        <v>22</v>
      </c>
      <c r="C35" s="76"/>
      <c r="D35" s="81"/>
      <c r="E35" s="83"/>
      <c r="F35" s="48"/>
      <c r="G35" s="79"/>
    </row>
    <row r="36" spans="1:7" x14ac:dyDescent="0.2">
      <c r="A36" s="45"/>
      <c r="B36" s="45"/>
      <c r="C36" s="45"/>
      <c r="D36" s="81"/>
      <c r="E36" s="83"/>
      <c r="F36" s="48"/>
      <c r="G36" s="79"/>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defaultColWidth="9.140625" defaultRowHeight="12" x14ac:dyDescent="0.2"/>
  <cols>
    <col min="1" max="1" width="0.7109375" style="20" customWidth="1"/>
    <col min="2" max="2" width="8.28515625" style="19" customWidth="1"/>
    <col min="3" max="3" width="22.7109375" style="143" customWidth="1"/>
    <col min="4" max="4" width="10.7109375" style="144" customWidth="1"/>
    <col min="5" max="5" width="8.7109375" style="17" customWidth="1"/>
    <col min="6" max="6" width="0.7109375" style="17" customWidth="1"/>
    <col min="7" max="7" width="6.7109375" style="15" customWidth="1"/>
    <col min="8" max="8" width="0.7109375" style="17" customWidth="1"/>
    <col min="9" max="9" width="11" style="16" customWidth="1"/>
    <col min="10" max="10" width="6" style="145" customWidth="1"/>
    <col min="11" max="12" width="8.7109375" style="16" bestFit="1" customWidth="1"/>
    <col min="13" max="13" width="10.7109375" style="16" customWidth="1"/>
    <col min="14" max="14" width="0.7109375" style="16" customWidth="1"/>
    <col min="15" max="15" width="8.28515625" style="19" customWidth="1"/>
    <col min="16" max="16" width="9.7109375" style="17" customWidth="1"/>
    <col min="17" max="17" width="8.28515625" style="16" customWidth="1"/>
    <col min="18" max="18" width="7.7109375" style="16" customWidth="1"/>
    <col min="19" max="19" width="0.7109375" style="20" customWidth="1"/>
    <col min="20" max="16384" width="9.140625" style="20"/>
  </cols>
  <sheetData>
    <row r="1" spans="1:19" s="22" customFormat="1" ht="13.5" customHeight="1" x14ac:dyDescent="0.2">
      <c r="A1" s="468"/>
      <c r="B1" s="470" t="s">
        <v>38</v>
      </c>
      <c r="C1" s="471" t="s">
        <v>93</v>
      </c>
      <c r="D1" s="472"/>
      <c r="E1" s="85">
        <f>E57+E110</f>
        <v>0</v>
      </c>
      <c r="F1" s="463"/>
      <c r="G1" s="481" t="s">
        <v>45</v>
      </c>
      <c r="H1" s="463"/>
      <c r="I1" s="86">
        <f>I57+I110</f>
        <v>0</v>
      </c>
      <c r="J1" s="476" t="s">
        <v>208</v>
      </c>
      <c r="K1" s="86">
        <f>K57+K110</f>
        <v>0</v>
      </c>
      <c r="L1" s="86">
        <f>L57+L110</f>
        <v>0</v>
      </c>
      <c r="M1" s="86">
        <f>M57+M110</f>
        <v>0</v>
      </c>
      <c r="N1" s="463"/>
      <c r="O1" s="480" t="s">
        <v>200</v>
      </c>
      <c r="P1" s="86">
        <f>P57+P110</f>
        <v>0</v>
      </c>
      <c r="Q1" s="86">
        <f>Q57+Q110</f>
        <v>0</v>
      </c>
      <c r="R1" s="86">
        <f>R57+R110</f>
        <v>0</v>
      </c>
      <c r="S1" s="87"/>
    </row>
    <row r="2" spans="1:19" ht="12" customHeight="1" x14ac:dyDescent="0.2">
      <c r="A2" s="469"/>
      <c r="B2" s="470"/>
      <c r="C2" s="473" t="s">
        <v>39</v>
      </c>
      <c r="D2" s="466" t="s">
        <v>40</v>
      </c>
      <c r="E2" s="467" t="s">
        <v>41</v>
      </c>
      <c r="F2" s="464"/>
      <c r="G2" s="482"/>
      <c r="H2" s="464"/>
      <c r="I2" s="460" t="s">
        <v>94</v>
      </c>
      <c r="J2" s="477"/>
      <c r="K2" s="460" t="s">
        <v>42</v>
      </c>
      <c r="L2" s="467" t="s">
        <v>43</v>
      </c>
      <c r="M2" s="460" t="s">
        <v>95</v>
      </c>
      <c r="N2" s="479"/>
      <c r="O2" s="470"/>
      <c r="P2" s="478" t="s">
        <v>96</v>
      </c>
      <c r="Q2" s="467" t="s">
        <v>97</v>
      </c>
      <c r="R2" s="467" t="s">
        <v>98</v>
      </c>
      <c r="S2" s="88"/>
    </row>
    <row r="3" spans="1:19" ht="12" customHeight="1" x14ac:dyDescent="0.2">
      <c r="A3" s="469"/>
      <c r="B3" s="470"/>
      <c r="C3" s="474"/>
      <c r="D3" s="466"/>
      <c r="E3" s="467"/>
      <c r="F3" s="464"/>
      <c r="G3" s="482"/>
      <c r="H3" s="464"/>
      <c r="I3" s="475"/>
      <c r="J3" s="477"/>
      <c r="K3" s="461"/>
      <c r="L3" s="467"/>
      <c r="M3" s="475"/>
      <c r="N3" s="479"/>
      <c r="O3" s="470"/>
      <c r="P3" s="467"/>
      <c r="Q3" s="467"/>
      <c r="R3" s="467"/>
      <c r="S3" s="88"/>
    </row>
    <row r="4" spans="1:19" s="92" customFormat="1" ht="12.75" customHeight="1" x14ac:dyDescent="0.2">
      <c r="A4" s="469"/>
      <c r="B4" s="470"/>
      <c r="C4" s="474"/>
      <c r="D4" s="466"/>
      <c r="E4" s="467"/>
      <c r="F4" s="465"/>
      <c r="G4" s="482"/>
      <c r="H4" s="465"/>
      <c r="I4" s="89">
        <f>Admin!B4</f>
        <v>44657</v>
      </c>
      <c r="J4" s="270">
        <f>Admin!G4</f>
        <v>1</v>
      </c>
      <c r="K4" s="462"/>
      <c r="L4" s="90">
        <f>Admin!G5</f>
        <v>0.18</v>
      </c>
      <c r="M4" s="89">
        <f>Admin!B17</f>
        <v>45021</v>
      </c>
      <c r="N4" s="479"/>
      <c r="O4" s="470"/>
      <c r="P4" s="467"/>
      <c r="Q4" s="467"/>
      <c r="R4" s="467"/>
      <c r="S4" s="91"/>
    </row>
    <row r="5" spans="1:19" s="92" customFormat="1" ht="6" customHeight="1" thickBot="1" x14ac:dyDescent="0.25">
      <c r="A5" s="93"/>
      <c r="B5" s="94"/>
      <c r="C5" s="95"/>
      <c r="D5" s="96"/>
      <c r="E5" s="97"/>
      <c r="F5" s="98"/>
      <c r="G5" s="99"/>
      <c r="H5" s="98"/>
      <c r="I5" s="97"/>
      <c r="J5" s="96"/>
      <c r="K5" s="100"/>
      <c r="L5" s="101"/>
      <c r="M5" s="97"/>
      <c r="N5" s="98"/>
      <c r="O5" s="94"/>
      <c r="P5" s="97"/>
      <c r="Q5" s="97"/>
      <c r="R5" s="97"/>
      <c r="S5" s="91"/>
    </row>
    <row r="6" spans="1:19" ht="13.5" customHeight="1" thickBot="1" x14ac:dyDescent="0.25">
      <c r="A6" s="102"/>
      <c r="B6" s="453" t="s">
        <v>99</v>
      </c>
      <c r="C6" s="458"/>
      <c r="D6" s="103">
        <f>Admin!B$4</f>
        <v>44657</v>
      </c>
      <c r="E6" s="104"/>
      <c r="F6" s="104"/>
      <c r="G6" s="105"/>
      <c r="H6" s="104"/>
      <c r="I6" s="106"/>
      <c r="J6" s="107"/>
      <c r="K6" s="106"/>
      <c r="L6" s="106"/>
      <c r="M6" s="106"/>
      <c r="N6" s="106"/>
      <c r="O6" s="108"/>
      <c r="P6" s="109"/>
      <c r="Q6" s="106"/>
      <c r="R6" s="106"/>
      <c r="S6" s="88"/>
    </row>
    <row r="7" spans="1:19" ht="13.5" customHeight="1" x14ac:dyDescent="0.2">
      <c r="A7" s="102"/>
      <c r="B7" s="457" t="s">
        <v>65</v>
      </c>
      <c r="C7" s="457"/>
      <c r="D7" s="110"/>
      <c r="E7" s="104"/>
      <c r="F7" s="104"/>
      <c r="G7" s="105"/>
      <c r="H7" s="104"/>
      <c r="I7" s="106"/>
      <c r="J7" s="107"/>
      <c r="K7" s="106"/>
      <c r="L7" s="106"/>
      <c r="M7" s="106"/>
      <c r="N7" s="106"/>
      <c r="O7" s="108"/>
      <c r="P7" s="109"/>
      <c r="Q7" s="106"/>
      <c r="R7" s="106"/>
      <c r="S7" s="88"/>
    </row>
    <row r="8" spans="1:19" x14ac:dyDescent="0.2">
      <c r="A8" s="102"/>
      <c r="B8" s="111"/>
      <c r="C8" s="112"/>
      <c r="D8" s="113"/>
      <c r="E8" s="18"/>
      <c r="F8" s="109"/>
      <c r="G8" s="114"/>
      <c r="H8" s="109"/>
      <c r="I8" s="106"/>
      <c r="J8" s="107"/>
      <c r="K8" s="106"/>
      <c r="L8" s="106"/>
      <c r="M8" s="106"/>
      <c r="N8" s="106"/>
      <c r="O8" s="111"/>
      <c r="P8" s="18"/>
      <c r="Q8" s="106"/>
      <c r="R8" s="106"/>
      <c r="S8" s="88"/>
    </row>
    <row r="9" spans="1:19" x14ac:dyDescent="0.2">
      <c r="A9" s="102"/>
      <c r="B9" s="111"/>
      <c r="C9" s="112"/>
      <c r="D9" s="113"/>
      <c r="E9" s="18"/>
      <c r="F9" s="109"/>
      <c r="G9" s="114"/>
      <c r="H9" s="109"/>
      <c r="I9" s="106"/>
      <c r="J9" s="107"/>
      <c r="K9" s="106"/>
      <c r="L9" s="106"/>
      <c r="M9" s="106"/>
      <c r="N9" s="106"/>
      <c r="O9" s="111"/>
      <c r="P9" s="18"/>
      <c r="Q9" s="106"/>
      <c r="R9" s="106"/>
      <c r="S9" s="88"/>
    </row>
    <row r="10" spans="1:19" x14ac:dyDescent="0.2">
      <c r="A10" s="102"/>
      <c r="B10" s="111"/>
      <c r="C10" s="112"/>
      <c r="D10" s="113"/>
      <c r="E10" s="18"/>
      <c r="F10" s="109"/>
      <c r="G10" s="114"/>
      <c r="H10" s="109"/>
      <c r="I10" s="106"/>
      <c r="J10" s="107"/>
      <c r="K10" s="106"/>
      <c r="L10" s="106"/>
      <c r="M10" s="106"/>
      <c r="N10" s="106"/>
      <c r="O10" s="111"/>
      <c r="P10" s="18"/>
      <c r="Q10" s="106"/>
      <c r="R10" s="106"/>
      <c r="S10" s="88"/>
    </row>
    <row r="11" spans="1:19" x14ac:dyDescent="0.2">
      <c r="A11" s="102"/>
      <c r="B11" s="450" t="s">
        <v>111</v>
      </c>
      <c r="C11" s="451"/>
      <c r="D11" s="452"/>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2">
      <c r="A12" s="102"/>
      <c r="B12" s="115"/>
      <c r="C12" s="120"/>
      <c r="D12" s="116"/>
      <c r="E12" s="109"/>
      <c r="F12" s="109"/>
      <c r="G12" s="114"/>
      <c r="H12" s="109"/>
      <c r="I12" s="109"/>
      <c r="J12" s="119"/>
      <c r="K12" s="109"/>
      <c r="L12" s="109"/>
      <c r="M12" s="109"/>
      <c r="N12" s="106"/>
      <c r="O12" s="108"/>
      <c r="P12" s="109"/>
      <c r="Q12" s="109"/>
      <c r="R12" s="109"/>
      <c r="S12" s="88"/>
    </row>
    <row r="13" spans="1:19" x14ac:dyDescent="0.2">
      <c r="A13" s="102"/>
      <c r="B13" s="457" t="s">
        <v>66</v>
      </c>
      <c r="C13" s="457"/>
      <c r="D13" s="119"/>
      <c r="E13" s="109"/>
      <c r="F13" s="109"/>
      <c r="G13" s="114"/>
      <c r="H13" s="109"/>
      <c r="I13" s="106"/>
      <c r="J13" s="107"/>
      <c r="K13" s="106"/>
      <c r="L13" s="106"/>
      <c r="M13" s="106"/>
      <c r="N13" s="106"/>
      <c r="O13" s="108"/>
      <c r="P13" s="109"/>
      <c r="Q13" s="106"/>
      <c r="R13" s="106"/>
      <c r="S13" s="88"/>
    </row>
    <row r="14" spans="1:19" x14ac:dyDescent="0.2">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2">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2">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2">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2">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2">
      <c r="A19" s="102"/>
      <c r="B19" s="450" t="s">
        <v>112</v>
      </c>
      <c r="C19" s="451"/>
      <c r="D19" s="452"/>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2">
      <c r="A20" s="102"/>
      <c r="B20" s="115"/>
      <c r="C20" s="120"/>
      <c r="D20" s="116"/>
      <c r="E20" s="109"/>
      <c r="F20" s="109"/>
      <c r="G20" s="114"/>
      <c r="H20" s="109"/>
      <c r="I20" s="109"/>
      <c r="J20" s="119"/>
      <c r="K20" s="109"/>
      <c r="L20" s="109"/>
      <c r="M20" s="109"/>
      <c r="N20" s="106"/>
      <c r="O20" s="108"/>
      <c r="P20" s="109"/>
      <c r="Q20" s="109"/>
      <c r="R20" s="109"/>
      <c r="S20" s="88"/>
    </row>
    <row r="21" spans="1:19" x14ac:dyDescent="0.2">
      <c r="A21" s="102"/>
      <c r="B21" s="457" t="s">
        <v>68</v>
      </c>
      <c r="C21" s="457"/>
      <c r="D21" s="119"/>
      <c r="E21" s="109"/>
      <c r="F21" s="109"/>
      <c r="G21" s="114"/>
      <c r="H21" s="109"/>
      <c r="I21" s="106"/>
      <c r="J21" s="107"/>
      <c r="K21" s="106"/>
      <c r="L21" s="106"/>
      <c r="M21" s="106"/>
      <c r="N21" s="106"/>
      <c r="O21" s="108"/>
      <c r="P21" s="109"/>
      <c r="Q21" s="106"/>
      <c r="R21" s="106"/>
      <c r="S21" s="88"/>
    </row>
    <row r="22" spans="1:19" x14ac:dyDescent="0.2">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2">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2">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2">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2">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2">
      <c r="A27" s="102"/>
      <c r="B27" s="450" t="s">
        <v>113</v>
      </c>
      <c r="C27" s="451"/>
      <c r="D27" s="452"/>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2">
      <c r="A28" s="102"/>
      <c r="B28" s="115"/>
      <c r="C28" s="120"/>
      <c r="D28" s="116"/>
      <c r="E28" s="109"/>
      <c r="F28" s="109"/>
      <c r="G28" s="114"/>
      <c r="H28" s="109"/>
      <c r="I28" s="109"/>
      <c r="J28" s="119"/>
      <c r="K28" s="109"/>
      <c r="L28" s="109"/>
      <c r="M28" s="109"/>
      <c r="N28" s="106"/>
      <c r="O28" s="108"/>
      <c r="P28" s="109"/>
      <c r="Q28" s="109"/>
      <c r="R28" s="109"/>
      <c r="S28" s="88"/>
    </row>
    <row r="29" spans="1:19" x14ac:dyDescent="0.2">
      <c r="A29" s="102"/>
      <c r="B29" s="457" t="s">
        <v>100</v>
      </c>
      <c r="C29" s="457"/>
      <c r="D29" s="122"/>
      <c r="E29" s="109"/>
      <c r="F29" s="109"/>
      <c r="G29" s="114"/>
      <c r="H29" s="109"/>
      <c r="I29" s="106"/>
      <c r="J29" s="107"/>
      <c r="K29" s="106"/>
      <c r="L29" s="106"/>
      <c r="M29" s="106"/>
      <c r="N29" s="106"/>
      <c r="O29" s="108"/>
      <c r="P29" s="109"/>
      <c r="Q29" s="106"/>
      <c r="R29" s="106"/>
      <c r="S29" s="88"/>
    </row>
    <row r="30" spans="1:19" x14ac:dyDescent="0.2">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2">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2">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2">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2">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2">
      <c r="A35" s="102"/>
      <c r="B35" s="450" t="s">
        <v>114</v>
      </c>
      <c r="C35" s="451"/>
      <c r="D35" s="452"/>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2">
      <c r="A36" s="102"/>
      <c r="B36" s="115"/>
      <c r="C36" s="120"/>
      <c r="D36" s="116"/>
      <c r="E36" s="109"/>
      <c r="F36" s="109"/>
      <c r="G36" s="114"/>
      <c r="H36" s="109"/>
      <c r="I36" s="109"/>
      <c r="J36" s="119"/>
      <c r="K36" s="109"/>
      <c r="L36" s="109"/>
      <c r="M36" s="109"/>
      <c r="N36" s="106"/>
      <c r="O36" s="108"/>
      <c r="P36" s="109"/>
      <c r="Q36" s="109"/>
      <c r="R36" s="109"/>
      <c r="S36" s="88"/>
    </row>
    <row r="37" spans="1:19" ht="12.75" x14ac:dyDescent="0.2">
      <c r="A37" s="102"/>
      <c r="B37" s="455" t="s">
        <v>101</v>
      </c>
      <c r="C37" s="459"/>
      <c r="D37" s="123">
        <f>Admin!E8</f>
        <v>12000</v>
      </c>
      <c r="E37" s="109"/>
      <c r="F37" s="109"/>
      <c r="G37" s="124"/>
      <c r="H37" s="109"/>
      <c r="I37" s="109"/>
      <c r="J37" s="119"/>
      <c r="K37" s="109"/>
      <c r="L37" s="109"/>
      <c r="M37" s="109"/>
      <c r="N37" s="125"/>
      <c r="O37" s="108"/>
      <c r="P37" s="109"/>
      <c r="Q37" s="109"/>
      <c r="R37" s="109"/>
      <c r="S37" s="88"/>
    </row>
    <row r="38" spans="1:19" x14ac:dyDescent="0.2">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2">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2">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2">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2">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2">
      <c r="A43" s="102"/>
      <c r="B43" s="455" t="s">
        <v>102</v>
      </c>
      <c r="C43" s="459"/>
      <c r="D43" s="123">
        <f>Admin!E8</f>
        <v>12000</v>
      </c>
      <c r="E43" s="109"/>
      <c r="F43" s="109"/>
      <c r="G43" s="114"/>
      <c r="H43" s="109"/>
      <c r="I43" s="106"/>
      <c r="J43" s="107"/>
      <c r="K43" s="106"/>
      <c r="L43" s="106"/>
      <c r="M43" s="106"/>
      <c r="N43" s="106"/>
      <c r="O43" s="108"/>
      <c r="P43" s="109"/>
      <c r="Q43" s="106"/>
      <c r="R43" s="106"/>
      <c r="S43" s="88"/>
    </row>
    <row r="44" spans="1:19" x14ac:dyDescent="0.2">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2">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2">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2">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2">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2">
      <c r="A49" s="102"/>
      <c r="B49" s="457" t="s">
        <v>103</v>
      </c>
      <c r="C49" s="457"/>
      <c r="D49" s="119"/>
      <c r="E49" s="109"/>
      <c r="F49" s="109"/>
      <c r="G49" s="114"/>
      <c r="H49" s="109"/>
      <c r="I49" s="106"/>
      <c r="J49" s="107"/>
      <c r="K49" s="106"/>
      <c r="L49" s="106"/>
      <c r="M49" s="106"/>
      <c r="N49" s="106"/>
      <c r="O49" s="108"/>
      <c r="P49" s="109"/>
      <c r="Q49" s="106"/>
      <c r="R49" s="106"/>
      <c r="S49" s="88"/>
    </row>
    <row r="50" spans="1:19" x14ac:dyDescent="0.2">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2">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2">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2">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2">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2">
      <c r="A55" s="102"/>
      <c r="B55" s="450" t="s">
        <v>115</v>
      </c>
      <c r="C55" s="451"/>
      <c r="D55" s="452"/>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5">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5">
      <c r="A57" s="102"/>
      <c r="B57" s="453" t="str">
        <f>B6</f>
        <v xml:space="preserve">EXISTING FIXED ASSETS at </v>
      </c>
      <c r="C57" s="458"/>
      <c r="D57" s="103">
        <f>D6</f>
        <v>44657</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5">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5">
      <c r="A59" s="102"/>
      <c r="B59" s="453" t="s">
        <v>104</v>
      </c>
      <c r="C59" s="454"/>
      <c r="D59" s="103">
        <f>Admin!B4</f>
        <v>44657</v>
      </c>
      <c r="E59" s="106"/>
      <c r="F59" s="106"/>
      <c r="G59" s="114"/>
      <c r="H59" s="106"/>
      <c r="I59" s="106"/>
      <c r="J59" s="107"/>
      <c r="K59" s="106"/>
      <c r="L59" s="106"/>
      <c r="M59" s="106"/>
      <c r="N59" s="106"/>
      <c r="O59" s="108"/>
      <c r="P59" s="109"/>
      <c r="Q59" s="106"/>
      <c r="R59" s="106"/>
      <c r="S59" s="88"/>
    </row>
    <row r="60" spans="1:19" ht="12.75" customHeight="1" x14ac:dyDescent="0.2">
      <c r="A60" s="102"/>
      <c r="B60" s="457" t="s">
        <v>65</v>
      </c>
      <c r="C60" s="457"/>
      <c r="D60" s="110"/>
      <c r="E60" s="104"/>
      <c r="F60" s="104"/>
      <c r="G60" s="114"/>
      <c r="H60" s="104"/>
      <c r="I60" s="106"/>
      <c r="J60" s="107"/>
      <c r="K60" s="106"/>
      <c r="L60" s="106"/>
      <c r="M60" s="106"/>
      <c r="N60" s="106"/>
      <c r="O60" s="108"/>
      <c r="P60" s="109"/>
      <c r="Q60" s="106"/>
      <c r="R60" s="106"/>
      <c r="S60" s="88"/>
    </row>
    <row r="61" spans="1:19" x14ac:dyDescent="0.2">
      <c r="A61" s="102"/>
      <c r="B61" s="111"/>
      <c r="C61" s="112"/>
      <c r="D61" s="131"/>
      <c r="E61" s="18"/>
      <c r="F61" s="109"/>
      <c r="G61" s="114"/>
      <c r="H61" s="109"/>
      <c r="I61" s="106"/>
      <c r="J61" s="107"/>
      <c r="K61" s="106"/>
      <c r="L61" s="106"/>
      <c r="M61" s="106"/>
      <c r="N61" s="106"/>
      <c r="O61" s="111"/>
      <c r="P61" s="18"/>
      <c r="Q61" s="106"/>
      <c r="R61" s="106"/>
      <c r="S61" s="88"/>
    </row>
    <row r="62" spans="1:19" x14ac:dyDescent="0.2">
      <c r="A62" s="102"/>
      <c r="B62" s="111"/>
      <c r="C62" s="112"/>
      <c r="D62" s="131"/>
      <c r="E62" s="18"/>
      <c r="F62" s="109"/>
      <c r="G62" s="114"/>
      <c r="H62" s="109"/>
      <c r="I62" s="106"/>
      <c r="J62" s="107"/>
      <c r="K62" s="106"/>
      <c r="L62" s="106"/>
      <c r="M62" s="106"/>
      <c r="N62" s="106"/>
      <c r="O62" s="111"/>
      <c r="P62" s="18"/>
      <c r="Q62" s="106"/>
      <c r="R62" s="106"/>
      <c r="S62" s="88"/>
    </row>
    <row r="63" spans="1:19" x14ac:dyDescent="0.2">
      <c r="A63" s="102"/>
      <c r="B63" s="111"/>
      <c r="C63" s="112"/>
      <c r="D63" s="131"/>
      <c r="E63" s="18"/>
      <c r="F63" s="109"/>
      <c r="G63" s="114"/>
      <c r="H63" s="109"/>
      <c r="I63" s="106"/>
      <c r="J63" s="107"/>
      <c r="K63" s="106"/>
      <c r="L63" s="106"/>
      <c r="M63" s="106"/>
      <c r="N63" s="106"/>
      <c r="O63" s="111"/>
      <c r="P63" s="18"/>
      <c r="Q63" s="106"/>
      <c r="R63" s="106"/>
      <c r="S63" s="88"/>
    </row>
    <row r="64" spans="1:19" x14ac:dyDescent="0.2">
      <c r="A64" s="102"/>
      <c r="B64" s="450" t="s">
        <v>105</v>
      </c>
      <c r="C64" s="451"/>
      <c r="D64" s="452"/>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2">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2">
      <c r="A66" s="102"/>
      <c r="B66" s="457" t="s">
        <v>66</v>
      </c>
      <c r="C66" s="457"/>
      <c r="D66" s="119"/>
      <c r="E66" s="109"/>
      <c r="F66" s="109"/>
      <c r="G66" s="114"/>
      <c r="H66" s="109"/>
      <c r="I66" s="106"/>
      <c r="J66" s="107"/>
      <c r="K66" s="106"/>
      <c r="L66" s="106"/>
      <c r="M66" s="106"/>
      <c r="N66" s="106"/>
      <c r="O66" s="108"/>
      <c r="P66" s="109"/>
      <c r="Q66" s="106"/>
      <c r="R66" s="106"/>
      <c r="S66" s="88"/>
    </row>
    <row r="67" spans="1:19" x14ac:dyDescent="0.2">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2">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2">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2">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2">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2">
      <c r="A72" s="102"/>
      <c r="B72" s="450" t="s">
        <v>106</v>
      </c>
      <c r="C72" s="451"/>
      <c r="D72" s="452"/>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2">
      <c r="A73" s="102"/>
      <c r="B73" s="115"/>
      <c r="C73" s="120"/>
      <c r="D73" s="116"/>
      <c r="E73" s="109"/>
      <c r="F73" s="109"/>
      <c r="G73" s="114"/>
      <c r="H73" s="109"/>
      <c r="I73" s="109"/>
      <c r="J73" s="119"/>
      <c r="K73" s="109"/>
      <c r="L73" s="109"/>
      <c r="M73" s="109"/>
      <c r="N73" s="106"/>
      <c r="O73" s="108"/>
      <c r="P73" s="109"/>
      <c r="Q73" s="109"/>
      <c r="R73" s="109"/>
      <c r="S73" s="88"/>
    </row>
    <row r="74" spans="1:19" x14ac:dyDescent="0.2">
      <c r="A74" s="102"/>
      <c r="B74" s="457" t="s">
        <v>68</v>
      </c>
      <c r="C74" s="457"/>
      <c r="D74" s="119"/>
      <c r="E74" s="109"/>
      <c r="F74" s="109"/>
      <c r="G74" s="114"/>
      <c r="H74" s="109"/>
      <c r="I74" s="106"/>
      <c r="J74" s="107"/>
      <c r="K74" s="106"/>
      <c r="L74" s="106"/>
      <c r="M74" s="106"/>
      <c r="N74" s="106"/>
      <c r="O74" s="108"/>
      <c r="P74" s="109"/>
      <c r="Q74" s="106"/>
      <c r="R74" s="106"/>
      <c r="S74" s="88"/>
    </row>
    <row r="75" spans="1:19" ht="12" customHeight="1" x14ac:dyDescent="0.2">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2">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2">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2">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2">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2">
      <c r="A80" s="102"/>
      <c r="B80" s="450" t="s">
        <v>107</v>
      </c>
      <c r="C80" s="451"/>
      <c r="D80" s="452"/>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2">
      <c r="A81" s="102"/>
      <c r="B81" s="115"/>
      <c r="C81" s="120"/>
      <c r="D81" s="116"/>
      <c r="E81" s="109"/>
      <c r="F81" s="109"/>
      <c r="G81" s="114"/>
      <c r="H81" s="109"/>
      <c r="I81" s="109"/>
      <c r="J81" s="119"/>
      <c r="K81" s="109"/>
      <c r="L81" s="109"/>
      <c r="M81" s="109"/>
      <c r="N81" s="106"/>
      <c r="O81" s="108"/>
      <c r="P81" s="109"/>
      <c r="Q81" s="109"/>
      <c r="R81" s="109"/>
      <c r="S81" s="88"/>
    </row>
    <row r="82" spans="1:19" x14ac:dyDescent="0.2">
      <c r="A82" s="102"/>
      <c r="B82" s="457" t="s">
        <v>100</v>
      </c>
      <c r="C82" s="457"/>
      <c r="D82" s="122"/>
      <c r="E82" s="109"/>
      <c r="F82" s="109"/>
      <c r="G82" s="114"/>
      <c r="H82" s="109"/>
      <c r="I82" s="106"/>
      <c r="J82" s="107"/>
      <c r="K82" s="106"/>
      <c r="L82" s="106"/>
      <c r="M82" s="106"/>
      <c r="N82" s="106"/>
      <c r="O82" s="108"/>
      <c r="P82" s="109"/>
      <c r="Q82" s="106"/>
      <c r="R82" s="106"/>
      <c r="S82" s="88"/>
    </row>
    <row r="83" spans="1:19" x14ac:dyDescent="0.2">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2">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2">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2">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2">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2">
      <c r="A88" s="102"/>
      <c r="B88" s="450" t="s">
        <v>108</v>
      </c>
      <c r="C88" s="451"/>
      <c r="D88" s="452"/>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2">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2">
      <c r="A90" s="102"/>
      <c r="B90" s="455" t="str">
        <f>B37</f>
        <v>Motor Vehicles - costing over £</v>
      </c>
      <c r="C90" s="455"/>
      <c r="D90" s="123">
        <f>D37</f>
        <v>12000</v>
      </c>
      <c r="E90" s="109"/>
      <c r="F90" s="109"/>
      <c r="G90" s="114"/>
      <c r="H90" s="109"/>
      <c r="I90" s="106"/>
      <c r="J90" s="119"/>
      <c r="K90" s="106"/>
      <c r="L90" s="106"/>
      <c r="M90" s="106"/>
      <c r="N90" s="106"/>
      <c r="O90" s="108"/>
      <c r="P90" s="109"/>
      <c r="Q90" s="106"/>
      <c r="R90" s="106"/>
      <c r="S90" s="88"/>
    </row>
    <row r="91" spans="1:19" x14ac:dyDescent="0.2">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2">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2">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2">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2">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2">
      <c r="A96" s="102"/>
      <c r="B96" s="456" t="str">
        <f>B43</f>
        <v>Motor Vehicles - costing under £</v>
      </c>
      <c r="C96" s="456"/>
      <c r="D96" s="123">
        <f>D43</f>
        <v>12000</v>
      </c>
      <c r="E96" s="109"/>
      <c r="F96" s="109"/>
      <c r="G96" s="114"/>
      <c r="H96" s="109"/>
      <c r="I96" s="106"/>
      <c r="J96" s="107"/>
      <c r="K96" s="106"/>
      <c r="L96" s="106"/>
      <c r="M96" s="106"/>
      <c r="N96" s="106"/>
      <c r="O96" s="108"/>
      <c r="P96" s="109"/>
      <c r="Q96" s="106"/>
      <c r="R96" s="106"/>
      <c r="S96" s="88"/>
    </row>
    <row r="97" spans="1:19" x14ac:dyDescent="0.2">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2">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2">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2">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2">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2">
      <c r="A102" s="102"/>
      <c r="B102" s="457" t="s">
        <v>103</v>
      </c>
      <c r="C102" s="457"/>
      <c r="D102" s="122"/>
      <c r="E102" s="109"/>
      <c r="F102" s="109"/>
      <c r="G102" s="114"/>
      <c r="H102" s="109"/>
      <c r="I102" s="106"/>
      <c r="J102" s="107"/>
      <c r="K102" s="106"/>
      <c r="L102" s="106"/>
      <c r="M102" s="106"/>
      <c r="N102" s="106"/>
      <c r="O102" s="108"/>
      <c r="P102" s="109"/>
      <c r="Q102" s="106"/>
      <c r="R102" s="106"/>
      <c r="S102" s="88"/>
    </row>
    <row r="103" spans="1:19" x14ac:dyDescent="0.2">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2">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2">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2">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2">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2">
      <c r="A108" s="102"/>
      <c r="B108" s="450" t="s">
        <v>109</v>
      </c>
      <c r="C108" s="451"/>
      <c r="D108" s="452"/>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5">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5">
      <c r="A110" s="102"/>
      <c r="B110" s="453" t="str">
        <f>B59</f>
        <v xml:space="preserve">NEW FIXED ASSETS Bought AFTER </v>
      </c>
      <c r="C110" s="454"/>
      <c r="D110" s="103">
        <f>D59</f>
        <v>44657</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5">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defaultColWidth="9.140625" defaultRowHeight="12" x14ac:dyDescent="0.2"/>
  <cols>
    <col min="1" max="1" width="5.7109375" style="332" customWidth="1"/>
    <col min="2" max="2" width="13.28515625" style="334" customWidth="1"/>
    <col min="3" max="3" width="1.7109375" style="334" customWidth="1"/>
    <col min="4" max="4" width="12.7109375" style="333" customWidth="1"/>
    <col min="5" max="5" width="5.7109375" style="332" customWidth="1"/>
    <col min="6" max="16384" width="9.140625" style="332"/>
  </cols>
  <sheetData>
    <row r="1" spans="1:5" x14ac:dyDescent="0.2">
      <c r="A1" s="335"/>
      <c r="B1" s="342"/>
      <c r="C1" s="342"/>
      <c r="D1" s="336"/>
      <c r="E1" s="335"/>
    </row>
    <row r="2" spans="1:5" ht="24" x14ac:dyDescent="0.2">
      <c r="A2" s="335"/>
      <c r="B2" s="346" t="s">
        <v>289</v>
      </c>
      <c r="C2" s="344"/>
      <c r="D2" s="345" t="s">
        <v>288</v>
      </c>
      <c r="E2" s="335"/>
    </row>
    <row r="3" spans="1:5" ht="12.75" thickBot="1" x14ac:dyDescent="0.25">
      <c r="A3" s="335"/>
      <c r="B3" s="344"/>
      <c r="C3" s="344"/>
      <c r="D3" s="343"/>
      <c r="E3" s="335"/>
    </row>
    <row r="4" spans="1:5" ht="12.75" thickBot="1" x14ac:dyDescent="0.25">
      <c r="A4" s="335"/>
      <c r="B4" s="340" t="s">
        <v>287</v>
      </c>
      <c r="C4" s="342"/>
      <c r="D4" s="336"/>
      <c r="E4" s="335"/>
    </row>
    <row r="5" spans="1:5" ht="12.75" thickBot="1" x14ac:dyDescent="0.25">
      <c r="A5" s="335"/>
      <c r="B5" s="339">
        <f>Admin!$B$4</f>
        <v>44657</v>
      </c>
      <c r="C5" s="337"/>
      <c r="D5" s="338">
        <v>0</v>
      </c>
      <c r="E5" s="335"/>
    </row>
    <row r="6" spans="1:5" ht="12.75" thickBot="1" x14ac:dyDescent="0.25">
      <c r="A6" s="335"/>
      <c r="B6" s="337"/>
      <c r="C6" s="337"/>
      <c r="D6" s="336"/>
      <c r="E6" s="335"/>
    </row>
    <row r="7" spans="1:5" ht="12.75" thickBot="1" x14ac:dyDescent="0.25">
      <c r="A7" s="335"/>
      <c r="B7" s="341">
        <f>Admin!$B$5</f>
        <v>44681</v>
      </c>
      <c r="C7" s="337"/>
      <c r="D7" s="338">
        <f>D5</f>
        <v>0</v>
      </c>
      <c r="E7" s="335"/>
    </row>
    <row r="8" spans="1:5" ht="12.75" thickBot="1" x14ac:dyDescent="0.25">
      <c r="A8" s="335"/>
      <c r="B8" s="337"/>
      <c r="C8" s="337"/>
      <c r="D8" s="336"/>
      <c r="E8" s="335"/>
    </row>
    <row r="9" spans="1:5" ht="12.75" thickBot="1" x14ac:dyDescent="0.25">
      <c r="A9" s="335"/>
      <c r="B9" s="341">
        <f>Admin!$B$6</f>
        <v>44712</v>
      </c>
      <c r="C9" s="337"/>
      <c r="D9" s="338">
        <f>D7</f>
        <v>0</v>
      </c>
      <c r="E9" s="335"/>
    </row>
    <row r="10" spans="1:5" ht="12.75" thickBot="1" x14ac:dyDescent="0.25">
      <c r="A10" s="335"/>
      <c r="B10" s="337"/>
      <c r="C10" s="337"/>
      <c r="D10" s="336"/>
      <c r="E10" s="335"/>
    </row>
    <row r="11" spans="1:5" ht="12.75" thickBot="1" x14ac:dyDescent="0.25">
      <c r="A11" s="335"/>
      <c r="B11" s="341">
        <f>Admin!$B$7</f>
        <v>44742</v>
      </c>
      <c r="C11" s="337"/>
      <c r="D11" s="338">
        <f>D9</f>
        <v>0</v>
      </c>
      <c r="E11" s="335"/>
    </row>
    <row r="12" spans="1:5" ht="12.75" thickBot="1" x14ac:dyDescent="0.25">
      <c r="A12" s="335"/>
      <c r="B12" s="337"/>
      <c r="C12" s="337"/>
      <c r="D12" s="336"/>
      <c r="E12" s="335"/>
    </row>
    <row r="13" spans="1:5" ht="12.75" thickBot="1" x14ac:dyDescent="0.25">
      <c r="A13" s="335"/>
      <c r="B13" s="341">
        <f>Admin!$B$8</f>
        <v>44773</v>
      </c>
      <c r="C13" s="337"/>
      <c r="D13" s="338">
        <f>D11</f>
        <v>0</v>
      </c>
      <c r="E13" s="335"/>
    </row>
    <row r="14" spans="1:5" ht="12.75" thickBot="1" x14ac:dyDescent="0.25">
      <c r="A14" s="335"/>
      <c r="B14" s="337"/>
      <c r="C14" s="337"/>
      <c r="D14" s="336"/>
      <c r="E14" s="335"/>
    </row>
    <row r="15" spans="1:5" ht="12.75" thickBot="1" x14ac:dyDescent="0.25">
      <c r="A15" s="335"/>
      <c r="B15" s="341">
        <f>Admin!$B$9</f>
        <v>44804</v>
      </c>
      <c r="C15" s="337"/>
      <c r="D15" s="338">
        <f>D13</f>
        <v>0</v>
      </c>
      <c r="E15" s="335"/>
    </row>
    <row r="16" spans="1:5" ht="12.75" thickBot="1" x14ac:dyDescent="0.25">
      <c r="A16" s="335"/>
      <c r="B16" s="337"/>
      <c r="C16" s="337"/>
      <c r="D16" s="336"/>
      <c r="E16" s="335"/>
    </row>
    <row r="17" spans="1:5" ht="12.75" thickBot="1" x14ac:dyDescent="0.25">
      <c r="A17" s="335"/>
      <c r="B17" s="341">
        <f>Admin!$B$10</f>
        <v>44834</v>
      </c>
      <c r="C17" s="337"/>
      <c r="D17" s="338">
        <f>D15</f>
        <v>0</v>
      </c>
      <c r="E17" s="335"/>
    </row>
    <row r="18" spans="1:5" ht="12.75" thickBot="1" x14ac:dyDescent="0.25">
      <c r="A18" s="335"/>
      <c r="B18" s="337"/>
      <c r="C18" s="337"/>
      <c r="D18" s="336"/>
      <c r="E18" s="335"/>
    </row>
    <row r="19" spans="1:5" ht="12.75" thickBot="1" x14ac:dyDescent="0.25">
      <c r="A19" s="335"/>
      <c r="B19" s="341">
        <f>Admin!$B$11</f>
        <v>44865</v>
      </c>
      <c r="C19" s="337"/>
      <c r="D19" s="338">
        <f>D17</f>
        <v>0</v>
      </c>
      <c r="E19" s="335"/>
    </row>
    <row r="20" spans="1:5" ht="12.75" thickBot="1" x14ac:dyDescent="0.25">
      <c r="A20" s="335"/>
      <c r="B20" s="337"/>
      <c r="C20" s="337"/>
      <c r="D20" s="336"/>
      <c r="E20" s="335"/>
    </row>
    <row r="21" spans="1:5" ht="12.75" thickBot="1" x14ac:dyDescent="0.25">
      <c r="A21" s="335"/>
      <c r="B21" s="341">
        <f>Admin!$B$12</f>
        <v>44895</v>
      </c>
      <c r="C21" s="337"/>
      <c r="D21" s="338">
        <f>D19</f>
        <v>0</v>
      </c>
      <c r="E21" s="335"/>
    </row>
    <row r="22" spans="1:5" ht="12.75" thickBot="1" x14ac:dyDescent="0.25">
      <c r="A22" s="335"/>
      <c r="B22" s="337"/>
      <c r="C22" s="337"/>
      <c r="D22" s="336"/>
      <c r="E22" s="335"/>
    </row>
    <row r="23" spans="1:5" ht="12.75" thickBot="1" x14ac:dyDescent="0.25">
      <c r="A23" s="335"/>
      <c r="B23" s="341">
        <f>Admin!$B$13</f>
        <v>44926</v>
      </c>
      <c r="C23" s="337"/>
      <c r="D23" s="338">
        <f>D21</f>
        <v>0</v>
      </c>
      <c r="E23" s="335"/>
    </row>
    <row r="24" spans="1:5" ht="12.75" thickBot="1" x14ac:dyDescent="0.25">
      <c r="A24" s="335"/>
      <c r="B24" s="337"/>
      <c r="C24" s="337"/>
      <c r="D24" s="336"/>
      <c r="E24" s="335"/>
    </row>
    <row r="25" spans="1:5" ht="12.75" thickBot="1" x14ac:dyDescent="0.25">
      <c r="A25" s="335"/>
      <c r="B25" s="341">
        <f>Admin!$B$14</f>
        <v>44957</v>
      </c>
      <c r="C25" s="337"/>
      <c r="D25" s="338">
        <f>D23</f>
        <v>0</v>
      </c>
      <c r="E25" s="335"/>
    </row>
    <row r="26" spans="1:5" ht="12.75" thickBot="1" x14ac:dyDescent="0.25">
      <c r="A26" s="335"/>
      <c r="B26" s="337"/>
      <c r="C26" s="337"/>
      <c r="D26" s="336"/>
      <c r="E26" s="335"/>
    </row>
    <row r="27" spans="1:5" ht="12.75" thickBot="1" x14ac:dyDescent="0.25">
      <c r="A27" s="335"/>
      <c r="B27" s="341">
        <f>Admin!$B$15</f>
        <v>44985</v>
      </c>
      <c r="C27" s="337"/>
      <c r="D27" s="338">
        <f>D25</f>
        <v>0</v>
      </c>
      <c r="E27" s="335"/>
    </row>
    <row r="28" spans="1:5" ht="12.75" thickBot="1" x14ac:dyDescent="0.25">
      <c r="A28" s="335"/>
      <c r="B28" s="337"/>
      <c r="C28" s="337"/>
      <c r="D28" s="336"/>
      <c r="E28" s="335"/>
    </row>
    <row r="29" spans="1:5" ht="12.75" thickBot="1" x14ac:dyDescent="0.25">
      <c r="A29" s="335"/>
      <c r="B29" s="340" t="s">
        <v>286</v>
      </c>
      <c r="C29" s="337"/>
      <c r="D29" s="336"/>
      <c r="E29" s="335"/>
    </row>
    <row r="30" spans="1:5" ht="12.75" thickBot="1" x14ac:dyDescent="0.25">
      <c r="A30" s="335"/>
      <c r="B30" s="339">
        <f>Admin!$B$17</f>
        <v>45021</v>
      </c>
      <c r="C30" s="337"/>
      <c r="D30" s="338">
        <f>D27</f>
        <v>0</v>
      </c>
      <c r="E30" s="335"/>
    </row>
    <row r="31" spans="1:5" x14ac:dyDescent="0.2">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defaultColWidth="9.140625" defaultRowHeight="12.75" x14ac:dyDescent="0.2"/>
  <cols>
    <col min="1" max="1" width="5.7109375" style="10" customWidth="1"/>
    <col min="2" max="2" width="12.7109375" style="11" customWidth="1"/>
    <col min="3" max="3" width="12.7109375" style="12" customWidth="1"/>
    <col min="4" max="4" width="5.7109375" style="10" customWidth="1"/>
    <col min="5" max="5" width="12.7109375" style="11" customWidth="1"/>
    <col min="6" max="6" width="12.7109375" style="12" customWidth="1"/>
    <col min="7" max="7" width="5.7109375" style="10" customWidth="1"/>
    <col min="8" max="16384" width="9.140625" style="10"/>
  </cols>
  <sheetData>
    <row r="1" spans="1:7" s="13" customFormat="1" ht="24.75" customHeight="1" x14ac:dyDescent="0.2">
      <c r="A1" s="153"/>
      <c r="B1" s="154" t="s">
        <v>32</v>
      </c>
      <c r="C1" s="155" t="s">
        <v>33</v>
      </c>
      <c r="D1" s="156"/>
      <c r="E1" s="154" t="s">
        <v>34</v>
      </c>
      <c r="F1" s="155" t="s">
        <v>37</v>
      </c>
      <c r="G1" s="153"/>
    </row>
    <row r="2" spans="1:7" x14ac:dyDescent="0.2">
      <c r="A2" s="157"/>
      <c r="B2" s="158"/>
      <c r="C2" s="159"/>
      <c r="D2" s="157"/>
      <c r="E2" s="158"/>
      <c r="F2" s="159"/>
      <c r="G2" s="157"/>
    </row>
    <row r="3" spans="1:7" x14ac:dyDescent="0.2">
      <c r="A3" s="157"/>
      <c r="B3" s="165" t="s">
        <v>118</v>
      </c>
      <c r="C3" s="163"/>
      <c r="D3" s="157"/>
      <c r="E3" s="165" t="s">
        <v>118</v>
      </c>
      <c r="F3" s="163"/>
      <c r="G3" s="157"/>
    </row>
    <row r="4" spans="1:7" x14ac:dyDescent="0.2">
      <c r="A4" s="157"/>
      <c r="B4" s="158"/>
      <c r="C4" s="159"/>
      <c r="D4" s="157"/>
      <c r="E4" s="158"/>
      <c r="F4" s="159"/>
      <c r="G4" s="157"/>
    </row>
    <row r="5" spans="1:7" x14ac:dyDescent="0.2">
      <c r="A5" s="157"/>
      <c r="B5" s="161">
        <f>Admin!B$5</f>
        <v>44681</v>
      </c>
      <c r="C5" s="162" t="str">
        <f>IF((SalesApr22!$H$1&gt;0),SalesApr22!$H$1," ")</f>
        <v xml:space="preserve"> </v>
      </c>
      <c r="D5" s="157"/>
      <c r="E5" s="161">
        <f>B5</f>
        <v>44681</v>
      </c>
      <c r="F5" s="163" t="str">
        <f>IF((PurchasesApr22!$H$1&gt;0),PurchasesApr22!$H$1," ")</f>
        <v xml:space="preserve"> </v>
      </c>
      <c r="G5" s="157"/>
    </row>
    <row r="6" spans="1:7" x14ac:dyDescent="0.2">
      <c r="A6" s="157"/>
      <c r="B6" s="158"/>
      <c r="C6" s="159"/>
      <c r="D6" s="157"/>
      <c r="E6" s="158"/>
      <c r="F6" s="159"/>
      <c r="G6" s="157"/>
    </row>
    <row r="7" spans="1:7" x14ac:dyDescent="0.2">
      <c r="A7" s="157"/>
      <c r="B7" s="161">
        <f>Admin!B$6</f>
        <v>44712</v>
      </c>
      <c r="C7" s="163" t="str">
        <f>IF((SalesMay22!$H$1&gt;0),SalesMay22!$H$1," ")</f>
        <v xml:space="preserve"> </v>
      </c>
      <c r="D7" s="157"/>
      <c r="E7" s="161">
        <f>B7</f>
        <v>44712</v>
      </c>
      <c r="F7" s="163" t="str">
        <f>IF((PurchasesMay22!$H$1&gt;0),PurchasesMay22!$H$1," ")</f>
        <v xml:space="preserve"> </v>
      </c>
      <c r="G7" s="157"/>
    </row>
    <row r="8" spans="1:7" x14ac:dyDescent="0.2">
      <c r="A8" s="157"/>
      <c r="B8" s="158"/>
      <c r="C8" s="159"/>
      <c r="D8" s="157"/>
      <c r="E8" s="158"/>
      <c r="F8" s="159"/>
      <c r="G8" s="157"/>
    </row>
    <row r="9" spans="1:7" x14ac:dyDescent="0.2">
      <c r="A9" s="157"/>
      <c r="B9" s="161">
        <f>Admin!B$7</f>
        <v>44742</v>
      </c>
      <c r="C9" s="163" t="str">
        <f>IF((SalesJun22!$H$1&gt;0),SalesJun22!$H$1," ")</f>
        <v xml:space="preserve"> </v>
      </c>
      <c r="D9" s="157"/>
      <c r="E9" s="161">
        <f>B9</f>
        <v>44742</v>
      </c>
      <c r="F9" s="163" t="str">
        <f>IF((PurchasesJun22!$H$1&gt;0),PurchasesJun22!$H$1," ")</f>
        <v xml:space="preserve"> </v>
      </c>
      <c r="G9" s="157"/>
    </row>
    <row r="10" spans="1:7" x14ac:dyDescent="0.2">
      <c r="A10" s="157"/>
      <c r="B10" s="158"/>
      <c r="C10" s="159"/>
      <c r="D10" s="157"/>
      <c r="E10" s="158"/>
      <c r="F10" s="159"/>
      <c r="G10" s="157"/>
    </row>
    <row r="11" spans="1:7" x14ac:dyDescent="0.2">
      <c r="A11" s="157"/>
      <c r="B11" s="161">
        <f>Admin!B$8</f>
        <v>44773</v>
      </c>
      <c r="C11" s="163" t="str">
        <f>IF((SalesJul22!$H$1&gt;0),SalesJul22!$H$1," ")</f>
        <v xml:space="preserve"> </v>
      </c>
      <c r="D11" s="157"/>
      <c r="E11" s="161">
        <f>B11</f>
        <v>44773</v>
      </c>
      <c r="F11" s="163" t="str">
        <f>IF((PurchasesJul22!$H$1&gt;0),PurchasesJul22!$H$1," ")</f>
        <v xml:space="preserve"> </v>
      </c>
      <c r="G11" s="157"/>
    </row>
    <row r="12" spans="1:7" x14ac:dyDescent="0.2">
      <c r="A12" s="157"/>
      <c r="B12" s="158"/>
      <c r="C12" s="159"/>
      <c r="D12" s="157"/>
      <c r="E12" s="158"/>
      <c r="F12" s="159"/>
      <c r="G12" s="157"/>
    </row>
    <row r="13" spans="1:7" x14ac:dyDescent="0.2">
      <c r="A13" s="157"/>
      <c r="B13" s="161">
        <f>Admin!B$9</f>
        <v>44804</v>
      </c>
      <c r="C13" s="163" t="str">
        <f>IF((SalesAug22!$H$1&gt;0),SalesAug22!$H$1," ")</f>
        <v xml:space="preserve"> </v>
      </c>
      <c r="D13" s="157"/>
      <c r="E13" s="161">
        <f>B13</f>
        <v>44804</v>
      </c>
      <c r="F13" s="163" t="str">
        <f>IF((PurchasesAug22!$H$1&gt;0),PurchasesAug22!$H$1," ")</f>
        <v xml:space="preserve"> </v>
      </c>
      <c r="G13" s="157"/>
    </row>
    <row r="14" spans="1:7" x14ac:dyDescent="0.2">
      <c r="A14" s="157"/>
      <c r="B14" s="158"/>
      <c r="C14" s="159"/>
      <c r="D14" s="157"/>
      <c r="E14" s="158"/>
      <c r="F14" s="159"/>
      <c r="G14" s="157"/>
    </row>
    <row r="15" spans="1:7" x14ac:dyDescent="0.2">
      <c r="A15" s="157"/>
      <c r="B15" s="161">
        <f>Admin!B$10</f>
        <v>44834</v>
      </c>
      <c r="C15" s="163" t="str">
        <f>IF((SalesSep22!$H$1&gt;0),SalesSep22!$H$1," ")</f>
        <v xml:space="preserve"> </v>
      </c>
      <c r="D15" s="157"/>
      <c r="E15" s="161">
        <f>B15</f>
        <v>44834</v>
      </c>
      <c r="F15" s="163" t="str">
        <f>IF((PurchasesSep22!$H$1&gt;0),PurchasesSep22!$H$1," ")</f>
        <v xml:space="preserve"> </v>
      </c>
      <c r="G15" s="157"/>
    </row>
    <row r="16" spans="1:7" x14ac:dyDescent="0.2">
      <c r="A16" s="157"/>
      <c r="B16" s="158"/>
      <c r="C16" s="159"/>
      <c r="D16" s="157"/>
      <c r="E16" s="158"/>
      <c r="F16" s="159"/>
      <c r="G16" s="157"/>
    </row>
    <row r="17" spans="1:7" x14ac:dyDescent="0.2">
      <c r="A17" s="157"/>
      <c r="B17" s="161">
        <f>Admin!B$11</f>
        <v>44865</v>
      </c>
      <c r="C17" s="163" t="str">
        <f>IF((SalesOct22!$H$1&gt;0),SalesOct22!$H$1," ")</f>
        <v xml:space="preserve"> </v>
      </c>
      <c r="D17" s="157"/>
      <c r="E17" s="161">
        <f>B17</f>
        <v>44865</v>
      </c>
      <c r="F17" s="163" t="str">
        <f>IF((PurchasesOct22!$H$1&gt;0),PurchasesOct22!$H$1," ")</f>
        <v xml:space="preserve"> </v>
      </c>
      <c r="G17" s="157"/>
    </row>
    <row r="18" spans="1:7" x14ac:dyDescent="0.2">
      <c r="A18" s="157"/>
      <c r="B18" s="158"/>
      <c r="C18" s="159"/>
      <c r="D18" s="157"/>
      <c r="E18" s="158"/>
      <c r="F18" s="159"/>
      <c r="G18" s="157"/>
    </row>
    <row r="19" spans="1:7" x14ac:dyDescent="0.2">
      <c r="A19" s="157"/>
      <c r="B19" s="161">
        <f>Admin!B$12</f>
        <v>44895</v>
      </c>
      <c r="C19" s="163" t="str">
        <f>IF((SalesNov22!$H$1&gt;0),SalesNov22!$H$1," ")</f>
        <v xml:space="preserve"> </v>
      </c>
      <c r="D19" s="157"/>
      <c r="E19" s="161">
        <f>B19</f>
        <v>44895</v>
      </c>
      <c r="F19" s="163" t="str">
        <f>IF((PurchasesNov22!$H$1&gt;0),PurchasesNov22!$H$1," ")</f>
        <v xml:space="preserve"> </v>
      </c>
      <c r="G19" s="157"/>
    </row>
    <row r="20" spans="1:7" x14ac:dyDescent="0.2">
      <c r="A20" s="157"/>
      <c r="B20" s="158"/>
      <c r="C20" s="159"/>
      <c r="D20" s="157"/>
      <c r="E20" s="158"/>
      <c r="F20" s="159"/>
      <c r="G20" s="157"/>
    </row>
    <row r="21" spans="1:7" x14ac:dyDescent="0.2">
      <c r="A21" s="157"/>
      <c r="B21" s="161">
        <f>Admin!B$13</f>
        <v>44926</v>
      </c>
      <c r="C21" s="163" t="str">
        <f>IF((SalesDec22!$H$1&gt;0),SalesDec22!$H$1," ")</f>
        <v xml:space="preserve"> </v>
      </c>
      <c r="D21" s="157"/>
      <c r="E21" s="161">
        <f>B21</f>
        <v>44926</v>
      </c>
      <c r="F21" s="163" t="str">
        <f>IF((PurchasesDec22!$H$1&gt;0),PurchasesDec22!$H$1," ")</f>
        <v xml:space="preserve"> </v>
      </c>
      <c r="G21" s="157"/>
    </row>
    <row r="22" spans="1:7" x14ac:dyDescent="0.2">
      <c r="A22" s="157"/>
      <c r="B22" s="158"/>
      <c r="C22" s="159"/>
      <c r="D22" s="157"/>
      <c r="E22" s="158"/>
      <c r="F22" s="159"/>
      <c r="G22" s="157"/>
    </row>
    <row r="23" spans="1:7" x14ac:dyDescent="0.2">
      <c r="A23" s="157"/>
      <c r="B23" s="161">
        <f>Admin!B$14</f>
        <v>44957</v>
      </c>
      <c r="C23" s="163" t="str">
        <f>IF((SalesJan23!$H$1&gt;0),SalesJan23!$H$1," ")</f>
        <v xml:space="preserve"> </v>
      </c>
      <c r="D23" s="157"/>
      <c r="E23" s="161">
        <f>B23</f>
        <v>44957</v>
      </c>
      <c r="F23" s="163" t="str">
        <f>IF((PurchasesJan23!$H$1&gt;0),PurchasesJan23!$H$1," ")</f>
        <v xml:space="preserve"> </v>
      </c>
      <c r="G23" s="157"/>
    </row>
    <row r="24" spans="1:7" x14ac:dyDescent="0.2">
      <c r="A24" s="157"/>
      <c r="B24" s="158"/>
      <c r="C24" s="159"/>
      <c r="D24" s="157"/>
      <c r="E24" s="158"/>
      <c r="F24" s="159"/>
      <c r="G24" s="157"/>
    </row>
    <row r="25" spans="1:7" x14ac:dyDescent="0.2">
      <c r="A25" s="157"/>
      <c r="B25" s="161">
        <f>Admin!B$15</f>
        <v>44985</v>
      </c>
      <c r="C25" s="163" t="str">
        <f>IF((SalesFeb23!$H$1&gt;0),SalesFeb23!$H$1," ")</f>
        <v xml:space="preserve"> </v>
      </c>
      <c r="D25" s="157"/>
      <c r="E25" s="161">
        <f>B25</f>
        <v>44985</v>
      </c>
      <c r="F25" s="163" t="str">
        <f>IF((PurchasesFeb23!$H$1&gt;0),PurchasesFeb23!$H$1," ")</f>
        <v xml:space="preserve"> </v>
      </c>
      <c r="G25" s="157"/>
    </row>
    <row r="26" spans="1:7" x14ac:dyDescent="0.2">
      <c r="A26" s="157"/>
      <c r="B26" s="158"/>
      <c r="C26" s="159"/>
      <c r="D26" s="157"/>
      <c r="E26" s="158"/>
      <c r="F26" s="159"/>
      <c r="G26" s="157"/>
    </row>
    <row r="27" spans="1:7" x14ac:dyDescent="0.2">
      <c r="A27" s="157"/>
      <c r="B27" s="161">
        <f>Admin!B$16</f>
        <v>45016</v>
      </c>
      <c r="C27" s="163" t="str">
        <f>IF((SalesMar23!$H$1&gt;0),SalesMar23!$H$1," ")</f>
        <v xml:space="preserve"> </v>
      </c>
      <c r="D27" s="157"/>
      <c r="E27" s="161">
        <f>B27</f>
        <v>45016</v>
      </c>
      <c r="F27" s="163" t="str">
        <f>IF((PurchasesMar23!$H$1&gt;0),PurchasesMar23!$H$1," ")</f>
        <v xml:space="preserve"> </v>
      </c>
      <c r="G27" s="157"/>
    </row>
    <row r="28" spans="1:7" ht="13.5" thickBot="1" x14ac:dyDescent="0.25">
      <c r="A28" s="157"/>
      <c r="B28" s="158"/>
      <c r="C28" s="159"/>
      <c r="D28" s="157"/>
      <c r="E28" s="158"/>
      <c r="F28" s="159"/>
      <c r="G28" s="157"/>
    </row>
    <row r="29" spans="1:7" s="13" customFormat="1" ht="26.25" thickBot="1" x14ac:dyDescent="0.25">
      <c r="A29" s="153"/>
      <c r="B29" s="160" t="s">
        <v>35</v>
      </c>
      <c r="C29" s="164">
        <f>SUM(C3:C28)</f>
        <v>0</v>
      </c>
      <c r="D29" s="153"/>
      <c r="E29" s="160" t="s">
        <v>36</v>
      </c>
      <c r="F29" s="164">
        <f>SUM(F3:F28)</f>
        <v>0</v>
      </c>
      <c r="G29" s="153"/>
    </row>
    <row r="30" spans="1:7" x14ac:dyDescent="0.2">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1" x14ac:dyDescent="0.2">
      <c r="A289" s="286"/>
    </row>
    <row r="290" spans="1:11" x14ac:dyDescent="0.2">
      <c r="A290" s="286"/>
    </row>
    <row r="291" spans="1:11" x14ac:dyDescent="0.2">
      <c r="A291" s="286"/>
    </row>
    <row r="292" spans="1:11" x14ac:dyDescent="0.2">
      <c r="A292" s="286"/>
    </row>
    <row r="293" spans="1:11" x14ac:dyDescent="0.2">
      <c r="A293" s="286"/>
    </row>
    <row r="294" spans="1:11" x14ac:dyDescent="0.2">
      <c r="A294" s="286"/>
    </row>
    <row r="295" spans="1:11" x14ac:dyDescent="0.2">
      <c r="A295" s="286"/>
    </row>
    <row r="296" spans="1:11" x14ac:dyDescent="0.2">
      <c r="A296" s="286"/>
    </row>
    <row r="297" spans="1:11" x14ac:dyDescent="0.2">
      <c r="A297" s="286"/>
    </row>
    <row r="298" spans="1:11" x14ac:dyDescent="0.2">
      <c r="A298" s="286"/>
    </row>
    <row r="299" spans="1:11" x14ac:dyDescent="0.2">
      <c r="A299" s="286"/>
    </row>
    <row r="300" spans="1:11" ht="13.5" thickBot="1" x14ac:dyDescent="0.25">
      <c r="A300" s="286"/>
      <c r="B300" s="279"/>
      <c r="C300" s="284"/>
      <c r="D300" s="283"/>
      <c r="E300" s="282"/>
      <c r="F300" s="279"/>
      <c r="G300" s="279"/>
      <c r="H300" s="281"/>
      <c r="I300" s="280"/>
      <c r="J300" s="279"/>
      <c r="K300" s="279"/>
    </row>
    <row r="301" spans="1:11" x14ac:dyDescent="0.2">
      <c r="A301" s="278" t="s">
        <v>229</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f>
        <v>0</v>
      </c>
      <c r="B1" s="328" t="s">
        <v>284</v>
      </c>
      <c r="C1" s="294">
        <f>F1+SalesApr22!$E$1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279</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15">
        <f>IF((C1&lt;Admin!$F$22),(C1*Admin!$G$21),(C1*Admin!$G$21-(C1-Admin!$F$21)*(Admin!$G$21-Admin!$G$22)))</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J1+SalesApr22!K1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G4+PurchasesApr22!A1</f>
        <v>0</v>
      </c>
      <c r="B1" s="328" t="s">
        <v>284</v>
      </c>
      <c r="C1" s="294">
        <f>PurchasesApr22!C1+PurchasesMay22!F1+SalesMay22!$E$1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W1+PurchasesApr22!X1</f>
        <v>0</v>
      </c>
      <c r="Y1" s="321">
        <f>SUM(Y5:Y200)</f>
        <v>0</v>
      </c>
      <c r="Z1" s="320">
        <f>Y1+PurchasesApr22!Z1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IF((C1&lt;Admin!$F$22),((C1-PurchasesApr22!C1)*Admin!$G$21),(C1*Admin!$G$21-(C1-Admin!$F$21)*(Admin!$G$21-Admin!$G$22)-PurchasesApr22!A1))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2">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2">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2">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2">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2">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2">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2">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2">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2">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2">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2">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2">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2">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2">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2">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2">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2">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2">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2">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2">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2">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2">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2">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2">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2">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2">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2">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2">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2">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2">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2">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2">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2">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2">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2">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2">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2">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2">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2">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2">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2">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2">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2">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2">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2">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2">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2">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2">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2">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2">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2">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2">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2">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2">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2">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2">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2">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2">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2">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2">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2">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2">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2">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J1+SalesMay22!K1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30">
        <f>G4+PurchasesMay22!A1</f>
        <v>0</v>
      </c>
      <c r="B1" s="328" t="s">
        <v>284</v>
      </c>
      <c r="C1" s="294">
        <f>PurchasesMay22!C1+PurchasesJun22!F1+SalesJun22!$E$1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W1+PurchasesMay22!X1</f>
        <v>0</v>
      </c>
      <c r="Y1" s="321">
        <f>SUM(Y5:Y200)</f>
        <v>0</v>
      </c>
      <c r="Z1" s="320">
        <f>Y1+PurchasesMay22!Z1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IF((C1&lt;Admin!$F$22),((C1-PurchasesMay22!C1)*Admin!$G$21),(C1*Admin!$G$21-(C1-Admin!$F$21)*(Admin!$G$21-Admin!$G$22)-PurchasesMay22!A1))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J1+SalesJun22!K1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G4+PurchasesJun22!A1</f>
        <v>0</v>
      </c>
      <c r="B1" s="328" t="s">
        <v>284</v>
      </c>
      <c r="C1" s="294">
        <f>PurchasesJun22!C1+PurchasesJul22!F1+SalesJul22!$E$1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W1+PurchasesJun22!X1</f>
        <v>0</v>
      </c>
      <c r="Y1" s="321">
        <f>SUM(Y5:Y200)</f>
        <v>0</v>
      </c>
      <c r="Z1" s="320">
        <f>Y1+PurchasesJun22!Z1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IF((C1&lt;Admin!$F$22),((C1-PurchasesJun22!C1)*Admin!$G$21),(C1*Admin!$G$21-(C1-Admin!$F$21)*(Admin!$G$21-Admin!$G$22)-PurchasesJun22!A1))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ht="12.75" customHeight="1"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J1+SalesJul22!K1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G4+PurchasesJul22!A1</f>
        <v>0</v>
      </c>
      <c r="B1" s="328" t="s">
        <v>284</v>
      </c>
      <c r="C1" s="294">
        <f>PurchasesJul22!C1+PurchasesAug22!F1+SalesAug22!$E$1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W1+PurchasesJul22!X1</f>
        <v>0</v>
      </c>
      <c r="Y1" s="321">
        <f>SUM(Y5:Y200)</f>
        <v>0</v>
      </c>
      <c r="Z1" s="320">
        <f>Y1+PurchasesJul22!Z1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IF((C1&lt;Admin!$F$22),((C1-PurchasesJul22!C1)*Admin!$G$21),(C1*Admin!$G$21-(C1-Admin!$F$21)*(Admin!$G$21-Admin!$G$22)-PurchasesJul22!A1))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J1+SalesAug22!K1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G4+PurchasesAug22!A1</f>
        <v>0</v>
      </c>
      <c r="B1" s="328" t="s">
        <v>284</v>
      </c>
      <c r="C1" s="294">
        <f>PurchasesAug22!C1+PurchasesSep22!F1+SalesSep22!$E$1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W1+PurchasesAug22!X1</f>
        <v>0</v>
      </c>
      <c r="Y1" s="321">
        <f>SUM(Y5:Y200)</f>
        <v>0</v>
      </c>
      <c r="Z1" s="320">
        <f>Y1+PurchasesAug22!Z1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IF((C1&lt;Admin!$F$22),((C1-PurchasesAug22!C1)*Admin!$G$21),(C1*Admin!$G$21-(C1-Admin!$F$21)*(Admin!$G$21-Admin!$G$22)-PurchasesAug22!A1))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J1+SalesSep22!K1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G4+PurchasesSep22!A1</f>
        <v>0</v>
      </c>
      <c r="B1" s="328" t="s">
        <v>284</v>
      </c>
      <c r="C1" s="294">
        <f>PurchasesSep22!C1+PurchasesOct22!F1+SalesOct22!$E$1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W1+PurchasesSep22!X1</f>
        <v>0</v>
      </c>
      <c r="Y1" s="321">
        <f>SUM(Y5:Y200)</f>
        <v>0</v>
      </c>
      <c r="Z1" s="320">
        <f>Y1+PurchasesSep22!Z1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IF((C1&lt;Admin!$F$22),((C1-PurchasesSep22!C1)*Admin!$G$21),(C1*Admin!$G$21-(C1-Admin!$F$21)*(Admin!$G$21-Admin!$G$22)-PurchasesSep22!A1))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J1+SalesOct22!K1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G4+PurchasesOct22!A1</f>
        <v>0</v>
      </c>
      <c r="B1" s="328" t="s">
        <v>284</v>
      </c>
      <c r="C1" s="294">
        <f>PurchasesOct22!C1+PurchasesNov22!F1+SalesNov22!$E$1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W1+PurchasesOct22!X1</f>
        <v>0</v>
      </c>
      <c r="Y1" s="321">
        <f>SUM(Y5:Y200)</f>
        <v>0</v>
      </c>
      <c r="Z1" s="320">
        <f>Y1+PurchasesOct22!Z1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IF((C1&lt;Admin!$F$22),((C1-PurchasesOct22!C1)*Admin!$G$21),(C1*Admin!$G$21-(C1-Admin!$F$21)*(Admin!$G$21-Admin!$G$22)-PurchasesOct22!A1))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J1+SalesNov22!K1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G4+PurchasesNov22!A1</f>
        <v>0</v>
      </c>
      <c r="B1" s="328" t="s">
        <v>284</v>
      </c>
      <c r="C1" s="294">
        <f>PurchasesNov22!C1+PurchasesDec22!F1+SalesDec22!$E$1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W1+PurchasesNov22!X1</f>
        <v>0</v>
      </c>
      <c r="Y1" s="321">
        <f>SUM(Y5:Y200)</f>
        <v>0</v>
      </c>
      <c r="Z1" s="320">
        <f>PurchasesDec22!Y1+PurchasesNov22!Z1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IF((C1&lt;Admin!$F$22),((C1-PurchasesNov22!C1)*Admin!$G$21),(C1*Admin!$G$21-(C1-Admin!$F$21)*(Admin!$G$21-Admin!$G$22)-PurchasesNov22!A1))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J1+SalesDec22!K1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G4+PurchasesDec22!A1</f>
        <v>0</v>
      </c>
      <c r="B1" s="328" t="s">
        <v>284</v>
      </c>
      <c r="C1" s="294">
        <f>PurchasesDec22!C1+PurchasesJan23!F1+SalesJan23!$E$1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W1+PurchasesDec22!X1</f>
        <v>0</v>
      </c>
      <c r="Y1" s="321">
        <f>SUM(Y5:Y200)</f>
        <v>0</v>
      </c>
      <c r="Z1" s="320">
        <f>Y1+PurchasesDec22!Z1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IF((C1&lt;Admin!$F$22),((C1-PurchasesDec22!C1)*Admin!$G$21),(C1*Admin!$G$21-(C1-Admin!$F$21)*(Admin!$G$21-Admin!$G$22)-PurchasesDec22!A1))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0" width="9.140625" style="272"/>
    <col min="11" max="11" width="9.42578125" style="272" customWidth="1"/>
    <col min="12"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J1+SalesJan23!K1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G4+PurchasesJan23!A1</f>
        <v>0</v>
      </c>
      <c r="B1" s="328" t="s">
        <v>284</v>
      </c>
      <c r="C1" s="294">
        <f>PurchasesJan23!C1+PurchasesFeb23!F1+SalesFeb23!$E$1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W1+PurchasesJan23!X1</f>
        <v>0</v>
      </c>
      <c r="Y1" s="321">
        <f>SUM(Y5:Y200)</f>
        <v>0</v>
      </c>
      <c r="Z1" s="320">
        <f>Y1+PurchasesJan23!Z1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IF((C1&lt;Admin!$F$22),((C1-PurchasesJan23!C1)*Admin!$G$21),(C1*Admin!$G$21-(C1-Admin!$F$21)*(Admin!$G$21-Admin!$G$22)-PurchasesJan23!A1))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3" t="s">
        <v>242</v>
      </c>
      <c r="B1" s="486" t="s">
        <v>241</v>
      </c>
      <c r="C1" s="295"/>
      <c r="D1" s="291" t="s">
        <v>240</v>
      </c>
      <c r="E1" s="294">
        <f>SUM(E4:E300)</f>
        <v>0</v>
      </c>
      <c r="F1" s="291">
        <f>SUM(F4:F300)</f>
        <v>0</v>
      </c>
      <c r="G1" s="291">
        <f>SUM(G4:G300)</f>
        <v>0</v>
      </c>
      <c r="H1" s="293">
        <f>SUM(H4:H300)</f>
        <v>0</v>
      </c>
      <c r="I1" s="292">
        <f ca="1">TODAY()</f>
        <v>44644</v>
      </c>
      <c r="J1" s="291">
        <f>SUM(J4:J300)</f>
        <v>0</v>
      </c>
      <c r="K1" s="290">
        <f>J1+SalesFeb23!K1</f>
        <v>0</v>
      </c>
    </row>
    <row r="2" spans="1:11" s="289" customFormat="1" ht="12.75" customHeight="1" x14ac:dyDescent="0.2">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2">
      <c r="A3" s="485"/>
      <c r="B3" s="488"/>
      <c r="C3" s="492"/>
      <c r="D3" s="494"/>
      <c r="E3" s="496"/>
      <c r="F3" s="496"/>
      <c r="G3" s="496"/>
      <c r="H3" s="498"/>
      <c r="I3" s="500"/>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5"/>
      <c r="B300" s="279"/>
      <c r="C300" s="284"/>
      <c r="D300" s="283"/>
      <c r="E300" s="282"/>
      <c r="F300" s="279"/>
      <c r="G300" s="279"/>
      <c r="H300" s="281"/>
      <c r="I300" s="280"/>
      <c r="J300" s="279"/>
    </row>
    <row r="301" spans="1:10" x14ac:dyDescent="0.2">
      <c r="A301" s="278" t="s">
        <v>229</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G4+PurchasesFeb23!A1</f>
        <v>0</v>
      </c>
      <c r="B1" s="328" t="s">
        <v>284</v>
      </c>
      <c r="C1" s="294">
        <f>PurchasesFeb23!C1+PurchasesMar23!F1+SalesMar23!$E$1</f>
        <v>0</v>
      </c>
      <c r="D1" s="327" t="s">
        <v>240</v>
      </c>
      <c r="E1" s="326" t="str">
        <f>IF((G1-SUM(J1:W1)&lt;&gt;0),(G1-SUM(J1:W1))," ")</f>
        <v xml:space="preserve"> </v>
      </c>
      <c r="F1" s="294">
        <f>SUM(F5:F300)</f>
        <v>0</v>
      </c>
      <c r="G1" s="291">
        <f>SUM(G4:G300)</f>
        <v>0</v>
      </c>
      <c r="H1" s="325">
        <f>SUM(H5:H300)</f>
        <v>0</v>
      </c>
      <c r="I1" s="324">
        <f ca="1">TODAY()</f>
        <v>44644</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W1+PurchasesFeb23!X1</f>
        <v>0</v>
      </c>
      <c r="Y1" s="321">
        <f>SUM(Y5:Y200)</f>
        <v>0</v>
      </c>
      <c r="Z1" s="320">
        <f>Y1+PurchasesFeb23!Z1</f>
        <v>0</v>
      </c>
    </row>
    <row r="2" spans="1:26" s="319" customFormat="1" ht="24" customHeight="1" x14ac:dyDescent="0.2">
      <c r="A2" s="509" t="s">
        <v>283</v>
      </c>
      <c r="B2" s="513" t="str">
        <f>IF((G1-SUM(J1:W1)&lt;&gt;0),"COMPLETE EXPENSE ANALYSIS by inserting expense letter in col E","Supplier")</f>
        <v>Supplier</v>
      </c>
      <c r="C2" s="512" t="s">
        <v>282</v>
      </c>
      <c r="D2" s="512" t="s">
        <v>281</v>
      </c>
      <c r="E2" s="514" t="s">
        <v>280</v>
      </c>
      <c r="F2" s="512" t="s">
        <v>285</v>
      </c>
      <c r="G2" s="501" t="s">
        <v>278</v>
      </c>
      <c r="H2" s="505" t="s">
        <v>277</v>
      </c>
      <c r="I2" s="515" t="s">
        <v>276</v>
      </c>
      <c r="J2" s="501" t="s">
        <v>275</v>
      </c>
      <c r="K2" s="501" t="s">
        <v>274</v>
      </c>
      <c r="L2" s="501" t="s">
        <v>273</v>
      </c>
      <c r="M2" s="501" t="s">
        <v>272</v>
      </c>
      <c r="N2" s="501" t="s">
        <v>271</v>
      </c>
      <c r="O2" s="501" t="s">
        <v>270</v>
      </c>
      <c r="P2" s="310" t="s">
        <v>269</v>
      </c>
      <c r="Q2" s="501" t="s">
        <v>268</v>
      </c>
      <c r="R2" s="501" t="s">
        <v>267</v>
      </c>
      <c r="S2" s="501" t="s">
        <v>266</v>
      </c>
      <c r="T2" s="501" t="s">
        <v>265</v>
      </c>
      <c r="U2" s="501" t="s">
        <v>264</v>
      </c>
      <c r="V2" s="501" t="s">
        <v>263</v>
      </c>
      <c r="W2" s="505" t="s">
        <v>262</v>
      </c>
      <c r="X2" s="507" t="str">
        <f>IF(X1&gt;('Fixed Assets'!$E$110),"FIXED ASSETS requires updating with new additions","Fixed Assets Description  (Vehicles: make, model, date reg. and reg. mark)")</f>
        <v>Fixed Assets Description  (Vehicles: make, model, date reg. and reg. mark)</v>
      </c>
      <c r="Y2" s="503" t="s">
        <v>261</v>
      </c>
      <c r="Z2" s="504"/>
    </row>
    <row r="3" spans="1:26" s="317" customFormat="1" ht="12" customHeight="1" x14ac:dyDescent="0.2">
      <c r="A3" s="510"/>
      <c r="B3" s="510"/>
      <c r="C3" s="510"/>
      <c r="D3" s="510"/>
      <c r="E3" s="490"/>
      <c r="F3" s="510"/>
      <c r="G3" s="490"/>
      <c r="H3" s="508"/>
      <c r="I3" s="508"/>
      <c r="J3" s="502"/>
      <c r="K3" s="502"/>
      <c r="L3" s="502"/>
      <c r="M3" s="502"/>
      <c r="N3" s="502"/>
      <c r="O3" s="502"/>
      <c r="P3" s="318">
        <f>IF((E$4="m"),G$4," ")</f>
        <v>0</v>
      </c>
      <c r="Q3" s="502"/>
      <c r="R3" s="502"/>
      <c r="S3" s="502"/>
      <c r="T3" s="502"/>
      <c r="U3" s="502"/>
      <c r="V3" s="502"/>
      <c r="W3" s="506"/>
      <c r="X3" s="508"/>
      <c r="Y3" s="503" t="s">
        <v>260</v>
      </c>
      <c r="Z3" s="504"/>
    </row>
    <row r="4" spans="1:26" s="300" customFormat="1" x14ac:dyDescent="0.2">
      <c r="A4" s="511"/>
      <c r="B4" s="511"/>
      <c r="C4" s="511"/>
      <c r="D4" s="511"/>
      <c r="E4" s="316" t="s">
        <v>259</v>
      </c>
      <c r="F4" s="511"/>
      <c r="G4" s="329">
        <f>IF((C1&lt;Admin!$F$22),((C1-PurchasesFeb23!C1)*Admin!$G$21),(C1*Admin!$G$21-(C1-Admin!$F$21)*(Admin!$G$21-Admin!$G$22)-PurchasesFeb23!A1))</f>
        <v>0</v>
      </c>
      <c r="H4" s="508"/>
      <c r="I4" s="508"/>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8"/>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election activeCell="N20" sqref="N20"/>
    </sheetView>
  </sheetViews>
  <sheetFormatPr defaultColWidth="9.140625" defaultRowHeight="12" x14ac:dyDescent="0.2"/>
  <cols>
    <col min="1" max="1" width="1.5703125" style="26" customWidth="1"/>
    <col min="2" max="2" width="10.140625" style="43" bestFit="1" customWidth="1"/>
    <col min="3" max="3" width="2.7109375" style="26" customWidth="1"/>
    <col min="4" max="5" width="11.140625" style="26" customWidth="1"/>
    <col min="6" max="6" width="11" style="26" customWidth="1"/>
    <col min="7" max="7" width="9.140625" style="44"/>
    <col min="8" max="8" width="4.7109375" style="26" customWidth="1"/>
    <col min="9" max="12" width="9.140625" style="26"/>
    <col min="13" max="13" width="11.7109375" style="26" customWidth="1"/>
    <col min="14" max="14" width="9.140625" style="26"/>
    <col min="15" max="15" width="3.28515625" style="26" customWidth="1"/>
    <col min="16" max="16384" width="9.140625" style="26"/>
  </cols>
  <sheetData>
    <row r="1" spans="1:15" ht="12" customHeight="1" thickBot="1" x14ac:dyDescent="0.25">
      <c r="A1" s="23"/>
      <c r="B1" s="24" t="s">
        <v>46</v>
      </c>
      <c r="C1" s="23"/>
      <c r="D1" s="522"/>
      <c r="E1" s="522"/>
      <c r="F1" s="522"/>
      <c r="G1" s="25"/>
      <c r="H1" s="23"/>
      <c r="I1" s="23"/>
      <c r="J1" s="23"/>
      <c r="K1" s="23"/>
      <c r="L1" s="23"/>
      <c r="M1" s="23"/>
      <c r="N1" s="23"/>
      <c r="O1" s="23"/>
    </row>
    <row r="2" spans="1:15" ht="12" customHeight="1" x14ac:dyDescent="0.2">
      <c r="A2" s="23"/>
      <c r="B2" s="27">
        <v>44620</v>
      </c>
      <c r="C2" s="23"/>
      <c r="D2" s="516" t="s">
        <v>47</v>
      </c>
      <c r="E2" s="516"/>
      <c r="F2" s="516"/>
      <c r="G2" s="269" t="str">
        <f>B23</f>
        <v>2022-23</v>
      </c>
      <c r="H2" s="23"/>
      <c r="I2" s="23"/>
      <c r="J2" s="523" t="s">
        <v>48</v>
      </c>
      <c r="K2" s="523"/>
      <c r="L2" s="28" t="str">
        <f>G2</f>
        <v>2022-23</v>
      </c>
      <c r="M2" s="23"/>
      <c r="N2" s="23"/>
      <c r="O2" s="23"/>
    </row>
    <row r="3" spans="1:15" ht="12" customHeight="1" thickBot="1" x14ac:dyDescent="0.25">
      <c r="A3" s="23"/>
      <c r="B3" s="27">
        <v>44651</v>
      </c>
      <c r="C3" s="23"/>
      <c r="D3" s="23"/>
      <c r="E3" s="23"/>
      <c r="F3" s="23"/>
      <c r="G3" s="29"/>
      <c r="H3" s="23"/>
      <c r="I3" s="23"/>
      <c r="J3" s="30"/>
      <c r="K3" s="30"/>
      <c r="L3" s="25"/>
      <c r="M3" s="23"/>
      <c r="N3" s="23"/>
      <c r="O3" s="23"/>
    </row>
    <row r="4" spans="1:15" ht="12" customHeight="1" thickBot="1" x14ac:dyDescent="0.25">
      <c r="A4" s="23"/>
      <c r="B4" s="31">
        <v>44657</v>
      </c>
      <c r="C4" s="23"/>
      <c r="D4" s="519" t="s">
        <v>201</v>
      </c>
      <c r="E4" s="519"/>
      <c r="F4" s="519"/>
      <c r="G4" s="32">
        <v>1</v>
      </c>
      <c r="H4" s="23"/>
      <c r="I4" s="519" t="s">
        <v>49</v>
      </c>
      <c r="J4" s="519"/>
      <c r="K4" s="519"/>
      <c r="L4" s="519"/>
      <c r="M4" s="519"/>
      <c r="N4" s="33">
        <v>12570</v>
      </c>
      <c r="O4" s="29" t="s">
        <v>50</v>
      </c>
    </row>
    <row r="5" spans="1:15" ht="12" customHeight="1" x14ac:dyDescent="0.2">
      <c r="A5" s="23"/>
      <c r="B5" s="27">
        <v>44681</v>
      </c>
      <c r="C5" s="23"/>
      <c r="D5" s="519" t="s">
        <v>51</v>
      </c>
      <c r="E5" s="519"/>
      <c r="F5" s="519"/>
      <c r="G5" s="32">
        <v>0.18</v>
      </c>
      <c r="H5" s="23"/>
      <c r="I5" s="23"/>
      <c r="J5" s="23"/>
      <c r="K5" s="23"/>
      <c r="L5" s="23"/>
      <c r="M5" s="23"/>
      <c r="N5" s="29"/>
      <c r="O5" s="29"/>
    </row>
    <row r="6" spans="1:15" ht="12" customHeight="1" x14ac:dyDescent="0.2">
      <c r="A6" s="23"/>
      <c r="B6" s="27">
        <v>44712</v>
      </c>
      <c r="C6" s="23"/>
      <c r="D6" s="23"/>
      <c r="E6" s="23"/>
      <c r="F6" s="23"/>
      <c r="G6" s="29"/>
      <c r="H6" s="23"/>
      <c r="I6" s="23" t="s">
        <v>119</v>
      </c>
      <c r="J6" s="23"/>
      <c r="K6" s="23"/>
      <c r="L6" s="23"/>
      <c r="M6" s="23"/>
      <c r="N6" s="32">
        <v>0</v>
      </c>
      <c r="O6" s="29" t="s">
        <v>53</v>
      </c>
    </row>
    <row r="7" spans="1:15" ht="12" customHeight="1" x14ac:dyDescent="0.2">
      <c r="A7" s="23"/>
      <c r="B7" s="27">
        <v>44742</v>
      </c>
      <c r="C7" s="23"/>
      <c r="D7" s="519" t="s">
        <v>54</v>
      </c>
      <c r="E7" s="519"/>
      <c r="F7" s="519"/>
      <c r="G7" s="29"/>
      <c r="H7" s="23"/>
      <c r="I7" s="519" t="s">
        <v>52</v>
      </c>
      <c r="J7" s="519"/>
      <c r="K7" s="519"/>
      <c r="L7" s="519"/>
      <c r="M7" s="519"/>
      <c r="N7" s="32">
        <v>0.2</v>
      </c>
      <c r="O7" s="29" t="s">
        <v>53</v>
      </c>
    </row>
    <row r="8" spans="1:15" ht="12" customHeight="1" x14ac:dyDescent="0.2">
      <c r="A8" s="23"/>
      <c r="B8" s="27">
        <v>44773</v>
      </c>
      <c r="C8" s="23"/>
      <c r="D8" s="23" t="s">
        <v>56</v>
      </c>
      <c r="E8" s="34">
        <v>12000</v>
      </c>
      <c r="F8" s="23" t="s">
        <v>57</v>
      </c>
      <c r="G8" s="34">
        <v>3000</v>
      </c>
      <c r="H8" s="23"/>
      <c r="I8" s="519" t="s">
        <v>55</v>
      </c>
      <c r="J8" s="519"/>
      <c r="K8" s="519"/>
      <c r="L8" s="519"/>
      <c r="M8" s="519"/>
      <c r="N8" s="32">
        <v>0.4</v>
      </c>
      <c r="O8" s="29" t="s">
        <v>53</v>
      </c>
    </row>
    <row r="9" spans="1:15" ht="12" customHeight="1" x14ac:dyDescent="0.2">
      <c r="A9" s="23"/>
      <c r="B9" s="27">
        <v>44804</v>
      </c>
      <c r="C9" s="23"/>
      <c r="D9" s="23"/>
      <c r="E9" s="29"/>
      <c r="F9" s="23"/>
      <c r="G9" s="29"/>
      <c r="H9" s="23"/>
      <c r="I9" s="23"/>
      <c r="J9" s="23"/>
      <c r="K9" s="23"/>
      <c r="L9" s="23"/>
      <c r="M9" s="23"/>
      <c r="N9" s="29"/>
      <c r="O9" s="29"/>
    </row>
    <row r="10" spans="1:15" ht="12" customHeight="1" x14ac:dyDescent="0.2">
      <c r="A10" s="23"/>
      <c r="B10" s="27">
        <v>44834</v>
      </c>
      <c r="C10" s="23"/>
      <c r="D10" s="23"/>
      <c r="E10" s="29"/>
      <c r="F10" s="23"/>
      <c r="G10" s="29"/>
      <c r="H10" s="23"/>
      <c r="I10" s="519" t="s">
        <v>58</v>
      </c>
      <c r="J10" s="521"/>
      <c r="K10" s="521"/>
      <c r="L10" s="35" t="s">
        <v>59</v>
      </c>
      <c r="M10" s="35" t="s">
        <v>60</v>
      </c>
      <c r="N10" s="36" t="s">
        <v>61</v>
      </c>
      <c r="O10" s="29"/>
    </row>
    <row r="11" spans="1:15" ht="12" customHeight="1" x14ac:dyDescent="0.2">
      <c r="A11" s="23"/>
      <c r="B11" s="27">
        <v>44865</v>
      </c>
      <c r="C11" s="23"/>
      <c r="D11" s="516" t="s">
        <v>62</v>
      </c>
      <c r="E11" s="516"/>
      <c r="F11" s="516"/>
      <c r="G11" s="29" t="s">
        <v>53</v>
      </c>
      <c r="H11" s="23"/>
      <c r="I11" s="23" t="s">
        <v>116</v>
      </c>
      <c r="J11" s="23"/>
      <c r="K11" s="37">
        <f>N6</f>
        <v>0</v>
      </c>
      <c r="L11" s="29">
        <f>N11</f>
        <v>0</v>
      </c>
      <c r="M11" s="29">
        <v>0</v>
      </c>
      <c r="N11" s="34">
        <v>0</v>
      </c>
      <c r="O11" s="29"/>
    </row>
    <row r="12" spans="1:15" ht="12" customHeight="1" x14ac:dyDescent="0.2">
      <c r="A12" s="23"/>
      <c r="B12" s="27">
        <v>44895</v>
      </c>
      <c r="C12" s="23"/>
      <c r="D12" s="23"/>
      <c r="E12" s="23"/>
      <c r="F12" s="23"/>
      <c r="G12" s="29"/>
      <c r="H12" s="23"/>
      <c r="I12" s="23" t="s">
        <v>63</v>
      </c>
      <c r="J12" s="23"/>
      <c r="K12" s="37">
        <f t="shared" ref="K12:K13" si="0">N7</f>
        <v>0.2</v>
      </c>
      <c r="L12" s="29">
        <v>0</v>
      </c>
      <c r="M12" s="29">
        <v>37700</v>
      </c>
      <c r="N12" s="34">
        <v>0</v>
      </c>
      <c r="O12" s="29"/>
    </row>
    <row r="13" spans="1:15" ht="12" customHeight="1" x14ac:dyDescent="0.2">
      <c r="A13" s="23"/>
      <c r="B13" s="27">
        <v>44926</v>
      </c>
      <c r="C13" s="23"/>
      <c r="D13" s="519" t="s">
        <v>65</v>
      </c>
      <c r="E13" s="519"/>
      <c r="F13" s="519"/>
      <c r="G13" s="32">
        <v>0</v>
      </c>
      <c r="H13" s="23"/>
      <c r="I13" s="23" t="s">
        <v>64</v>
      </c>
      <c r="J13" s="23"/>
      <c r="K13" s="37">
        <f t="shared" si="0"/>
        <v>0.4</v>
      </c>
      <c r="L13" s="29">
        <v>37701</v>
      </c>
      <c r="M13" s="23"/>
      <c r="N13" s="34">
        <v>37701</v>
      </c>
      <c r="O13" s="29"/>
    </row>
    <row r="14" spans="1:15" ht="12" customHeight="1" x14ac:dyDescent="0.2">
      <c r="A14" s="23"/>
      <c r="B14" s="27">
        <v>44957</v>
      </c>
      <c r="C14" s="23"/>
      <c r="D14" s="519" t="s">
        <v>66</v>
      </c>
      <c r="E14" s="519"/>
      <c r="F14" s="519"/>
      <c r="G14" s="32">
        <v>0.1</v>
      </c>
      <c r="H14" s="23"/>
      <c r="I14" s="23"/>
      <c r="J14" s="23"/>
      <c r="K14" s="23"/>
      <c r="L14" s="23"/>
      <c r="M14" s="23"/>
      <c r="N14" s="23"/>
      <c r="O14" s="23"/>
    </row>
    <row r="15" spans="1:15" ht="12" customHeight="1" x14ac:dyDescent="0.2">
      <c r="A15" s="23"/>
      <c r="B15" s="27">
        <v>44985</v>
      </c>
      <c r="C15" s="23"/>
      <c r="D15" s="519" t="s">
        <v>68</v>
      </c>
      <c r="E15" s="519"/>
      <c r="F15" s="519"/>
      <c r="G15" s="32">
        <v>0.2</v>
      </c>
      <c r="H15" s="23"/>
      <c r="I15" s="520" t="s">
        <v>67</v>
      </c>
      <c r="J15" s="520"/>
      <c r="K15" s="520"/>
      <c r="L15" s="38" t="str">
        <f>G2</f>
        <v>2022-23</v>
      </c>
      <c r="M15" s="23"/>
      <c r="N15" s="23"/>
      <c r="O15" s="23"/>
    </row>
    <row r="16" spans="1:15" ht="12" customHeight="1" thickBot="1" x14ac:dyDescent="0.25">
      <c r="A16" s="23"/>
      <c r="B16" s="27">
        <v>45016</v>
      </c>
      <c r="C16" s="23"/>
      <c r="D16" s="519" t="s">
        <v>69</v>
      </c>
      <c r="E16" s="519"/>
      <c r="F16" s="519"/>
      <c r="G16" s="32">
        <v>0.33</v>
      </c>
      <c r="H16" s="23"/>
      <c r="I16" s="23"/>
      <c r="J16" s="23"/>
      <c r="K16" s="23"/>
      <c r="L16" s="23"/>
      <c r="M16" s="23"/>
      <c r="N16" s="23"/>
      <c r="O16" s="23"/>
    </row>
    <row r="17" spans="1:15" ht="12" customHeight="1" thickBot="1" x14ac:dyDescent="0.25">
      <c r="A17" s="23"/>
      <c r="B17" s="31">
        <v>45021</v>
      </c>
      <c r="C17" s="23"/>
      <c r="D17" s="519" t="s">
        <v>71</v>
      </c>
      <c r="E17" s="519"/>
      <c r="F17" s="519"/>
      <c r="G17" s="32">
        <v>0.25</v>
      </c>
      <c r="H17" s="23"/>
      <c r="I17" s="519" t="s">
        <v>70</v>
      </c>
      <c r="J17" s="519"/>
      <c r="K17" s="519"/>
      <c r="L17" s="39">
        <v>3.15</v>
      </c>
      <c r="M17" s="23"/>
      <c r="N17" s="23"/>
      <c r="O17" s="23"/>
    </row>
    <row r="18" spans="1:15" ht="12" customHeight="1" x14ac:dyDescent="0.2">
      <c r="A18" s="23"/>
      <c r="B18" s="27">
        <v>45046</v>
      </c>
      <c r="C18" s="23"/>
      <c r="D18" s="23"/>
      <c r="E18" s="23"/>
      <c r="F18" s="23"/>
      <c r="G18" s="29"/>
      <c r="H18" s="23"/>
      <c r="I18" s="23"/>
      <c r="J18" s="23"/>
      <c r="K18" s="23"/>
      <c r="L18" s="23"/>
      <c r="M18" s="23"/>
      <c r="N18" s="23"/>
      <c r="O18" s="23"/>
    </row>
    <row r="19" spans="1:15" ht="12" customHeight="1" x14ac:dyDescent="0.2">
      <c r="A19" s="23"/>
      <c r="B19" s="27">
        <v>45077</v>
      </c>
      <c r="C19" s="23"/>
      <c r="D19" s="516" t="s">
        <v>73</v>
      </c>
      <c r="E19" s="516"/>
      <c r="F19" s="29" t="s">
        <v>74</v>
      </c>
      <c r="G19" s="29" t="s">
        <v>75</v>
      </c>
      <c r="H19" s="23"/>
      <c r="I19" s="518" t="s">
        <v>72</v>
      </c>
      <c r="J19" s="518"/>
      <c r="K19" s="518"/>
      <c r="L19" s="23"/>
      <c r="M19" s="517" t="s">
        <v>224</v>
      </c>
      <c r="N19" s="23"/>
      <c r="O19" s="23"/>
    </row>
    <row r="20" spans="1:15" ht="12" customHeight="1" x14ac:dyDescent="0.2">
      <c r="A20" s="23"/>
      <c r="B20" s="27">
        <v>45107</v>
      </c>
      <c r="C20" s="23"/>
      <c r="D20" s="25"/>
      <c r="E20" s="25"/>
      <c r="F20" s="29"/>
      <c r="G20" s="29"/>
      <c r="H20" s="23"/>
      <c r="I20" s="518"/>
      <c r="J20" s="518"/>
      <c r="K20" s="518"/>
      <c r="L20" s="356">
        <v>0.10249999999999999</v>
      </c>
      <c r="M20" s="517"/>
      <c r="N20" s="34">
        <v>9880</v>
      </c>
      <c r="O20" s="29" t="s">
        <v>50</v>
      </c>
    </row>
    <row r="21" spans="1:15" ht="12" customHeight="1" x14ac:dyDescent="0.2">
      <c r="A21" s="23"/>
      <c r="B21" s="27">
        <v>45322</v>
      </c>
      <c r="C21" s="23"/>
      <c r="D21" s="519" t="s">
        <v>76</v>
      </c>
      <c r="E21" s="519"/>
      <c r="F21" s="34">
        <v>10000</v>
      </c>
      <c r="G21" s="39">
        <v>0.45</v>
      </c>
      <c r="H21" s="23"/>
      <c r="I21" s="40"/>
      <c r="J21" s="40"/>
      <c r="K21" s="40"/>
      <c r="L21" s="37"/>
      <c r="M21" s="23"/>
      <c r="N21" s="23"/>
      <c r="O21" s="23"/>
    </row>
    <row r="22" spans="1:15" ht="12" customHeight="1" thickBot="1" x14ac:dyDescent="0.25">
      <c r="A22" s="23"/>
      <c r="B22" s="27">
        <v>45504</v>
      </c>
      <c r="C22" s="23"/>
      <c r="D22" s="23" t="s">
        <v>78</v>
      </c>
      <c r="E22" s="23"/>
      <c r="F22" s="34">
        <v>10001</v>
      </c>
      <c r="G22" s="39">
        <v>0.25</v>
      </c>
      <c r="H22" s="23"/>
      <c r="I22" s="518" t="s">
        <v>77</v>
      </c>
      <c r="J22" s="518"/>
      <c r="K22" s="518"/>
      <c r="L22" s="23"/>
      <c r="M22" s="517" t="s">
        <v>225</v>
      </c>
      <c r="N22" s="23"/>
      <c r="O22" s="23"/>
    </row>
    <row r="23" spans="1:15" ht="12" customHeight="1" thickBot="1" x14ac:dyDescent="0.25">
      <c r="A23" s="23"/>
      <c r="B23" s="353" t="s">
        <v>295</v>
      </c>
      <c r="C23" s="23"/>
      <c r="D23" s="23"/>
      <c r="E23" s="23"/>
      <c r="F23" s="29"/>
      <c r="G23" s="41"/>
      <c r="H23" s="23"/>
      <c r="I23" s="518"/>
      <c r="J23" s="518"/>
      <c r="K23" s="518"/>
      <c r="L23" s="356">
        <v>3.2500000000000001E-2</v>
      </c>
      <c r="M23" s="517"/>
      <c r="N23" s="34">
        <v>50270</v>
      </c>
      <c r="O23" s="29" t="s">
        <v>50</v>
      </c>
    </row>
    <row r="24" spans="1:15" ht="12" customHeight="1" thickBot="1" x14ac:dyDescent="0.25">
      <c r="A24" s="23"/>
      <c r="B24" s="353" t="s">
        <v>297</v>
      </c>
      <c r="C24" s="23"/>
      <c r="D24" s="516" t="s">
        <v>293</v>
      </c>
      <c r="E24" s="516"/>
      <c r="F24" s="23"/>
      <c r="G24" s="23"/>
      <c r="H24" s="23"/>
      <c r="I24" s="23"/>
      <c r="J24" s="23"/>
      <c r="K24" s="23"/>
      <c r="L24" s="23"/>
      <c r="M24" s="23"/>
      <c r="N24" s="23"/>
      <c r="O24" s="23"/>
    </row>
    <row r="25" spans="1:15" ht="12" customHeight="1" x14ac:dyDescent="0.2">
      <c r="A25" s="23"/>
      <c r="B25" s="42"/>
      <c r="C25" s="23"/>
      <c r="D25" s="23"/>
      <c r="E25" s="23"/>
      <c r="F25" s="23"/>
      <c r="G25" s="23"/>
      <c r="H25" s="23"/>
      <c r="I25" s="23"/>
      <c r="J25" s="23"/>
      <c r="K25" s="23"/>
      <c r="L25" s="23"/>
      <c r="M25" s="23"/>
      <c r="N25" s="23"/>
      <c r="O25" s="23"/>
    </row>
    <row r="26" spans="1:15" ht="12" customHeight="1" x14ac:dyDescent="0.2">
      <c r="A26" s="23"/>
      <c r="B26" s="42"/>
      <c r="C26" s="23"/>
      <c r="D26" s="23" t="s">
        <v>294</v>
      </c>
      <c r="E26" s="23"/>
      <c r="F26" s="34">
        <v>85000</v>
      </c>
      <c r="G26" s="23"/>
      <c r="H26" s="23"/>
      <c r="I26" s="23"/>
      <c r="J26" s="23"/>
      <c r="K26" s="23"/>
      <c r="L26" s="23"/>
      <c r="M26" s="23"/>
      <c r="N26" s="23"/>
      <c r="O26" s="23"/>
    </row>
    <row r="27" spans="1:15" x14ac:dyDescent="0.2">
      <c r="A27" s="23"/>
      <c r="B27" s="42"/>
      <c r="C27" s="23"/>
      <c r="D27" s="23"/>
      <c r="E27" s="23"/>
      <c r="F27" s="23"/>
      <c r="G27" s="23"/>
      <c r="H27" s="23"/>
      <c r="I27" s="23"/>
      <c r="J27" s="23"/>
      <c r="K27" s="23"/>
      <c r="L27" s="23"/>
      <c r="M27" s="23"/>
      <c r="N27" s="23"/>
      <c r="O27" s="23"/>
    </row>
  </sheetData>
  <mergeCells count="25">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D24:E24"/>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SalesApr22</vt:lpstr>
      <vt:lpstr>PurchasesApr22</vt:lpstr>
      <vt:lpstr>SalesMay22</vt:lpstr>
      <vt:lpstr>PurchasesMay22</vt:lpstr>
      <vt:lpstr>SalesJun22</vt:lpstr>
      <vt:lpstr>PurchasesJun22</vt:lpstr>
      <vt:lpstr>SalesJul22</vt:lpstr>
      <vt:lpstr>PurchasesJul22</vt:lpstr>
      <vt:lpstr>SalesAug22</vt:lpstr>
      <vt:lpstr>PurchasesAug22</vt:lpstr>
      <vt:lpstr>SalesSep22</vt:lpstr>
      <vt:lpstr>PurchasesSep22</vt:lpstr>
      <vt:lpstr>SalesOct22</vt:lpstr>
      <vt:lpstr>PurchasesOct22</vt:lpstr>
      <vt:lpstr>SalesNov22</vt:lpstr>
      <vt:lpstr>PurchasesNov22</vt:lpstr>
      <vt:lpstr>SalesDec22</vt:lpstr>
      <vt:lpstr>PurchasesDec22</vt:lpstr>
      <vt:lpstr>SalesJan23</vt:lpstr>
      <vt:lpstr>PurchasesJan23</vt:lpstr>
      <vt:lpstr>SalesFeb23</vt:lpstr>
      <vt:lpstr>PurchasesFeb23</vt:lpstr>
      <vt:lpstr>SalesMar23</vt:lpstr>
      <vt:lpstr>PurchasesMar23</vt:lpstr>
      <vt:lpstr>Admin</vt:lpstr>
      <vt:lpstr>PurchasesApr22!Print_Area</vt:lpstr>
      <vt:lpstr>PurchasesAug22!Print_Area</vt:lpstr>
      <vt:lpstr>PurchasesDec22!Print_Area</vt:lpstr>
      <vt:lpstr>PurchasesFeb23!Print_Area</vt:lpstr>
      <vt:lpstr>PurchasesJan23!Print_Area</vt:lpstr>
      <vt:lpstr>PurchasesJul22!Print_Area</vt:lpstr>
      <vt:lpstr>PurchasesJun22!Print_Area</vt:lpstr>
      <vt:lpstr>PurchasesMar23!Print_Area</vt:lpstr>
      <vt:lpstr>PurchasesMay22!Print_Area</vt:lpstr>
      <vt:lpstr>PurchasesNov22!Print_Area</vt:lpstr>
      <vt:lpstr>PurchasesOct22!Print_Area</vt:lpstr>
      <vt:lpstr>PurchasesSep22!Print_Area</vt:lpstr>
      <vt:lpstr>SalesApr22!Print_Area</vt:lpstr>
      <vt:lpstr>SalesAug22!Print_Area</vt:lpstr>
      <vt:lpstr>SalesDec22!Print_Area</vt:lpstr>
      <vt:lpstr>SalesFeb23!Print_Area</vt:lpstr>
      <vt:lpstr>SalesJan23!Print_Area</vt:lpstr>
      <vt:lpstr>SalesJul22!Print_Area</vt:lpstr>
      <vt:lpstr>SalesJun22!Print_Area</vt:lpstr>
      <vt:lpstr>SalesMar23!Print_Area</vt:lpstr>
      <vt:lpstr>SalesMay22!Print_Area</vt:lpstr>
      <vt:lpstr>SalesNov22!Print_Area</vt:lpstr>
      <vt:lpstr>SalesOct22!Print_Area</vt:lpstr>
      <vt:lpstr>SalesSep22!Print_Area</vt:lpstr>
      <vt:lpstr>'Profit &amp; Loss Acc'!Print_Titles</vt:lpstr>
      <vt:lpstr>PurchasesApr22!Print_Titles</vt:lpstr>
      <vt:lpstr>PurchasesAug22!Print_Titles</vt:lpstr>
      <vt:lpstr>PurchasesDec22!Print_Titles</vt:lpstr>
      <vt:lpstr>PurchasesFeb23!Print_Titles</vt:lpstr>
      <vt:lpstr>PurchasesJan23!Print_Titles</vt:lpstr>
      <vt:lpstr>PurchasesJul22!Print_Titles</vt:lpstr>
      <vt:lpstr>PurchasesJun22!Print_Titles</vt:lpstr>
      <vt:lpstr>PurchasesMar23!Print_Titles</vt:lpstr>
      <vt:lpstr>PurchasesMay22!Print_Titles</vt:lpstr>
      <vt:lpstr>PurchasesNov22!Print_Titles</vt:lpstr>
      <vt:lpstr>PurchasesOct22!Print_Titles</vt:lpstr>
      <vt:lpstr>PurchasesSep22!Print_Titles</vt:lpstr>
      <vt:lpstr>SalesApr22!Print_Titles</vt:lpstr>
      <vt:lpstr>SalesAug22!Print_Titles</vt:lpstr>
      <vt:lpstr>SalesDec22!Print_Titles</vt:lpstr>
      <vt:lpstr>SalesFeb23!Print_Titles</vt:lpstr>
      <vt:lpstr>SalesJan23!Print_Titles</vt:lpstr>
      <vt:lpstr>SalesJul22!Print_Titles</vt:lpstr>
      <vt:lpstr>SalesJun22!Print_Titles</vt:lpstr>
      <vt:lpstr>SalesMar23!Print_Titles</vt:lpstr>
      <vt:lpstr>SalesMay22!Print_Titles</vt:lpstr>
      <vt:lpstr>SalesNov22!Print_Titles</vt:lpstr>
      <vt:lpstr>SalesOct22!Print_Titles</vt:lpstr>
      <vt:lpstr>SalesSep22!Print_Titles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Louise Powell</cp:lastModifiedBy>
  <cp:lastPrinted>2011-03-20T17:47:30Z</cp:lastPrinted>
  <dcterms:created xsi:type="dcterms:W3CDTF">2002-12-30T15:31:19Z</dcterms:created>
  <dcterms:modified xsi:type="dcterms:W3CDTF">2022-03-24T12:18:12Z</dcterms:modified>
</cp:coreProperties>
</file>