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7-31 (Jul23) Excel 2007\"/>
    </mc:Choice>
  </mc:AlternateContent>
  <xr:revisionPtr revIDLastSave="0" documentId="13_ncr:1_{4B1C6853-D9BA-4EF3-A2EE-54DB8C9117B4}" xr6:coauthVersionLast="47" xr6:coauthVersionMax="47" xr10:uidLastSave="{00000000-0000-0000-0000-000000000000}"/>
  <bookViews>
    <workbookView xWindow="-120" yWindow="-120" windowWidth="20730" windowHeight="1116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8" i="16" s="1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15" i="16" s="1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4" i="16"/>
  <c r="C13" i="16"/>
  <c r="C11" i="16"/>
  <c r="C10" i="16"/>
  <c r="C9" i="16"/>
  <c r="C7" i="16"/>
  <c r="C6" i="16"/>
  <c r="C5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0" i="28" l="1"/>
  <c r="B39" i="28" l="1"/>
  <c r="B38" i="28"/>
  <c r="B42" i="28" l="1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G20" i="16"/>
  <c r="AH64" i="17"/>
  <c r="W66" i="17"/>
  <c r="AH66" i="17"/>
  <c r="AS66" i="17"/>
  <c r="BO66" i="17"/>
  <c r="DR66" i="17"/>
  <c r="BO67" i="17"/>
  <c r="CK67" i="17"/>
  <c r="O86" i="17"/>
  <c r="C39" i="19" s="1"/>
  <c r="O87" i="17"/>
  <c r="K102" i="12"/>
  <c r="G34" i="12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D7" i="17"/>
  <c r="O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E12" i="23" s="1"/>
  <c r="AB6" i="25"/>
  <c r="D6" i="25"/>
  <c r="D20" i="17"/>
  <c r="A11" i="21" s="1"/>
  <c r="D22" i="17"/>
  <c r="D23" i="17"/>
  <c r="D24" i="17"/>
  <c r="D25" i="17"/>
  <c r="D28" i="17"/>
  <c r="D29" i="17"/>
  <c r="D30" i="17"/>
  <c r="W30" i="17"/>
  <c r="AS30" i="17"/>
  <c r="BZ30" i="17"/>
  <c r="CK30" i="17"/>
  <c r="DG30" i="17"/>
  <c r="D31" i="17"/>
  <c r="D32" i="17"/>
  <c r="D33" i="17"/>
  <c r="D34" i="17"/>
  <c r="D35" i="17"/>
  <c r="A17" i="21" s="1"/>
  <c r="K26" i="12"/>
  <c r="D37" i="17"/>
  <c r="D39" i="17"/>
  <c r="A29" i="21" s="1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3" i="12"/>
  <c r="AA126" i="27" s="1"/>
  <c r="AA128" i="27"/>
  <c r="N7" i="28"/>
  <c r="G17" i="12"/>
  <c r="G16" i="12"/>
  <c r="G15" i="12"/>
  <c r="B2" i="12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16" i="21" l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A10" i="21"/>
  <c r="EJ48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H87" i="26" s="1"/>
  <c r="O2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3" i="21"/>
  <c r="B41" i="21" s="1"/>
  <c r="A11" i="24"/>
  <c r="A17" i="24" s="1"/>
  <c r="D38" i="24"/>
  <c r="B41" i="24"/>
  <c r="D14" i="23"/>
  <c r="A20" i="24"/>
  <c r="D2" i="21"/>
  <c r="F22" i="26" s="1"/>
  <c r="EJ9" i="17"/>
  <c r="B36" i="21"/>
  <c r="BB91" i="17"/>
  <c r="G79" i="13"/>
  <c r="G81" i="13" s="1"/>
  <c r="G83" i="13" s="1"/>
  <c r="G85" i="13" s="1"/>
  <c r="B37" i="21"/>
  <c r="B6" i="21"/>
  <c r="EJ8" i="17"/>
  <c r="C82" i="26"/>
  <c r="H98" i="26"/>
  <c r="F65" i="26"/>
  <c r="H97" i="26"/>
  <c r="G79" i="26"/>
  <c r="E17" i="24"/>
  <c r="E11" i="24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87" i="17"/>
  <c r="AK87" i="17" s="1"/>
  <c r="AV87" i="17" s="1"/>
  <c r="B14" i="23"/>
  <c r="B16" i="23" s="1"/>
  <c r="B18" i="23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CG91" i="17"/>
  <c r="BK91" i="17"/>
  <c r="AO91" i="17"/>
  <c r="S91" i="17"/>
  <c r="O58" i="17"/>
  <c r="C44" i="19" s="1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F17" i="24"/>
  <c r="G15" i="24"/>
  <c r="F79" i="12"/>
  <c r="EJ42" i="17"/>
  <c r="F36" i="21" s="1"/>
  <c r="AP91" i="17"/>
  <c r="BW91" i="17"/>
  <c r="O88" i="17"/>
  <c r="Z88" i="17" s="1"/>
  <c r="AK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CR91" i="17"/>
  <c r="AZ91" i="17"/>
  <c r="DN91" i="17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CV34" i="17"/>
  <c r="DR67" i="17"/>
  <c r="DR34" i="17"/>
  <c r="AQ91" i="17"/>
  <c r="AS67" i="17"/>
  <c r="AS34" i="17"/>
  <c r="EC67" i="17"/>
  <c r="EC34" i="17"/>
  <c r="C17" i="24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9" i="21"/>
  <c r="C40" i="19"/>
  <c r="D11" i="24"/>
  <c r="A18" i="21"/>
  <c r="A20" i="21" s="1"/>
  <c r="D34" i="12"/>
  <c r="L67" i="17"/>
  <c r="O67" i="17" s="1"/>
  <c r="L34" i="17"/>
  <c r="O34" i="17" s="1"/>
  <c r="B44" i="23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BZ64" i="17"/>
  <c r="G10" i="16"/>
  <c r="G21" i="16"/>
  <c r="BD66" i="17"/>
  <c r="G14" i="16"/>
  <c r="AD91" i="17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G26" i="16"/>
  <c r="L66" i="17"/>
  <c r="G17" i="16"/>
  <c r="G22" i="16"/>
  <c r="G18" i="16"/>
  <c r="F52" i="23" l="1"/>
  <c r="A13" i="21"/>
  <c r="B46" i="23"/>
  <c r="B49" i="23" s="1"/>
  <c r="B51" i="23" s="1"/>
  <c r="B54" i="23" s="1"/>
  <c r="I89" i="26"/>
  <c r="B39" i="21"/>
  <c r="D40" i="19"/>
  <c r="E40" i="19" s="1"/>
  <c r="F40" i="19" s="1"/>
  <c r="AH29" i="17"/>
  <c r="AH91" i="17" s="1"/>
  <c r="D20" i="24"/>
  <c r="E20" i="24"/>
  <c r="C20" i="24"/>
  <c r="B20" i="24"/>
  <c r="DR29" i="17"/>
  <c r="DR91" i="17" s="1"/>
  <c r="BZ29" i="17"/>
  <c r="BZ91" i="17" s="1"/>
  <c r="Z58" i="17"/>
  <c r="AK58" i="17" s="1"/>
  <c r="AV58" i="17" s="1"/>
  <c r="Z82" i="17"/>
  <c r="AK82" i="17" s="1"/>
  <c r="AV82" i="17" s="1"/>
  <c r="E11" i="21"/>
  <c r="C36" i="19"/>
  <c r="D36" i="19" s="1"/>
  <c r="B22" i="21"/>
  <c r="B26" i="21" s="1"/>
  <c r="B33" i="21" s="1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F20" i="24"/>
  <c r="AL194" i="27"/>
  <c r="AK86" i="17"/>
  <c r="E39" i="19" s="1"/>
  <c r="E19" i="21"/>
  <c r="E12" i="21"/>
  <c r="F24" i="21"/>
  <c r="E29" i="21"/>
  <c r="E30" i="21"/>
  <c r="Z67" i="17"/>
  <c r="C20" i="19"/>
  <c r="AS91" i="17"/>
  <c r="DU83" i="17"/>
  <c r="G12" i="16"/>
  <c r="CV29" i="17" s="1"/>
  <c r="CV91" i="17" s="1"/>
  <c r="G15" i="16"/>
  <c r="EC29" i="17" s="1"/>
  <c r="EC64" i="17"/>
  <c r="AK7" i="17"/>
  <c r="G4" i="16"/>
  <c r="L29" i="17" s="1"/>
  <c r="L64" i="17"/>
  <c r="O64" i="17" s="1"/>
  <c r="CN6" i="17"/>
  <c r="BG87" i="17"/>
  <c r="E28" i="12"/>
  <c r="E79" i="12"/>
  <c r="F15" i="12"/>
  <c r="E72" i="12"/>
  <c r="F102" i="12"/>
  <c r="E84" i="12"/>
  <c r="E63" i="12"/>
  <c r="E48" i="12"/>
  <c r="E57" i="12"/>
  <c r="F18" i="12"/>
  <c r="F16" i="12"/>
  <c r="E91" i="12"/>
  <c r="G11" i="24"/>
  <c r="G17" i="24"/>
  <c r="CY30" i="17"/>
  <c r="DJ30" i="17" s="1"/>
  <c r="DU30" i="17" s="1"/>
  <c r="EF30" i="17" s="1"/>
  <c r="EJ30" i="17" s="1"/>
  <c r="G5" i="16"/>
  <c r="W29" i="17" s="1"/>
  <c r="W64" i="17"/>
  <c r="BO29" i="17"/>
  <c r="BO91" i="17" s="1"/>
  <c r="BD64" i="17"/>
  <c r="G8" i="16"/>
  <c r="BD29" i="17" s="1"/>
  <c r="AV88" i="17"/>
  <c r="D44" i="19" l="1"/>
  <c r="E44" i="19" s="1"/>
  <c r="D35" i="19"/>
  <c r="E35" i="19" s="1"/>
  <c r="E36" i="19"/>
  <c r="F36" i="19" s="1"/>
  <c r="AV86" i="17"/>
  <c r="F39" i="19" s="1"/>
  <c r="BD91" i="17"/>
  <c r="W91" i="17"/>
  <c r="F31" i="21"/>
  <c r="G20" i="24"/>
  <c r="EC91" i="17"/>
  <c r="BG58" i="17"/>
  <c r="BG88" i="17"/>
  <c r="BR87" i="17"/>
  <c r="G40" i="19"/>
  <c r="Z64" i="17"/>
  <c r="BG82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83" i="17"/>
  <c r="AK67" i="17"/>
  <c r="D20" i="19"/>
  <c r="CY6" i="17"/>
  <c r="AV7" i="17"/>
  <c r="BG86" i="17" l="1"/>
  <c r="G39" i="19" s="1"/>
  <c r="F44" i="19"/>
  <c r="G44" i="19" s="1"/>
  <c r="F35" i="19"/>
  <c r="G35" i="19" s="1"/>
  <c r="BR86" i="17"/>
  <c r="AK64" i="17"/>
  <c r="BR58" i="17"/>
  <c r="E16" i="21"/>
  <c r="BG7" i="17"/>
  <c r="AV67" i="17"/>
  <c r="E20" i="19"/>
  <c r="CC87" i="17"/>
  <c r="H40" i="19"/>
  <c r="EJ83" i="17"/>
  <c r="BR82" i="17"/>
  <c r="BR88" i="17"/>
  <c r="G36" i="19"/>
  <c r="DJ6" i="17"/>
  <c r="CC58" i="17" l="1"/>
  <c r="H44" i="19"/>
  <c r="BR7" i="17"/>
  <c r="DU6" i="17"/>
  <c r="AV64" i="17"/>
  <c r="CC86" i="17"/>
  <c r="H39" i="19"/>
  <c r="CC82" i="17"/>
  <c r="H35" i="19"/>
  <c r="CC88" i="17"/>
  <c r="H36" i="19"/>
  <c r="CN87" i="17"/>
  <c r="I40" i="19"/>
  <c r="BG67" i="17"/>
  <c r="F20" i="19"/>
  <c r="I44" i="19" l="1"/>
  <c r="CN58" i="17"/>
  <c r="CY87" i="17"/>
  <c r="J40" i="19"/>
  <c r="CN86" i="17"/>
  <c r="I39" i="19"/>
  <c r="BG64" i="17"/>
  <c r="CN88" i="17"/>
  <c r="I36" i="19"/>
  <c r="I35" i="19"/>
  <c r="CN82" i="17"/>
  <c r="CC7" i="17"/>
  <c r="EF6" i="17"/>
  <c r="BR67" i="17"/>
  <c r="G20" i="19"/>
  <c r="CY86" i="17" l="1"/>
  <c r="J39" i="19"/>
  <c r="CC67" i="17"/>
  <c r="H20" i="19"/>
  <c r="CY88" i="17"/>
  <c r="J36" i="19"/>
  <c r="DJ87" i="17"/>
  <c r="K40" i="19"/>
  <c r="EJ6" i="17"/>
  <c r="CY82" i="17"/>
  <c r="J35" i="19"/>
  <c r="J44" i="19"/>
  <c r="CY58" i="17"/>
  <c r="CN7" i="17"/>
  <c r="BR64" i="17"/>
  <c r="DJ82" i="17" l="1"/>
  <c r="K35" i="19"/>
  <c r="CY7" i="17"/>
  <c r="DJ86" i="17"/>
  <c r="K39" i="19"/>
  <c r="DJ58" i="17"/>
  <c r="K44" i="19"/>
  <c r="DJ88" i="17"/>
  <c r="K36" i="19"/>
  <c r="CN67" i="17"/>
  <c r="I20" i="19"/>
  <c r="CC64" i="17"/>
  <c r="DU87" i="17"/>
  <c r="L40" i="19"/>
  <c r="CY67" i="17" l="1"/>
  <c r="J20" i="19"/>
  <c r="DU86" i="17"/>
  <c r="L39" i="19"/>
  <c r="EF87" i="17"/>
  <c r="M40" i="19"/>
  <c r="DU88" i="17"/>
  <c r="L36" i="19"/>
  <c r="CN64" i="17"/>
  <c r="DJ7" i="17"/>
  <c r="DU58" i="17"/>
  <c r="L44" i="19"/>
  <c r="DU82" i="17"/>
  <c r="L35" i="19"/>
  <c r="EF88" i="17" l="1"/>
  <c r="M36" i="19"/>
  <c r="EF58" i="17"/>
  <c r="M44" i="19"/>
  <c r="EF82" i="17"/>
  <c r="M35" i="19"/>
  <c r="DU7" i="17"/>
  <c r="EJ87" i="17"/>
  <c r="N40" i="19"/>
  <c r="B40" i="19" s="1"/>
  <c r="EF86" i="17"/>
  <c r="M39" i="19"/>
  <c r="DJ67" i="17"/>
  <c r="K20" i="19"/>
  <c r="CY64" i="17"/>
  <c r="DU67" i="17" l="1"/>
  <c r="L20" i="19"/>
  <c r="EF7" i="17"/>
  <c r="EJ88" i="17"/>
  <c r="N36" i="19"/>
  <c r="B36" i="19" s="1"/>
  <c r="E43" i="23"/>
  <c r="I8" i="12"/>
  <c r="EJ82" i="17"/>
  <c r="N35" i="19"/>
  <c r="B35" i="19" s="1"/>
  <c r="EJ86" i="17"/>
  <c r="N39" i="19"/>
  <c r="B39" i="19" s="1"/>
  <c r="DJ64" i="17"/>
  <c r="EH58" i="17"/>
  <c r="EH35" i="17" s="1"/>
  <c r="N44" i="19"/>
  <c r="B44" i="19" s="1"/>
  <c r="E42" i="23" l="1"/>
  <c r="E39" i="23"/>
  <c r="E38" i="23"/>
  <c r="AJ154" i="27"/>
  <c r="K37" i="12"/>
  <c r="EF67" i="17"/>
  <c r="M20" i="19"/>
  <c r="EJ7" i="17"/>
  <c r="EJ58" i="17"/>
  <c r="DU64" i="17"/>
  <c r="EJ67" i="17" l="1"/>
  <c r="N20" i="19"/>
  <c r="B20" i="19" s="1"/>
  <c r="EF64" i="17"/>
  <c r="K24" i="12"/>
  <c r="AJ76" i="27"/>
  <c r="F48" i="23"/>
  <c r="E23" i="23" l="1"/>
  <c r="EJ64" i="17"/>
  <c r="B37" i="28" l="1"/>
  <c r="B28" i="25"/>
  <c r="M1" i="19"/>
  <c r="DL1" i="17"/>
  <c r="DU1" i="17" s="1"/>
  <c r="B14" i="16"/>
  <c r="B27" i="16" s="1"/>
  <c r="B36" i="28"/>
  <c r="G3" i="28" s="1"/>
  <c r="N3" i="28" s="1"/>
  <c r="B26" i="25" l="1"/>
  <c r="B34" i="28"/>
  <c r="CP1" i="17" s="1"/>
  <c r="CY1" i="17" s="1"/>
  <c r="B13" i="16"/>
  <c r="B26" i="16" s="1"/>
  <c r="L1" i="19"/>
  <c r="B35" i="28"/>
  <c r="DA1" i="17"/>
  <c r="DJ1" i="17" s="1"/>
  <c r="B32" i="28" l="1"/>
  <c r="F7" i="28" s="1"/>
  <c r="B12" i="16"/>
  <c r="B25" i="16" s="1"/>
  <c r="B33" i="28"/>
  <c r="K1" i="19"/>
  <c r="B24" i="25"/>
  <c r="B31" i="28"/>
  <c r="L11" i="28"/>
  <c r="B11" i="16" l="1"/>
  <c r="B24" i="16" s="1"/>
  <c r="F8" i="28"/>
  <c r="B30" i="28"/>
  <c r="B29" i="28" s="1"/>
  <c r="CE1" i="17"/>
  <c r="CN1" i="17" s="1"/>
  <c r="J1" i="19"/>
  <c r="N11" i="28"/>
  <c r="N6" i="28"/>
  <c r="D33" i="12" s="1"/>
  <c r="B22" i="25"/>
  <c r="L7" i="28"/>
  <c r="B10" i="16" l="1"/>
  <c r="B23" i="16" s="1"/>
  <c r="B20" i="25"/>
  <c r="BT1" i="17"/>
  <c r="CC1" i="17" s="1"/>
  <c r="B28" i="28"/>
  <c r="B26" i="28" s="1"/>
  <c r="I1" i="19"/>
  <c r="C34" i="12"/>
  <c r="A34" i="12" s="1"/>
  <c r="K7" i="28"/>
  <c r="E34" i="12" s="1"/>
  <c r="C128" i="27" s="1"/>
  <c r="B9" i="16" l="1"/>
  <c r="B22" i="16" s="1"/>
  <c r="H1" i="19"/>
  <c r="B27" i="28"/>
  <c r="N21" i="28" s="1"/>
  <c r="B18" i="25"/>
  <c r="BI1" i="17"/>
  <c r="BR1" i="17" s="1"/>
  <c r="AX1" i="17"/>
  <c r="BG1" i="17" s="1"/>
  <c r="B16" i="25"/>
  <c r="B25" i="28"/>
  <c r="B8" i="16"/>
  <c r="B21" i="16" s="1"/>
  <c r="O19" i="28"/>
  <c r="B24" i="28"/>
  <c r="G1" i="19"/>
  <c r="B23" i="28" l="1"/>
  <c r="B14" i="25"/>
  <c r="F1" i="19"/>
  <c r="B7" i="16"/>
  <c r="B20" i="16" s="1"/>
  <c r="AM1" i="17"/>
  <c r="AV1" i="17" s="1"/>
  <c r="B22" i="28"/>
  <c r="B6" i="16" l="1"/>
  <c r="B19" i="16" s="1"/>
  <c r="B20" i="28"/>
  <c r="E1" i="19"/>
  <c r="AB1" i="17"/>
  <c r="AK1" i="17" s="1"/>
  <c r="B12" i="25"/>
  <c r="B21" i="28"/>
  <c r="B18" i="28" l="1"/>
  <c r="B5" i="16"/>
  <c r="B18" i="16" s="1"/>
  <c r="D1" i="19"/>
  <c r="B10" i="25"/>
  <c r="B19" i="28"/>
  <c r="Q1" i="17"/>
  <c r="Z1" i="17" s="1"/>
  <c r="F1" i="17" l="1"/>
  <c r="O1" i="17" s="1"/>
  <c r="B4" i="16"/>
  <c r="B17" i="16" s="1"/>
  <c r="B16" i="28"/>
  <c r="C1" i="19"/>
  <c r="B8" i="25"/>
  <c r="B17" i="28"/>
  <c r="N19" i="28" l="1"/>
  <c r="A8" i="24"/>
  <c r="A14" i="24" s="1"/>
  <c r="L6" i="28"/>
  <c r="K6" i="28" s="1"/>
  <c r="E33" i="12" s="1"/>
  <c r="C126" i="27" s="1"/>
  <c r="D1" i="17"/>
  <c r="B6" i="25"/>
  <c r="B14" i="28"/>
  <c r="B15" i="28"/>
  <c r="D12" i="23" s="1"/>
  <c r="A5" i="23"/>
  <c r="A3" i="21" s="1"/>
  <c r="B13" i="28" l="1"/>
  <c r="B12" i="28"/>
  <c r="C33" i="12"/>
  <c r="B33" i="27"/>
  <c r="E5" i="12"/>
  <c r="E15" i="12" l="1"/>
  <c r="D97" i="12"/>
  <c r="D95" i="12"/>
  <c r="D91" i="12"/>
  <c r="E17" i="12"/>
  <c r="D94" i="12"/>
  <c r="D96" i="12"/>
  <c r="D48" i="12"/>
  <c r="D84" i="12"/>
  <c r="E16" i="12"/>
  <c r="D79" i="12"/>
  <c r="D63" i="12"/>
  <c r="E18" i="12"/>
  <c r="E93" i="12"/>
  <c r="D72" i="12"/>
  <c r="E102" i="12"/>
  <c r="D57" i="12"/>
  <c r="E99" i="12"/>
  <c r="A35" i="12"/>
  <c r="A33" i="12"/>
  <c r="B11" i="28"/>
  <c r="B10" i="28"/>
  <c r="B9" i="28" l="1"/>
  <c r="B8" i="28"/>
  <c r="B7" i="28" l="1"/>
  <c r="F6" i="28"/>
  <c r="F5" i="28"/>
  <c r="L10" i="28"/>
  <c r="B6" i="28"/>
  <c r="N10" i="28"/>
  <c r="B5" i="28" l="1"/>
  <c r="B4" i="28"/>
  <c r="B2" i="28" l="1"/>
  <c r="B3" i="28"/>
  <c r="O56" i="17" l="1"/>
  <c r="O81" i="17"/>
  <c r="O57" i="17"/>
  <c r="L20" i="25" l="1"/>
  <c r="X28" i="25"/>
  <c r="X16" i="25"/>
  <c r="O54" i="17"/>
  <c r="R8" i="25"/>
  <c r="R24" i="25"/>
  <c r="L24" i="25"/>
  <c r="R22" i="25"/>
  <c r="X10" i="25"/>
  <c r="L30" i="25"/>
  <c r="X22" i="25"/>
  <c r="R26" i="25"/>
  <c r="X26" i="25"/>
  <c r="X14" i="25"/>
  <c r="Z81" i="17"/>
  <c r="C34" i="19"/>
  <c r="X18" i="25"/>
  <c r="L26" i="25"/>
  <c r="R28" i="25"/>
  <c r="R16" i="25"/>
  <c r="R18" i="25"/>
  <c r="R14" i="25"/>
  <c r="R20" i="25"/>
  <c r="X12" i="25"/>
  <c r="O53" i="17"/>
  <c r="L8" i="25"/>
  <c r="R30" i="25"/>
  <c r="L18" i="25"/>
  <c r="L28" i="25"/>
  <c r="Z56" i="17"/>
  <c r="C7" i="19"/>
  <c r="BI91" i="17"/>
  <c r="C8" i="19"/>
  <c r="Z57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10" i="25"/>
  <c r="X24" i="25"/>
  <c r="X30" i="25"/>
  <c r="L12" i="25"/>
  <c r="AB91" i="17"/>
  <c r="X8" i="25"/>
  <c r="O55" i="17"/>
  <c r="R12" i="25"/>
  <c r="X20" i="25"/>
  <c r="L14" i="25"/>
  <c r="AM91" i="17"/>
  <c r="L22" i="25"/>
  <c r="AX91" i="17"/>
  <c r="L16" i="25"/>
  <c r="R10" i="25"/>
  <c r="BT91" i="17"/>
  <c r="CE91" i="17"/>
  <c r="Q91" i="17" l="1"/>
  <c r="Z55" i="17"/>
  <c r="C6" i="19"/>
  <c r="AK57" i="17"/>
  <c r="D8" i="19"/>
  <c r="AK56" i="17"/>
  <c r="D7" i="19"/>
  <c r="Z53" i="17"/>
  <c r="C4" i="19"/>
  <c r="AK81" i="17"/>
  <c r="D34" i="19"/>
  <c r="Z54" i="17"/>
  <c r="C5" i="19"/>
  <c r="F91" i="17"/>
  <c r="CP91" i="17"/>
  <c r="AB8" i="25"/>
  <c r="D8" i="25"/>
  <c r="Z8" i="25" l="1"/>
  <c r="AB10" i="25"/>
  <c r="D5" i="19"/>
  <c r="AK54" i="17"/>
  <c r="AV56" i="17"/>
  <c r="E7" i="19"/>
  <c r="D6" i="19"/>
  <c r="AK55" i="17"/>
  <c r="C9" i="19"/>
  <c r="DA91" i="17"/>
  <c r="E34" i="19"/>
  <c r="AV81" i="17"/>
  <c r="AK53" i="17"/>
  <c r="D4" i="19"/>
  <c r="D9" i="19" s="1"/>
  <c r="E8" i="19"/>
  <c r="AV57" i="17"/>
  <c r="E6" i="19" l="1"/>
  <c r="AV55" i="17"/>
  <c r="AV54" i="17"/>
  <c r="E5" i="19"/>
  <c r="AV53" i="17"/>
  <c r="E4" i="19"/>
  <c r="DL91" i="17"/>
  <c r="F8" i="19"/>
  <c r="BG57" i="17"/>
  <c r="F34" i="19"/>
  <c r="BG81" i="17"/>
  <c r="AB12" i="25"/>
  <c r="BG56" i="17"/>
  <c r="F7" i="19"/>
  <c r="D10" i="25"/>
  <c r="M19" i="17"/>
  <c r="M60" i="17"/>
  <c r="DW91" i="17" l="1"/>
  <c r="BR56" i="17"/>
  <c r="G7" i="19"/>
  <c r="BR81" i="17"/>
  <c r="G34" i="19"/>
  <c r="M91" i="17"/>
  <c r="O19" i="17"/>
  <c r="AB14" i="25"/>
  <c r="AB16" i="25" s="1"/>
  <c r="AB18" i="25" s="1"/>
  <c r="BG54" i="17"/>
  <c r="F5" i="19"/>
  <c r="Z10" i="25"/>
  <c r="D12" i="25" s="1"/>
  <c r="Z12" i="25" s="1"/>
  <c r="BR57" i="17"/>
  <c r="G8" i="19"/>
  <c r="E9" i="19"/>
  <c r="BG55" i="17"/>
  <c r="F6" i="19"/>
  <c r="BG53" i="17"/>
  <c r="F4" i="19"/>
  <c r="D14" i="25" l="1"/>
  <c r="AI60" i="17"/>
  <c r="AI19" i="17"/>
  <c r="H8" i="19"/>
  <c r="CC57" i="17"/>
  <c r="BR54" i="17"/>
  <c r="G5" i="19"/>
  <c r="CC56" i="17"/>
  <c r="H7" i="19"/>
  <c r="BR55" i="17"/>
  <c r="G6" i="19"/>
  <c r="X19" i="17"/>
  <c r="X91" i="17" s="1"/>
  <c r="X60" i="17"/>
  <c r="F9" i="19"/>
  <c r="AB20" i="25"/>
  <c r="CC81" i="17"/>
  <c r="H34" i="19"/>
  <c r="G4" i="19"/>
  <c r="BR53" i="17"/>
  <c r="AI91" i="17" l="1"/>
  <c r="Z19" i="17"/>
  <c r="AK19" i="17" s="1"/>
  <c r="G9" i="19"/>
  <c r="AB22" i="25"/>
  <c r="CN56" i="17"/>
  <c r="I7" i="19"/>
  <c r="CN81" i="17"/>
  <c r="I34" i="19"/>
  <c r="CC55" i="17"/>
  <c r="H6" i="19"/>
  <c r="CC54" i="17"/>
  <c r="H5" i="19"/>
  <c r="H4" i="19"/>
  <c r="CC53" i="17"/>
  <c r="CN57" i="17"/>
  <c r="I8" i="19"/>
  <c r="Z14" i="25"/>
  <c r="D16" i="25" s="1"/>
  <c r="Z16" i="25" l="1"/>
  <c r="D18" i="25" s="1"/>
  <c r="AT19" i="17"/>
  <c r="AT60" i="17"/>
  <c r="I4" i="19"/>
  <c r="CN53" i="17"/>
  <c r="CN54" i="17"/>
  <c r="I5" i="19"/>
  <c r="CY81" i="17"/>
  <c r="J34" i="19"/>
  <c r="J7" i="19"/>
  <c r="CY56" i="17"/>
  <c r="H9" i="19"/>
  <c r="J8" i="19"/>
  <c r="CY57" i="17"/>
  <c r="CN55" i="17"/>
  <c r="I6" i="19"/>
  <c r="AB24" i="25"/>
  <c r="Z18" i="25" l="1"/>
  <c r="CY55" i="17"/>
  <c r="J6" i="19"/>
  <c r="K7" i="19"/>
  <c r="DJ56" i="17"/>
  <c r="AB26" i="25"/>
  <c r="DJ57" i="17"/>
  <c r="K8" i="19"/>
  <c r="J5" i="19"/>
  <c r="CY54" i="17"/>
  <c r="AT91" i="17"/>
  <c r="AV19" i="17"/>
  <c r="CY53" i="17"/>
  <c r="J4" i="19"/>
  <c r="O33" i="17"/>
  <c r="Z33" i="17" s="1"/>
  <c r="AK33" i="17" s="1"/>
  <c r="AV33" i="17" s="1"/>
  <c r="BG33" i="17" s="1"/>
  <c r="BR33" i="17" s="1"/>
  <c r="CC33" i="17" s="1"/>
  <c r="CN33" i="17" s="1"/>
  <c r="CY33" i="17" s="1"/>
  <c r="DJ81" i="17"/>
  <c r="K34" i="19"/>
  <c r="I9" i="19"/>
  <c r="BE19" i="17"/>
  <c r="BE60" i="17"/>
  <c r="O79" i="17"/>
  <c r="O78" i="17"/>
  <c r="O77" i="17"/>
  <c r="O74" i="17"/>
  <c r="O61" i="17"/>
  <c r="O70" i="17"/>
  <c r="O71" i="17"/>
  <c r="O84" i="17"/>
  <c r="O72" i="17"/>
  <c r="O68" i="17"/>
  <c r="O80" i="17"/>
  <c r="O66" i="17"/>
  <c r="O76" i="17"/>
  <c r="O60" i="17"/>
  <c r="O65" i="17"/>
  <c r="O85" i="17"/>
  <c r="O75" i="17"/>
  <c r="O69" i="17"/>
  <c r="O62" i="17"/>
  <c r="O73" i="17"/>
  <c r="BE91" i="17" l="1"/>
  <c r="J9" i="19"/>
  <c r="Z62" i="17"/>
  <c r="C13" i="19"/>
  <c r="DJ33" i="17"/>
  <c r="DU33" i="17" s="1"/>
  <c r="EF33" i="17" s="1"/>
  <c r="EJ33" i="17" s="1"/>
  <c r="BG19" i="17"/>
  <c r="L7" i="19"/>
  <c r="DU56" i="17"/>
  <c r="Z69" i="17"/>
  <c r="C22" i="19"/>
  <c r="C18" i="19"/>
  <c r="Z65" i="17"/>
  <c r="C11" i="19"/>
  <c r="Z60" i="17"/>
  <c r="C29" i="19"/>
  <c r="Z76" i="17"/>
  <c r="BJ91" i="17"/>
  <c r="Z68" i="17"/>
  <c r="C21" i="19"/>
  <c r="Z72" i="17"/>
  <c r="C25" i="19"/>
  <c r="CF91" i="17"/>
  <c r="AC91" i="17"/>
  <c r="C27" i="19"/>
  <c r="Z74" i="17"/>
  <c r="C31" i="19"/>
  <c r="Z78" i="17"/>
  <c r="L8" i="19"/>
  <c r="DU57" i="17"/>
  <c r="C12" i="19"/>
  <c r="Z61" i="17"/>
  <c r="CQ91" i="17"/>
  <c r="C28" i="19"/>
  <c r="Z75" i="17"/>
  <c r="C19" i="19"/>
  <c r="Z66" i="17"/>
  <c r="Z84" i="17"/>
  <c r="C37" i="19"/>
  <c r="C23" i="19"/>
  <c r="Z70" i="17"/>
  <c r="AY91" i="17"/>
  <c r="DX91" i="17"/>
  <c r="AN91" i="17"/>
  <c r="DB91" i="17"/>
  <c r="C30" i="19"/>
  <c r="Z77" i="17"/>
  <c r="Z79" i="17"/>
  <c r="C32" i="19"/>
  <c r="K5" i="19"/>
  <c r="DJ54" i="17"/>
  <c r="BP60" i="17"/>
  <c r="BP19" i="17"/>
  <c r="BP91" i="17" s="1"/>
  <c r="Z80" i="17"/>
  <c r="C33" i="19"/>
  <c r="R91" i="17"/>
  <c r="C26" i="19"/>
  <c r="Z73" i="17"/>
  <c r="C38" i="19"/>
  <c r="Z85" i="17"/>
  <c r="DM91" i="17"/>
  <c r="C24" i="19"/>
  <c r="Z71" i="17"/>
  <c r="O16" i="17"/>
  <c r="G91" i="17"/>
  <c r="BU91" i="17"/>
  <c r="DU81" i="17"/>
  <c r="L34" i="19"/>
  <c r="K4" i="19"/>
  <c r="DJ53" i="17"/>
  <c r="AB28" i="25"/>
  <c r="K6" i="19"/>
  <c r="DJ55" i="17"/>
  <c r="D20" i="25"/>
  <c r="Z20" i="25" s="1"/>
  <c r="BR19" i="17" l="1"/>
  <c r="E18" i="21"/>
  <c r="D33" i="19"/>
  <c r="AK80" i="17"/>
  <c r="D11" i="19"/>
  <c r="AK60" i="17"/>
  <c r="D22" i="25"/>
  <c r="CA19" i="17"/>
  <c r="CA60" i="17"/>
  <c r="D23" i="19"/>
  <c r="AK70" i="17"/>
  <c r="D19" i="19"/>
  <c r="AK66" i="17"/>
  <c r="M8" i="19"/>
  <c r="EF57" i="17"/>
  <c r="D27" i="19"/>
  <c r="AK74" i="17"/>
  <c r="C14" i="19"/>
  <c r="C16" i="19" s="1"/>
  <c r="AK69" i="17"/>
  <c r="D22" i="19"/>
  <c r="DU53" i="17"/>
  <c r="L4" i="19"/>
  <c r="AK73" i="17"/>
  <c r="D26" i="19"/>
  <c r="AK84" i="17"/>
  <c r="D37" i="19"/>
  <c r="AB30" i="25"/>
  <c r="L6" i="19"/>
  <c r="DU55" i="17"/>
  <c r="Z16" i="17"/>
  <c r="O91" i="17"/>
  <c r="D38" i="19"/>
  <c r="AK85" i="17"/>
  <c r="AK79" i="17"/>
  <c r="D32" i="19"/>
  <c r="AK61" i="17"/>
  <c r="D12" i="19"/>
  <c r="D25" i="19"/>
  <c r="AK72" i="17"/>
  <c r="AK76" i="17"/>
  <c r="D29" i="19"/>
  <c r="AK65" i="17"/>
  <c r="D18" i="19"/>
  <c r="M7" i="19"/>
  <c r="EF56" i="17"/>
  <c r="AK68" i="17"/>
  <c r="D21" i="19"/>
  <c r="K9" i="19"/>
  <c r="M34" i="19"/>
  <c r="EF81" i="17"/>
  <c r="AK71" i="17"/>
  <c r="D24" i="19"/>
  <c r="DU54" i="17"/>
  <c r="L5" i="19"/>
  <c r="D30" i="19"/>
  <c r="AK77" i="17"/>
  <c r="D28" i="19"/>
  <c r="AK75" i="17"/>
  <c r="AK78" i="17"/>
  <c r="D31" i="19"/>
  <c r="C41" i="19"/>
  <c r="AK62" i="17"/>
  <c r="D13" i="19"/>
  <c r="C43" i="19" l="1"/>
  <c r="C45" i="19" s="1"/>
  <c r="E31" i="19"/>
  <c r="AV78" i="17"/>
  <c r="E24" i="19"/>
  <c r="AV71" i="17"/>
  <c r="E28" i="19"/>
  <c r="AV75" i="17"/>
  <c r="N34" i="19"/>
  <c r="B34" i="19" s="1"/>
  <c r="EJ81" i="17"/>
  <c r="E37" i="23" s="1"/>
  <c r="E21" i="19"/>
  <c r="AV68" i="17"/>
  <c r="AV65" i="17"/>
  <c r="E18" i="19"/>
  <c r="AV79" i="17"/>
  <c r="E32" i="19"/>
  <c r="E27" i="19"/>
  <c r="AV74" i="17"/>
  <c r="E19" i="19"/>
  <c r="AV66" i="17"/>
  <c r="D14" i="19"/>
  <c r="D16" i="19" s="1"/>
  <c r="D41" i="19"/>
  <c r="E37" i="19"/>
  <c r="AV84" i="17"/>
  <c r="M5" i="19"/>
  <c r="EF54" i="17"/>
  <c r="N7" i="19"/>
  <c r="B7" i="19" s="1"/>
  <c r="EJ56" i="17"/>
  <c r="AK16" i="17"/>
  <c r="Z91" i="17"/>
  <c r="AV73" i="17"/>
  <c r="E26" i="19"/>
  <c r="AV69" i="17"/>
  <c r="E22" i="19"/>
  <c r="CC19" i="17"/>
  <c r="CA91" i="17"/>
  <c r="AV80" i="17"/>
  <c r="E33" i="19"/>
  <c r="E13" i="19"/>
  <c r="AV62" i="17"/>
  <c r="E25" i="19"/>
  <c r="AV72" i="17"/>
  <c r="M4" i="19"/>
  <c r="EF53" i="17"/>
  <c r="AV60" i="17"/>
  <c r="E11" i="19"/>
  <c r="E30" i="19"/>
  <c r="AV77" i="17"/>
  <c r="AV76" i="17"/>
  <c r="E29" i="19"/>
  <c r="E12" i="19"/>
  <c r="AV61" i="17"/>
  <c r="AV85" i="17"/>
  <c r="E38" i="19"/>
  <c r="M6" i="19"/>
  <c r="EF55" i="17"/>
  <c r="L9" i="19"/>
  <c r="N8" i="19"/>
  <c r="B8" i="19" s="1"/>
  <c r="EJ57" i="17"/>
  <c r="F8" i="23" s="1"/>
  <c r="AV70" i="17"/>
  <c r="E23" i="19"/>
  <c r="Z22" i="25"/>
  <c r="E14" i="19" l="1"/>
  <c r="E16" i="19" s="1"/>
  <c r="D43" i="19"/>
  <c r="D45" i="19" s="1"/>
  <c r="CL19" i="17"/>
  <c r="CL60" i="17"/>
  <c r="EJ55" i="17"/>
  <c r="N6" i="19"/>
  <c r="B6" i="19" s="1"/>
  <c r="F12" i="19"/>
  <c r="BG61" i="17"/>
  <c r="BG77" i="17"/>
  <c r="F30" i="19"/>
  <c r="EJ53" i="17"/>
  <c r="N4" i="19"/>
  <c r="BG62" i="17"/>
  <c r="F13" i="19"/>
  <c r="BG84" i="17"/>
  <c r="F37" i="19"/>
  <c r="BG65" i="17"/>
  <c r="F18" i="19"/>
  <c r="D24" i="25"/>
  <c r="Z24" i="25" s="1"/>
  <c r="M9" i="19"/>
  <c r="F26" i="19"/>
  <c r="BG73" i="17"/>
  <c r="F19" i="19"/>
  <c r="BG66" i="17"/>
  <c r="BG68" i="17"/>
  <c r="F21" i="19"/>
  <c r="BG75" i="17"/>
  <c r="F28" i="19"/>
  <c r="BG78" i="17"/>
  <c r="F31" i="19"/>
  <c r="F25" i="19"/>
  <c r="BG72" i="17"/>
  <c r="EJ54" i="17"/>
  <c r="N5" i="19"/>
  <c r="B5" i="19" s="1"/>
  <c r="BG79" i="17"/>
  <c r="F32" i="19"/>
  <c r="BG70" i="17"/>
  <c r="F23" i="19"/>
  <c r="F38" i="19"/>
  <c r="BG85" i="17"/>
  <c r="F29" i="19"/>
  <c r="BG76" i="17"/>
  <c r="BG60" i="17"/>
  <c r="F11" i="19"/>
  <c r="BG80" i="17"/>
  <c r="F33" i="19"/>
  <c r="BG69" i="17"/>
  <c r="F22" i="19"/>
  <c r="AV16" i="17"/>
  <c r="AK91" i="17"/>
  <c r="BG74" i="17"/>
  <c r="BR74" i="17" s="1"/>
  <c r="F27" i="19"/>
  <c r="E41" i="19"/>
  <c r="E43" i="19" s="1"/>
  <c r="E45" i="19" s="1"/>
  <c r="BG71" i="17"/>
  <c r="F24" i="19"/>
  <c r="CL91" i="17" l="1"/>
  <c r="CN19" i="17"/>
  <c r="G27" i="19"/>
  <c r="F14" i="19"/>
  <c r="F16" i="19" s="1"/>
  <c r="G38" i="19"/>
  <c r="BR85" i="17"/>
  <c r="BR72" i="17"/>
  <c r="G25" i="19"/>
  <c r="BR78" i="17"/>
  <c r="G31" i="19"/>
  <c r="BR68" i="17"/>
  <c r="G21" i="19"/>
  <c r="F41" i="19"/>
  <c r="H27" i="19"/>
  <c r="CC74" i="17"/>
  <c r="G22" i="19"/>
  <c r="BR69" i="17"/>
  <c r="G11" i="19"/>
  <c r="BR60" i="17"/>
  <c r="G32" i="19"/>
  <c r="BR79" i="17"/>
  <c r="BR66" i="17"/>
  <c r="G19" i="19"/>
  <c r="BR65" i="17"/>
  <c r="G18" i="19"/>
  <c r="G13" i="19"/>
  <c r="BR62" i="17"/>
  <c r="BR77" i="17"/>
  <c r="G30" i="19"/>
  <c r="BR71" i="17"/>
  <c r="G24" i="19"/>
  <c r="BR76" i="17"/>
  <c r="G29" i="19"/>
  <c r="BR75" i="17"/>
  <c r="G28" i="19"/>
  <c r="N9" i="19"/>
  <c r="B4" i="19"/>
  <c r="B9" i="19" s="1"/>
  <c r="BR61" i="17"/>
  <c r="G12" i="19"/>
  <c r="BG16" i="17"/>
  <c r="AV91" i="17"/>
  <c r="G33" i="19"/>
  <c r="BR80" i="17"/>
  <c r="G23" i="19"/>
  <c r="BR70" i="17"/>
  <c r="BR73" i="17"/>
  <c r="G26" i="19"/>
  <c r="D26" i="25"/>
  <c r="CW60" i="17"/>
  <c r="CW19" i="17"/>
  <c r="BR84" i="17"/>
  <c r="G37" i="19"/>
  <c r="F7" i="23"/>
  <c r="F9" i="23" s="1"/>
  <c r="K99" i="12"/>
  <c r="G41" i="19" l="1"/>
  <c r="H19" i="19"/>
  <c r="CC66" i="17"/>
  <c r="G14" i="19"/>
  <c r="G16" i="19" s="1"/>
  <c r="CC85" i="17"/>
  <c r="H38" i="19"/>
  <c r="BR16" i="17"/>
  <c r="BG91" i="17"/>
  <c r="CC84" i="17"/>
  <c r="H37" i="19"/>
  <c r="CC80" i="17"/>
  <c r="H33" i="19"/>
  <c r="CC76" i="17"/>
  <c r="H29" i="19"/>
  <c r="CC77" i="17"/>
  <c r="H30" i="19"/>
  <c r="CC65" i="17"/>
  <c r="H18" i="19"/>
  <c r="H32" i="19"/>
  <c r="CC79" i="17"/>
  <c r="CC69" i="17"/>
  <c r="H22" i="19"/>
  <c r="H31" i="19"/>
  <c r="CC78" i="17"/>
  <c r="I17" i="12"/>
  <c r="K104" i="12"/>
  <c r="CW91" i="17"/>
  <c r="H26" i="19"/>
  <c r="CC73" i="17"/>
  <c r="CC62" i="17"/>
  <c r="H13" i="19"/>
  <c r="CY19" i="17"/>
  <c r="Z26" i="25"/>
  <c r="D28" i="25" s="1"/>
  <c r="Z28" i="25" s="1"/>
  <c r="AK66" i="27"/>
  <c r="D89" i="26"/>
  <c r="E87" i="26"/>
  <c r="CC70" i="17"/>
  <c r="H23" i="19"/>
  <c r="CC61" i="17"/>
  <c r="H12" i="19"/>
  <c r="CC75" i="17"/>
  <c r="H28" i="19"/>
  <c r="CC71" i="17"/>
  <c r="H24" i="19"/>
  <c r="H11" i="19"/>
  <c r="CC60" i="17"/>
  <c r="I27" i="19"/>
  <c r="CN74" i="17"/>
  <c r="H21" i="19"/>
  <c r="CC68" i="17"/>
  <c r="H25" i="19"/>
  <c r="CC72" i="17"/>
  <c r="F43" i="19"/>
  <c r="F45" i="19" s="1"/>
  <c r="H14" i="19" l="1"/>
  <c r="H16" i="19" s="1"/>
  <c r="K20" i="12"/>
  <c r="G43" i="19"/>
  <c r="G45" i="19" s="1"/>
  <c r="CN72" i="17"/>
  <c r="I25" i="19"/>
  <c r="J27" i="19"/>
  <c r="CY74" i="17"/>
  <c r="DH19" i="17"/>
  <c r="DH60" i="17"/>
  <c r="I30" i="19"/>
  <c r="CN77" i="17"/>
  <c r="CN80" i="17"/>
  <c r="I33" i="19"/>
  <c r="CC16" i="17"/>
  <c r="BR91" i="17"/>
  <c r="CN66" i="17"/>
  <c r="I19" i="19"/>
  <c r="I24" i="19"/>
  <c r="CN71" i="17"/>
  <c r="I12" i="19"/>
  <c r="CN61" i="17"/>
  <c r="D30" i="25"/>
  <c r="Z30" i="25" s="1"/>
  <c r="DS60" i="17"/>
  <c r="DS19" i="17"/>
  <c r="CN62" i="17"/>
  <c r="I13" i="19"/>
  <c r="H41" i="19"/>
  <c r="H43" i="19" s="1"/>
  <c r="H45" i="19" s="1"/>
  <c r="CN68" i="17"/>
  <c r="I21" i="19"/>
  <c r="I11" i="19"/>
  <c r="CN60" i="17"/>
  <c r="CN73" i="17"/>
  <c r="I26" i="19"/>
  <c r="CN69" i="17"/>
  <c r="I22" i="19"/>
  <c r="CN65" i="17"/>
  <c r="I18" i="19"/>
  <c r="CN76" i="17"/>
  <c r="I29" i="19"/>
  <c r="CN84" i="17"/>
  <c r="I37" i="19"/>
  <c r="CN85" i="17"/>
  <c r="I38" i="19"/>
  <c r="CN75" i="17"/>
  <c r="I28" i="19"/>
  <c r="CN70" i="17"/>
  <c r="I23" i="19"/>
  <c r="DJ19" i="17"/>
  <c r="DU19" i="17" s="1"/>
  <c r="I31" i="19"/>
  <c r="CN78" i="17"/>
  <c r="CN79" i="17"/>
  <c r="I32" i="19"/>
  <c r="I14" i="19" l="1"/>
  <c r="I16" i="19" s="1"/>
  <c r="DH91" i="17"/>
  <c r="CY76" i="17"/>
  <c r="J29" i="19"/>
  <c r="J22" i="19"/>
  <c r="CY69" i="17"/>
  <c r="J11" i="19"/>
  <c r="CY60" i="17"/>
  <c r="DJ60" i="17" s="1"/>
  <c r="CY71" i="17"/>
  <c r="J24" i="19"/>
  <c r="J30" i="19"/>
  <c r="CY77" i="17"/>
  <c r="DJ74" i="17"/>
  <c r="K27" i="19"/>
  <c r="CY75" i="17"/>
  <c r="J28" i="19"/>
  <c r="ED60" i="17"/>
  <c r="ED19" i="17"/>
  <c r="EF19" i="17" s="1"/>
  <c r="EJ19" i="17" s="1"/>
  <c r="CN16" i="17"/>
  <c r="CC91" i="17"/>
  <c r="I41" i="19"/>
  <c r="I43" i="19" s="1"/>
  <c r="I45" i="19" s="1"/>
  <c r="CY79" i="17"/>
  <c r="J32" i="19"/>
  <c r="CY84" i="17"/>
  <c r="J37" i="19"/>
  <c r="CY65" i="17"/>
  <c r="J18" i="19"/>
  <c r="CY73" i="17"/>
  <c r="J26" i="19"/>
  <c r="CY62" i="17"/>
  <c r="J13" i="19"/>
  <c r="J12" i="19"/>
  <c r="CY61" i="17"/>
  <c r="J38" i="19"/>
  <c r="CY85" i="17"/>
  <c r="CY78" i="17"/>
  <c r="J31" i="19"/>
  <c r="CY70" i="17"/>
  <c r="J23" i="19"/>
  <c r="CY68" i="17"/>
  <c r="J21" i="19"/>
  <c r="DS91" i="17"/>
  <c r="CY66" i="17"/>
  <c r="J19" i="19"/>
  <c r="CY80" i="17"/>
  <c r="J33" i="19"/>
  <c r="J25" i="19"/>
  <c r="CY72" i="17"/>
  <c r="K11" i="19" l="1"/>
  <c r="L11" i="19" s="1"/>
  <c r="DJ70" i="17"/>
  <c r="K23" i="19"/>
  <c r="J41" i="19"/>
  <c r="CY16" i="17"/>
  <c r="CN91" i="17"/>
  <c r="L27" i="19"/>
  <c r="DU74" i="17"/>
  <c r="K24" i="19"/>
  <c r="DJ71" i="17"/>
  <c r="K22" i="19"/>
  <c r="DJ69" i="17"/>
  <c r="DJ62" i="17"/>
  <c r="K13" i="19"/>
  <c r="DJ65" i="17"/>
  <c r="K18" i="19"/>
  <c r="DJ79" i="17"/>
  <c r="K32" i="19"/>
  <c r="DJ75" i="17"/>
  <c r="K28" i="19"/>
  <c r="DJ77" i="17"/>
  <c r="K30" i="19"/>
  <c r="DU60" i="17"/>
  <c r="DJ80" i="17"/>
  <c r="K33" i="19"/>
  <c r="K25" i="19"/>
  <c r="DJ72" i="17"/>
  <c r="DJ68" i="17"/>
  <c r="K21" i="19"/>
  <c r="DJ78" i="17"/>
  <c r="K31" i="19"/>
  <c r="DJ61" i="17"/>
  <c r="K12" i="19"/>
  <c r="E10" i="21"/>
  <c r="E13" i="21" s="1"/>
  <c r="E14" i="23"/>
  <c r="DJ66" i="17"/>
  <c r="K19" i="19"/>
  <c r="K38" i="19"/>
  <c r="DJ85" i="17"/>
  <c r="DJ73" i="17"/>
  <c r="K26" i="19"/>
  <c r="K37" i="19"/>
  <c r="DJ84" i="17"/>
  <c r="J14" i="19"/>
  <c r="J16" i="19" s="1"/>
  <c r="DJ76" i="17"/>
  <c r="K29" i="19"/>
  <c r="J43" i="19" l="1"/>
  <c r="J45" i="19" s="1"/>
  <c r="K14" i="19"/>
  <c r="K16" i="19" s="1"/>
  <c r="DU72" i="17"/>
  <c r="L25" i="19"/>
  <c r="M11" i="19"/>
  <c r="EF60" i="17"/>
  <c r="DU75" i="17"/>
  <c r="L28" i="19"/>
  <c r="K41" i="19"/>
  <c r="K43" i="19" s="1"/>
  <c r="K45" i="19" s="1"/>
  <c r="DJ16" i="17"/>
  <c r="CY91" i="17"/>
  <c r="DU76" i="17"/>
  <c r="L29" i="19"/>
  <c r="DU78" i="17"/>
  <c r="L31" i="19"/>
  <c r="DU65" i="17"/>
  <c r="L18" i="19"/>
  <c r="L22" i="19"/>
  <c r="DU69" i="17"/>
  <c r="EF74" i="17"/>
  <c r="M27" i="19"/>
  <c r="DU73" i="17"/>
  <c r="L26" i="19"/>
  <c r="DU66" i="17"/>
  <c r="L19" i="19"/>
  <c r="L30" i="19"/>
  <c r="DU77" i="17"/>
  <c r="DU84" i="17"/>
  <c r="L37" i="19"/>
  <c r="L38" i="19"/>
  <c r="DU85" i="17"/>
  <c r="DU61" i="17"/>
  <c r="L12" i="19"/>
  <c r="DU68" i="17"/>
  <c r="L21" i="19"/>
  <c r="L33" i="19"/>
  <c r="DU80" i="17"/>
  <c r="L32" i="19"/>
  <c r="DU79" i="17"/>
  <c r="DU62" i="17"/>
  <c r="L13" i="19"/>
  <c r="DU71" i="17"/>
  <c r="L24" i="19"/>
  <c r="DU70" i="17"/>
  <c r="L23" i="19"/>
  <c r="EF70" i="17" l="1"/>
  <c r="M23" i="19"/>
  <c r="EF62" i="17"/>
  <c r="M13" i="19"/>
  <c r="M14" i="19" s="1"/>
  <c r="M16" i="19" s="1"/>
  <c r="M12" i="19"/>
  <c r="EF61" i="17"/>
  <c r="M37" i="19"/>
  <c r="EF84" i="17"/>
  <c r="EF66" i="17"/>
  <c r="M19" i="19"/>
  <c r="EJ74" i="17"/>
  <c r="E30" i="23" s="1"/>
  <c r="N27" i="19"/>
  <c r="B27" i="19" s="1"/>
  <c r="EF65" i="17"/>
  <c r="M18" i="19"/>
  <c r="EF76" i="17"/>
  <c r="M29" i="19"/>
  <c r="M38" i="19"/>
  <c r="EF85" i="17"/>
  <c r="M30" i="19"/>
  <c r="EF77" i="17"/>
  <c r="M22" i="19"/>
  <c r="EF69" i="17"/>
  <c r="EF75" i="17"/>
  <c r="M28" i="19"/>
  <c r="M25" i="19"/>
  <c r="EF72" i="17"/>
  <c r="M24" i="19"/>
  <c r="EF71" i="17"/>
  <c r="EF68" i="17"/>
  <c r="M21" i="19"/>
  <c r="M26" i="19"/>
  <c r="EF73" i="17"/>
  <c r="M31" i="19"/>
  <c r="EF78" i="17"/>
  <c r="DU16" i="17"/>
  <c r="DJ91" i="17"/>
  <c r="EJ60" i="17"/>
  <c r="N11" i="19"/>
  <c r="EF79" i="17"/>
  <c r="M32" i="19"/>
  <c r="M33" i="19"/>
  <c r="EF80" i="17"/>
  <c r="L14" i="19"/>
  <c r="L16" i="19" s="1"/>
  <c r="L41" i="19"/>
  <c r="N26" i="19" l="1"/>
  <c r="B26" i="19" s="1"/>
  <c r="EJ73" i="17"/>
  <c r="E29" i="23" s="1"/>
  <c r="N24" i="19"/>
  <c r="B24" i="19" s="1"/>
  <c r="EJ71" i="17"/>
  <c r="E27" i="23" s="1"/>
  <c r="N30" i="19"/>
  <c r="B30" i="19" s="1"/>
  <c r="EJ77" i="17"/>
  <c r="E33" i="23" s="1"/>
  <c r="EJ84" i="17"/>
  <c r="E40" i="23" s="1"/>
  <c r="N37" i="19"/>
  <c r="B37" i="19" s="1"/>
  <c r="L43" i="19"/>
  <c r="L45" i="19" s="1"/>
  <c r="EF16" i="17"/>
  <c r="DU91" i="17"/>
  <c r="EJ75" i="17"/>
  <c r="E31" i="23" s="1"/>
  <c r="N28" i="19"/>
  <c r="B28" i="19" s="1"/>
  <c r="N29" i="19"/>
  <c r="B29" i="19" s="1"/>
  <c r="EJ76" i="17"/>
  <c r="E32" i="23" s="1"/>
  <c r="EJ62" i="17"/>
  <c r="F14" i="23" s="1"/>
  <c r="N13" i="19"/>
  <c r="B13" i="19" s="1"/>
  <c r="EJ80" i="17"/>
  <c r="E36" i="23" s="1"/>
  <c r="N33" i="19"/>
  <c r="B33" i="19" s="1"/>
  <c r="EJ72" i="17"/>
  <c r="E28" i="23" s="1"/>
  <c r="N25" i="19"/>
  <c r="B25" i="19" s="1"/>
  <c r="EJ69" i="17"/>
  <c r="E25" i="23" s="1"/>
  <c r="N22" i="19"/>
  <c r="B22" i="19" s="1"/>
  <c r="EJ85" i="17"/>
  <c r="N38" i="19"/>
  <c r="B38" i="19" s="1"/>
  <c r="M41" i="19"/>
  <c r="M43" i="19" s="1"/>
  <c r="M45" i="19" s="1"/>
  <c r="EJ61" i="17"/>
  <c r="F15" i="23" s="1"/>
  <c r="N12" i="19"/>
  <c r="B12" i="19" s="1"/>
  <c r="N32" i="19"/>
  <c r="B32" i="19" s="1"/>
  <c r="EJ79" i="17"/>
  <c r="E35" i="23" s="1"/>
  <c r="B11" i="19"/>
  <c r="B14" i="19" s="1"/>
  <c r="B16" i="19" s="1"/>
  <c r="EJ78" i="17"/>
  <c r="E34" i="23" s="1"/>
  <c r="N31" i="19"/>
  <c r="B31" i="19" s="1"/>
  <c r="EJ68" i="17"/>
  <c r="E24" i="23" s="1"/>
  <c r="N21" i="19"/>
  <c r="B21" i="19" s="1"/>
  <c r="EJ65" i="17"/>
  <c r="E21" i="23" s="1"/>
  <c r="N18" i="19"/>
  <c r="N19" i="19"/>
  <c r="B19" i="19" s="1"/>
  <c r="EJ66" i="17"/>
  <c r="EJ70" i="17"/>
  <c r="E26" i="23" s="1"/>
  <c r="N23" i="19"/>
  <c r="B23" i="19" s="1"/>
  <c r="N14" i="19" l="1"/>
  <c r="N16" i="19" s="1"/>
  <c r="N41" i="19"/>
  <c r="N43" i="19" s="1"/>
  <c r="N45" i="19" s="1"/>
  <c r="B18" i="19"/>
  <c r="B41" i="19" s="1"/>
  <c r="B43" i="19" s="1"/>
  <c r="B45" i="19" s="1"/>
  <c r="F16" i="23"/>
  <c r="F18" i="23" s="1"/>
  <c r="E13" i="23"/>
  <c r="I7" i="12"/>
  <c r="K10" i="12" s="1"/>
  <c r="E41" i="23"/>
  <c r="D35" i="24"/>
  <c r="E22" i="23"/>
  <c r="EJ16" i="17"/>
  <c r="F44" i="23" l="1"/>
  <c r="F46" i="23" s="1"/>
  <c r="F6" i="21"/>
  <c r="F49" i="23" l="1"/>
  <c r="K5" i="12"/>
  <c r="K12" i="12" s="1"/>
  <c r="K22" i="12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H91" i="17"/>
  <c r="EJ43" i="17"/>
  <c r="F37" i="21" s="1"/>
  <c r="F39" i="21" s="1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<sst xmlns="http://schemas.openxmlformats.org/spreadsheetml/2006/main" count="1026" uniqueCount="622">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</sst>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ClosingCreditors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ClosingDebtors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4"/>
      <c r="F2" s="424"/>
      <c r="G2" s="424"/>
      <c r="H2" s="424"/>
      <c r="I2" s="3"/>
      <c r="J2" s="3" t="s">
        <v>206</v>
      </c>
      <c r="K2" s="3"/>
      <c r="L2" s="3"/>
      <c r="M2" s="3"/>
      <c r="N2" s="3"/>
      <c r="O2" s="427" t="s">
        <v>281</v>
      </c>
      <c r="P2" s="427"/>
      <c r="Q2" s="427"/>
      <c r="R2" s="3"/>
    </row>
    <row r="3" spans="1:18" x14ac:dyDescent="0.2">
      <c r="A3" s="3"/>
      <c r="B3" s="3"/>
      <c r="C3" s="3" t="s">
        <v>256</v>
      </c>
      <c r="D3" s="3"/>
      <c r="E3" s="416"/>
      <c r="F3" s="416"/>
      <c r="G3" s="416"/>
      <c r="H3" s="416"/>
      <c r="I3" s="3"/>
      <c r="J3" s="424"/>
      <c r="K3" s="424"/>
      <c r="L3" s="424"/>
      <c r="M3" s="424"/>
      <c r="N3" s="424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5"/>
      <c r="F4" s="415"/>
      <c r="G4" s="415"/>
      <c r="H4" s="415"/>
      <c r="I4" s="3"/>
      <c r="J4" s="424"/>
      <c r="K4" s="424"/>
      <c r="L4" s="424"/>
      <c r="M4" s="424"/>
      <c r="N4" s="424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5"/>
      <c r="F5" s="415"/>
      <c r="G5" s="415"/>
      <c r="H5" s="415"/>
      <c r="I5" s="3"/>
      <c r="J5" s="424"/>
      <c r="K5" s="424"/>
      <c r="L5" s="424"/>
      <c r="M5" s="424"/>
      <c r="N5" s="424"/>
      <c r="O5" s="418" t="s">
        <v>282</v>
      </c>
      <c r="P5" s="419"/>
      <c r="Q5" s="76"/>
      <c r="R5" s="3"/>
    </row>
    <row r="6" spans="1:18" x14ac:dyDescent="0.2">
      <c r="A6" s="3"/>
      <c r="B6" s="3"/>
      <c r="C6" s="3" t="s">
        <v>261</v>
      </c>
      <c r="D6" s="3"/>
      <c r="E6" s="415"/>
      <c r="F6" s="415"/>
      <c r="G6" s="415"/>
      <c r="H6" s="415"/>
      <c r="I6" s="3"/>
      <c r="J6" s="420"/>
      <c r="K6" s="421"/>
      <c r="L6" s="422" t="s">
        <v>283</v>
      </c>
      <c r="M6" s="423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5"/>
      <c r="F8" s="428"/>
      <c r="G8" s="428"/>
      <c r="H8" s="428"/>
      <c r="I8" s="428"/>
      <c r="J8" s="396"/>
      <c r="K8" s="429" t="s">
        <v>602</v>
      </c>
      <c r="L8" s="430"/>
      <c r="M8" s="430"/>
      <c r="N8" s="430"/>
      <c r="O8" s="431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5" t="s">
        <v>22</v>
      </c>
      <c r="F10" s="5"/>
      <c r="G10" s="414" t="s">
        <v>614</v>
      </c>
      <c r="H10" s="414"/>
      <c r="I10" s="414"/>
      <c r="J10" s="414"/>
      <c r="K10" s="414"/>
      <c r="L10" s="6"/>
      <c r="M10" s="414" t="s">
        <v>615</v>
      </c>
      <c r="N10" s="414"/>
      <c r="O10" s="414"/>
      <c r="P10" s="414"/>
      <c r="Q10" s="414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7" t="s">
        <v>611</v>
      </c>
      <c r="L18" s="417"/>
      <c r="M18" s="417"/>
      <c r="N18" s="417"/>
      <c r="O18" s="41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7"/>
      <c r="L19" s="417"/>
      <c r="M19" s="417"/>
      <c r="N19" s="417"/>
      <c r="O19" s="41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1" t="s">
        <v>224</v>
      </c>
      <c r="D41" s="412"/>
      <c r="E41" s="413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0" t="s">
        <v>196</v>
      </c>
      <c r="C3" s="71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Admin!B18</f>
        <v>44804</v>
      </c>
      <c r="C4" s="52">
        <f>[9]Aug22!$M$1-C17</f>
        <v>0</v>
      </c>
      <c r="D4" s="52">
        <f>[9]Aug22!$N$1-D17</f>
        <v>0</v>
      </c>
      <c r="E4" s="52">
        <f>[9]Aug22!$O$1-E17</f>
        <v>0</v>
      </c>
      <c r="F4" s="52">
        <f>[9]Aug22!$P$1+[9]Aug22!$Q$1-F17</f>
        <v>0</v>
      </c>
      <c r="G4" s="52">
        <f>C4-SUM(D4:F4)</f>
        <v>0</v>
      </c>
      <c r="H4" s="52">
        <f>[9]Aug22!$T$1-H17</f>
        <v>0</v>
      </c>
      <c r="I4" s="52">
        <f>[9]Aug22!$G$1</f>
        <v>0</v>
      </c>
      <c r="J4" s="23"/>
      <c r="K4" s="708" t="s">
        <v>144</v>
      </c>
      <c r="L4" s="30"/>
    </row>
    <row r="5" spans="1:12" ht="12" customHeight="1" x14ac:dyDescent="0.2">
      <c r="A5" s="31"/>
      <c r="B5" s="51">
        <f>Admin!B20</f>
        <v>44834</v>
      </c>
      <c r="C5" s="52">
        <f>[9]Sep22!$M$1-C18</f>
        <v>0</v>
      </c>
      <c r="D5" s="52">
        <f>[9]Sep22!$N$1-D18</f>
        <v>0</v>
      </c>
      <c r="E5" s="52">
        <f>[9]Sep22!$O$1-E18</f>
        <v>0</v>
      </c>
      <c r="F5" s="52">
        <f>[9]Sep22!$P$1+[9]Sep22!$Q$1-F18</f>
        <v>0</v>
      </c>
      <c r="G5" s="52">
        <f>C5-SUM(D5:F5)</f>
        <v>0</v>
      </c>
      <c r="H5" s="52">
        <f>[9]Sep22!$T$1-H18</f>
        <v>0</v>
      </c>
      <c r="I5" s="52">
        <f>[9]Sep22!$G$1</f>
        <v>0</v>
      </c>
      <c r="J5" s="23"/>
      <c r="K5" s="709"/>
      <c r="L5" s="30"/>
    </row>
    <row r="6" spans="1:12" x14ac:dyDescent="0.2">
      <c r="A6" s="31"/>
      <c r="B6" s="51">
        <f>Admin!B22</f>
        <v>44865</v>
      </c>
      <c r="C6" s="52">
        <f>[9]Oct22!$M$1-C19</f>
        <v>0</v>
      </c>
      <c r="D6" s="52">
        <f>[9]Oct22!$N$1-D19</f>
        <v>0</v>
      </c>
      <c r="E6" s="52">
        <f>[9]Oct22!$O$1-E19</f>
        <v>0</v>
      </c>
      <c r="F6" s="52">
        <f>[9]Oct22!$P$1+[9]Oct22!$Q$1-F19</f>
        <v>0</v>
      </c>
      <c r="G6" s="52">
        <f>C6-SUM(D6:F6)</f>
        <v>0</v>
      </c>
      <c r="H6" s="52">
        <f>[9]Oct22!$T$1-H19</f>
        <v>0</v>
      </c>
      <c r="I6" s="52">
        <f>[9]Oct22!$G$1</f>
        <v>0</v>
      </c>
      <c r="J6" s="23"/>
      <c r="K6" s="709"/>
      <c r="L6" s="30"/>
    </row>
    <row r="7" spans="1:12" x14ac:dyDescent="0.2">
      <c r="A7" s="31"/>
      <c r="B7" s="51">
        <f>Admin!B24</f>
        <v>44895</v>
      </c>
      <c r="C7" s="52">
        <f>[9]Nov22!$M$1-C20</f>
        <v>0</v>
      </c>
      <c r="D7" s="52">
        <f>[9]Nov22!$N$1-D20</f>
        <v>0</v>
      </c>
      <c r="E7" s="52">
        <f>[9]Nov22!$O$1-E20</f>
        <v>0</v>
      </c>
      <c r="F7" s="52">
        <f>[9]Nov22!$P$1+[9]Nov22!$Q$1-F20</f>
        <v>0</v>
      </c>
      <c r="G7" s="52">
        <f t="shared" ref="G7:G15" si="0">C7-SUM(D7:F7)</f>
        <v>0</v>
      </c>
      <c r="H7" s="52">
        <f>[9]Nov22!$T$1-H20</f>
        <v>0</v>
      </c>
      <c r="I7" s="52">
        <f>[9]Nov22!$G$1</f>
        <v>0</v>
      </c>
      <c r="J7" s="23"/>
      <c r="K7" s="709"/>
      <c r="L7" s="30"/>
    </row>
    <row r="8" spans="1:12" ht="12" customHeight="1" x14ac:dyDescent="0.2">
      <c r="A8" s="31"/>
      <c r="B8" s="51">
        <f>Admin!B26</f>
        <v>44926</v>
      </c>
      <c r="C8" s="52">
        <f>[9]Dec22!$M$1-C21</f>
        <v>0</v>
      </c>
      <c r="D8" s="52">
        <f>[9]Dec22!$N$1-D21</f>
        <v>0</v>
      </c>
      <c r="E8" s="52">
        <f>[9]Dec22!$O$1-E21</f>
        <v>0</v>
      </c>
      <c r="F8" s="52">
        <f>[9]Dec22!$P$1+[9]Dec22!$Q$1-F21</f>
        <v>0</v>
      </c>
      <c r="G8" s="52">
        <f t="shared" si="0"/>
        <v>0</v>
      </c>
      <c r="H8" s="52">
        <f>[9]Dec22!$T$1-H21</f>
        <v>0</v>
      </c>
      <c r="I8" s="52">
        <f>[9]Dec22!$G$1</f>
        <v>0</v>
      </c>
      <c r="J8" s="23"/>
      <c r="K8" s="708" t="s">
        <v>145</v>
      </c>
      <c r="L8" s="30"/>
    </row>
    <row r="9" spans="1:12" ht="12" customHeight="1" x14ac:dyDescent="0.2">
      <c r="A9" s="31"/>
      <c r="B9" s="51">
        <f>Admin!B28</f>
        <v>44957</v>
      </c>
      <c r="C9" s="52">
        <f>[9]Jan23!$M$1-C22</f>
        <v>0</v>
      </c>
      <c r="D9" s="52">
        <f>[9]Jan23!$N$1-D22</f>
        <v>0</v>
      </c>
      <c r="E9" s="52">
        <f>[9]Jan23!$O$1-E22</f>
        <v>0</v>
      </c>
      <c r="F9" s="52">
        <f>[9]Jan23!$P$1+[9]Jan23!$Q$1-F22</f>
        <v>0</v>
      </c>
      <c r="G9" s="52">
        <f t="shared" si="0"/>
        <v>0</v>
      </c>
      <c r="H9" s="52">
        <f>[9]Jan23!$T$1-H22</f>
        <v>0</v>
      </c>
      <c r="I9" s="52">
        <f>[9]Jan23!$G$1</f>
        <v>0</v>
      </c>
      <c r="J9" s="23"/>
      <c r="K9" s="709"/>
      <c r="L9" s="30"/>
    </row>
    <row r="10" spans="1:12" ht="12" customHeight="1" x14ac:dyDescent="0.2">
      <c r="A10" s="31"/>
      <c r="B10" s="51">
        <f>Admin!B30</f>
        <v>44985</v>
      </c>
      <c r="C10" s="52">
        <f>[9]Feb23!$M$1-C23</f>
        <v>0</v>
      </c>
      <c r="D10" s="52">
        <f>[9]Feb23!$N$1-D23</f>
        <v>0</v>
      </c>
      <c r="E10" s="52">
        <f>[9]Feb23!$O$1-E23</f>
        <v>0</v>
      </c>
      <c r="F10" s="52">
        <f>[9]Feb23!$P$1+[9]Feb23!$Q$1-F23</f>
        <v>0</v>
      </c>
      <c r="G10" s="52">
        <f t="shared" si="0"/>
        <v>0</v>
      </c>
      <c r="H10" s="52">
        <f>[9]Feb23!$T$1-H23</f>
        <v>0</v>
      </c>
      <c r="I10" s="52">
        <f>[9]Feb23!$G$1</f>
        <v>0</v>
      </c>
      <c r="J10" s="23"/>
      <c r="K10" s="709"/>
      <c r="L10" s="30"/>
    </row>
    <row r="11" spans="1:12" ht="12" customHeight="1" x14ac:dyDescent="0.2">
      <c r="A11" s="31"/>
      <c r="B11" s="51">
        <f>Admin!B32</f>
        <v>45016</v>
      </c>
      <c r="C11" s="52">
        <f>[9]Mar23!$M$1-C24</f>
        <v>0</v>
      </c>
      <c r="D11" s="52">
        <f>[9]Mar23!$N$1-D24</f>
        <v>0</v>
      </c>
      <c r="E11" s="52">
        <f>[9]Mar23!$O$1-E24</f>
        <v>0</v>
      </c>
      <c r="F11" s="52">
        <f>[9]Mar23!$P$1+[9]Mar23!$Q$1-F24</f>
        <v>0</v>
      </c>
      <c r="G11" s="52">
        <f t="shared" si="0"/>
        <v>0</v>
      </c>
      <c r="H11" s="52">
        <f>[9]Mar23!$T$1-H24</f>
        <v>0</v>
      </c>
      <c r="I11" s="52">
        <f>[9]Mar23!$G$1</f>
        <v>0</v>
      </c>
      <c r="J11" s="23"/>
      <c r="K11" s="709"/>
      <c r="L11" s="30"/>
    </row>
    <row r="12" spans="1:12" ht="12" customHeight="1" x14ac:dyDescent="0.2">
      <c r="A12" s="31"/>
      <c r="B12" s="51">
        <f>Admin!B34</f>
        <v>45046</v>
      </c>
      <c r="C12" s="52">
        <f>[10]Apr23!$M$1-C25</f>
        <v>0</v>
      </c>
      <c r="D12" s="52">
        <f>[10]Apr23!$N$1-D25</f>
        <v>0</v>
      </c>
      <c r="E12" s="52">
        <f>[10]Apr23!$O$1-E25</f>
        <v>0</v>
      </c>
      <c r="F12" s="52">
        <f>[10]Apr23!$P$1+[10]Apr23!$Q$1-F25</f>
        <v>0</v>
      </c>
      <c r="G12" s="52">
        <f t="shared" si="0"/>
        <v>0</v>
      </c>
      <c r="H12" s="52">
        <f>[10]Apr23!$T$1-H25</f>
        <v>0</v>
      </c>
      <c r="I12" s="52">
        <f>[10]Apr23!$G$1</f>
        <v>0</v>
      </c>
      <c r="J12" s="23"/>
      <c r="K12" s="708" t="s">
        <v>148</v>
      </c>
      <c r="L12" s="30"/>
    </row>
    <row r="13" spans="1:12" x14ac:dyDescent="0.2">
      <c r="A13" s="31"/>
      <c r="B13" s="51">
        <f>Admin!B36</f>
        <v>45077</v>
      </c>
      <c r="C13" s="52">
        <f>[10]May23!$M$1-C26</f>
        <v>0</v>
      </c>
      <c r="D13" s="52">
        <f>[10]May23!$N$1-D26</f>
        <v>0</v>
      </c>
      <c r="E13" s="52">
        <f>[10]May23!$O$1-E26</f>
        <v>0</v>
      </c>
      <c r="F13" s="52">
        <f>[10]May23!$P$1+[10]May23!$Q$1-F26</f>
        <v>0</v>
      </c>
      <c r="G13" s="52">
        <f t="shared" si="0"/>
        <v>0</v>
      </c>
      <c r="H13" s="52">
        <f>[10]May23!$T$1-H26</f>
        <v>0</v>
      </c>
      <c r="I13" s="52">
        <f>[10]May23!$G$1</f>
        <v>0</v>
      </c>
      <c r="J13" s="23"/>
      <c r="K13" s="709"/>
      <c r="L13" s="30"/>
    </row>
    <row r="14" spans="1:12" x14ac:dyDescent="0.2">
      <c r="A14" s="31"/>
      <c r="B14" s="51">
        <f>Admin!B38</f>
        <v>45107</v>
      </c>
      <c r="C14" s="52">
        <f>[10]Jun23!$M$1-C27</f>
        <v>0</v>
      </c>
      <c r="D14" s="52">
        <f>[10]Jun23!$N$1-D27</f>
        <v>0</v>
      </c>
      <c r="E14" s="52">
        <f>[10]Jun23!$O$1-E27</f>
        <v>0</v>
      </c>
      <c r="F14" s="52">
        <f>[10]Jun23!$P$1+[10]Jun23!$Q$1-F27</f>
        <v>0</v>
      </c>
      <c r="G14" s="52">
        <f t="shared" si="0"/>
        <v>0</v>
      </c>
      <c r="H14" s="52">
        <f>[10]Jun23!$T$1-H27</f>
        <v>0</v>
      </c>
      <c r="I14" s="52">
        <f>[10]Jun23!$G$1</f>
        <v>0</v>
      </c>
      <c r="J14" s="23"/>
      <c r="K14" s="709"/>
      <c r="L14" s="30"/>
    </row>
    <row r="15" spans="1:12" x14ac:dyDescent="0.2">
      <c r="A15" s="31"/>
      <c r="B15" s="51">
        <f>Admin!B40</f>
        <v>45138</v>
      </c>
      <c r="C15" s="52">
        <f>[10]Jul23!$M$1-C28</f>
        <v>0</v>
      </c>
      <c r="D15" s="52">
        <f>[10]Jul23!$N$1-D28</f>
        <v>0</v>
      </c>
      <c r="E15" s="52">
        <f>[10]Jul23!$O$1-E28</f>
        <v>0</v>
      </c>
      <c r="F15" s="52">
        <f>[10]Jul23!$P$1+[10]Jul23!$Q$1-F28</f>
        <v>0</v>
      </c>
      <c r="G15" s="52">
        <f t="shared" si="0"/>
        <v>0</v>
      </c>
      <c r="H15" s="52">
        <f>[10]Jul23!$T$1-H28</f>
        <v>0</v>
      </c>
      <c r="I15" s="52">
        <f>[10]Jul23!$G$1</f>
        <v>0</v>
      </c>
      <c r="J15" s="23"/>
      <c r="K15" s="23"/>
      <c r="L15" s="30"/>
    </row>
    <row r="16" spans="1:12" ht="15" customHeight="1" x14ac:dyDescent="0.2">
      <c r="A16" s="31"/>
      <c r="B16" s="712" t="s">
        <v>197</v>
      </c>
      <c r="C16" s="71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44804</v>
      </c>
      <c r="C17" s="52">
        <f>[9]Aug22!$M$2</f>
        <v>0</v>
      </c>
      <c r="D17" s="52">
        <f>[9]Aug22!$N$2</f>
        <v>0</v>
      </c>
      <c r="E17" s="52">
        <f>[9]Aug22!$O$2</f>
        <v>0</v>
      </c>
      <c r="F17" s="52">
        <f>[9]Aug22!$P$2+[9]Aug22!$Q$2</f>
        <v>0</v>
      </c>
      <c r="G17" s="52">
        <f>C17-SUM(D17:F17)</f>
        <v>0</v>
      </c>
      <c r="H17" s="52">
        <f>[9]Aug22!$T$2</f>
        <v>0</v>
      </c>
      <c r="I17" s="52"/>
      <c r="J17" s="23"/>
      <c r="K17" s="708" t="s">
        <v>198</v>
      </c>
      <c r="L17" s="30"/>
    </row>
    <row r="18" spans="1:12" x14ac:dyDescent="0.2">
      <c r="A18" s="31"/>
      <c r="B18" s="51">
        <f t="shared" ref="B18:B28" si="1">B5</f>
        <v>44834</v>
      </c>
      <c r="C18" s="52">
        <f>[9]Sep22!$M$2</f>
        <v>0</v>
      </c>
      <c r="D18" s="52">
        <f>[9]Sep22!$N$2</f>
        <v>0</v>
      </c>
      <c r="E18" s="52">
        <f>[9]Sep22!$O$2</f>
        <v>0</v>
      </c>
      <c r="F18" s="52">
        <f>[9]Sep22!$P$2+[9]Sep22!$Q$2</f>
        <v>0</v>
      </c>
      <c r="G18" s="52">
        <f>C18-SUM(D18:F18)</f>
        <v>0</v>
      </c>
      <c r="H18" s="52">
        <f>[9]Sep22!$T$2</f>
        <v>0</v>
      </c>
      <c r="I18" s="52"/>
      <c r="J18" s="23"/>
      <c r="K18" s="709"/>
      <c r="L18" s="30"/>
    </row>
    <row r="19" spans="1:12" x14ac:dyDescent="0.2">
      <c r="A19" s="31"/>
      <c r="B19" s="51">
        <f t="shared" si="1"/>
        <v>44865</v>
      </c>
      <c r="C19" s="52">
        <f>[9]Oct22!$M$2</f>
        <v>0</v>
      </c>
      <c r="D19" s="52">
        <f>[9]Oct22!$N$2</f>
        <v>0</v>
      </c>
      <c r="E19" s="52">
        <f>[9]Oct22!$O$2</f>
        <v>0</v>
      </c>
      <c r="F19" s="52">
        <f>[9]Oct22!$P$2+[9]Oct22!$Q$2</f>
        <v>0</v>
      </c>
      <c r="G19" s="52">
        <f>C19-SUM(D19:F19)</f>
        <v>0</v>
      </c>
      <c r="H19" s="52">
        <f>[9]Oct22!$T$2</f>
        <v>0</v>
      </c>
      <c r="I19" s="52"/>
      <c r="J19" s="23"/>
      <c r="K19" s="709"/>
      <c r="L19" s="30"/>
    </row>
    <row r="20" spans="1:12" x14ac:dyDescent="0.2">
      <c r="A20" s="31"/>
      <c r="B20" s="51">
        <f t="shared" si="1"/>
        <v>44895</v>
      </c>
      <c r="C20" s="52">
        <f>[9]Nov22!$M$2</f>
        <v>0</v>
      </c>
      <c r="D20" s="52">
        <f>[9]Nov22!$N$2</f>
        <v>0</v>
      </c>
      <c r="E20" s="52">
        <f>[9]Nov22!$O$2</f>
        <v>0</v>
      </c>
      <c r="F20" s="52">
        <f>[9]Nov22!$P$2+[9]Nov22!$Q$2</f>
        <v>0</v>
      </c>
      <c r="G20" s="52">
        <f t="shared" ref="G20:G28" si="2">C20-SUM(D20:F20)</f>
        <v>0</v>
      </c>
      <c r="H20" s="52">
        <f>[9]Nov22!$T$2</f>
        <v>0</v>
      </c>
      <c r="I20" s="52"/>
      <c r="J20" s="23"/>
      <c r="K20" s="709"/>
      <c r="L20" s="30"/>
    </row>
    <row r="21" spans="1:12" x14ac:dyDescent="0.2">
      <c r="A21" s="31"/>
      <c r="B21" s="51">
        <f t="shared" si="1"/>
        <v>44926</v>
      </c>
      <c r="C21" s="52">
        <f>[9]Dec22!$M$2</f>
        <v>0</v>
      </c>
      <c r="D21" s="52">
        <f>[9]Dec22!$N$2</f>
        <v>0</v>
      </c>
      <c r="E21" s="52">
        <f>[9]Dec22!$O$2</f>
        <v>0</v>
      </c>
      <c r="F21" s="52">
        <f>[9]Dec22!$P$2+[9]Dec22!$Q$2</f>
        <v>0</v>
      </c>
      <c r="G21" s="52">
        <f t="shared" si="2"/>
        <v>0</v>
      </c>
      <c r="H21" s="52">
        <f>[9]Dec22!$T$2</f>
        <v>0</v>
      </c>
      <c r="I21" s="52"/>
      <c r="J21" s="23"/>
      <c r="K21" s="708"/>
      <c r="L21" s="30"/>
    </row>
    <row r="22" spans="1:12" x14ac:dyDescent="0.2">
      <c r="A22" s="31"/>
      <c r="B22" s="51">
        <f t="shared" si="1"/>
        <v>44957</v>
      </c>
      <c r="C22" s="52">
        <f>[9]Jan23!$M$2</f>
        <v>0</v>
      </c>
      <c r="D22" s="52">
        <f>[9]Jan23!$N$2</f>
        <v>0</v>
      </c>
      <c r="E22" s="52">
        <f>[9]Jan23!$O$2</f>
        <v>0</v>
      </c>
      <c r="F22" s="52">
        <f>[9]Jan23!$P$2+[9]Jan23!$Q$2</f>
        <v>0</v>
      </c>
      <c r="G22" s="52">
        <f t="shared" si="2"/>
        <v>0</v>
      </c>
      <c r="H22" s="52">
        <f>[9]Jan23!$T$2</f>
        <v>0</v>
      </c>
      <c r="I22" s="52"/>
      <c r="J22" s="23"/>
      <c r="K22" s="709"/>
      <c r="L22" s="30"/>
    </row>
    <row r="23" spans="1:12" x14ac:dyDescent="0.2">
      <c r="A23" s="31"/>
      <c r="B23" s="51">
        <f t="shared" si="1"/>
        <v>44985</v>
      </c>
      <c r="C23" s="52">
        <f>[9]Feb23!$M$2</f>
        <v>0</v>
      </c>
      <c r="D23" s="52">
        <f>[9]Feb23!$N$2</f>
        <v>0</v>
      </c>
      <c r="E23" s="52">
        <f>[9]Feb23!$O$2</f>
        <v>0</v>
      </c>
      <c r="F23" s="52">
        <f>[9]Feb23!$P$2+[9]Feb23!$Q$2</f>
        <v>0</v>
      </c>
      <c r="G23" s="52">
        <f t="shared" si="2"/>
        <v>0</v>
      </c>
      <c r="H23" s="52">
        <f>[9]Feb23!$T$2</f>
        <v>0</v>
      </c>
      <c r="I23" s="52"/>
      <c r="J23" s="23"/>
      <c r="K23" s="709"/>
      <c r="L23" s="30"/>
    </row>
    <row r="24" spans="1:12" x14ac:dyDescent="0.2">
      <c r="A24" s="31"/>
      <c r="B24" s="51">
        <f t="shared" si="1"/>
        <v>45016</v>
      </c>
      <c r="C24" s="52">
        <f>[9]Mar23!$M$2</f>
        <v>0</v>
      </c>
      <c r="D24" s="52">
        <f>[9]Mar23!$N$2</f>
        <v>0</v>
      </c>
      <c r="E24" s="52">
        <f>[9]Mar23!$O$2</f>
        <v>0</v>
      </c>
      <c r="F24" s="52">
        <f>[9]Mar23!$P$2+[9]Mar23!$Q$2</f>
        <v>0</v>
      </c>
      <c r="G24" s="52">
        <f t="shared" si="2"/>
        <v>0</v>
      </c>
      <c r="H24" s="52">
        <f>[9]Mar23!$T$2</f>
        <v>0</v>
      </c>
      <c r="I24" s="52"/>
      <c r="J24" s="23"/>
      <c r="K24" s="709"/>
      <c r="L24" s="30"/>
    </row>
    <row r="25" spans="1:12" x14ac:dyDescent="0.2">
      <c r="A25" s="31"/>
      <c r="B25" s="51">
        <f t="shared" si="1"/>
        <v>45046</v>
      </c>
      <c r="C25" s="52">
        <f>[10]Apr23!$M$2</f>
        <v>0</v>
      </c>
      <c r="D25" s="52">
        <f>[10]Apr23!$N$2</f>
        <v>0</v>
      </c>
      <c r="E25" s="52">
        <f>[10]Apr23!$O$2</f>
        <v>0</v>
      </c>
      <c r="F25" s="52">
        <f>[10]Apr23!$P$2+[10]Apr23!$Q$2</f>
        <v>0</v>
      </c>
      <c r="G25" s="52">
        <f t="shared" si="2"/>
        <v>0</v>
      </c>
      <c r="H25" s="52">
        <f>[10]Apr23!$T$2</f>
        <v>0</v>
      </c>
      <c r="I25" s="52"/>
      <c r="J25" s="23"/>
      <c r="K25" s="708"/>
      <c r="L25" s="30"/>
    </row>
    <row r="26" spans="1:12" x14ac:dyDescent="0.2">
      <c r="A26" s="31"/>
      <c r="B26" s="51">
        <f t="shared" si="1"/>
        <v>45077</v>
      </c>
      <c r="C26" s="52">
        <f>[10]May23!$M$2</f>
        <v>0</v>
      </c>
      <c r="D26" s="52">
        <f>[10]May23!$N$2</f>
        <v>0</v>
      </c>
      <c r="E26" s="52">
        <f>[10]May23!$O$2</f>
        <v>0</v>
      </c>
      <c r="F26" s="52">
        <f>[10]May23!$P$2+[10]May23!$Q$2</f>
        <v>0</v>
      </c>
      <c r="G26" s="52">
        <f t="shared" si="2"/>
        <v>0</v>
      </c>
      <c r="H26" s="52">
        <f>[10]May23!$T$2</f>
        <v>0</v>
      </c>
      <c r="I26" s="52"/>
      <c r="J26" s="23"/>
      <c r="K26" s="709"/>
      <c r="L26" s="30"/>
    </row>
    <row r="27" spans="1:12" x14ac:dyDescent="0.2">
      <c r="A27" s="31"/>
      <c r="B27" s="51">
        <f t="shared" si="1"/>
        <v>45107</v>
      </c>
      <c r="C27" s="52">
        <f>[10]Jun23!$M$2</f>
        <v>0</v>
      </c>
      <c r="D27" s="52">
        <f>[10]Jun23!$N$2</f>
        <v>0</v>
      </c>
      <c r="E27" s="52">
        <f>[10]Jun23!$O$2</f>
        <v>0</v>
      </c>
      <c r="F27" s="52">
        <f>[10]Jun23!$P$2+[10]Jun23!$Q$2</f>
        <v>0</v>
      </c>
      <c r="G27" s="52">
        <f t="shared" si="2"/>
        <v>0</v>
      </c>
      <c r="H27" s="52">
        <f>[10]Jun23!$T$2</f>
        <v>0</v>
      </c>
      <c r="I27" s="52"/>
      <c r="J27" s="23"/>
      <c r="K27" s="709"/>
      <c r="L27" s="30"/>
    </row>
    <row r="28" spans="1:12" x14ac:dyDescent="0.2">
      <c r="A28" s="31"/>
      <c r="B28" s="51">
        <f t="shared" si="1"/>
        <v>45138</v>
      </c>
      <c r="C28" s="52">
        <f>[10]Jul23!$M$2</f>
        <v>0</v>
      </c>
      <c r="D28" s="52">
        <f>[10]Jul23!$N$2</f>
        <v>0</v>
      </c>
      <c r="E28" s="52">
        <f>[10]Jul23!$O$2</f>
        <v>0</v>
      </c>
      <c r="F28" s="52">
        <f>[10]Jul23!$P$2+[10]Jul23!$Q$2</f>
        <v>0</v>
      </c>
      <c r="G28" s="52">
        <f t="shared" si="2"/>
        <v>0</v>
      </c>
      <c r="H28" s="52">
        <f>[10]Jul23!$T$2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1" t="s">
        <v>239</v>
      </c>
      <c r="AE2" s="722"/>
      <c r="AF2" s="722"/>
      <c r="AG2" s="72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7"/>
      <c r="AF3" s="717"/>
      <c r="AG3" s="717"/>
      <c r="AH3" s="30"/>
    </row>
    <row r="4" spans="1:34" ht="12.75" x14ac:dyDescent="0.2">
      <c r="A4" s="31"/>
      <c r="B4" s="718" t="s">
        <v>238</v>
      </c>
      <c r="C4" s="719"/>
      <c r="D4" s="719"/>
      <c r="E4" s="720"/>
      <c r="F4" s="720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7"/>
      <c r="AF5" s="717"/>
      <c r="AG5" s="717"/>
      <c r="AH5" s="30"/>
    </row>
    <row r="6" spans="1:34" x14ac:dyDescent="0.2">
      <c r="A6" s="31"/>
      <c r="B6" s="141">
        <f>Admin!B17</f>
        <v>44774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7"/>
      <c r="AF7" s="717"/>
      <c r="AG7" s="717"/>
      <c r="AH7" s="30"/>
    </row>
    <row r="8" spans="1:34" x14ac:dyDescent="0.2">
      <c r="A8" s="31"/>
      <c r="B8" s="141">
        <f>Admin!B18</f>
        <v>44804</v>
      </c>
      <c r="C8" s="140"/>
      <c r="D8" s="139">
        <f>D6+F8-L8-R8-X8+Z6</f>
        <v>0</v>
      </c>
      <c r="E8" s="138"/>
      <c r="F8" s="113">
        <f>IF((H$4+N$4+T$4)=0,0,[2]Aug22!O$1)</f>
        <v>0</v>
      </c>
      <c r="G8" s="113"/>
      <c r="H8" s="136">
        <f>H4</f>
        <v>0</v>
      </c>
      <c r="I8" s="113"/>
      <c r="J8" s="113">
        <f>[3]Aug22!$O$1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[3]Aug22!$P$1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[3]Aug22!$Q$1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7"/>
      <c r="AF9" s="717"/>
      <c r="AG9" s="717"/>
      <c r="AH9" s="30"/>
    </row>
    <row r="10" spans="1:34" ht="12.75" x14ac:dyDescent="0.2">
      <c r="A10" s="31"/>
      <c r="B10" s="141">
        <f>Admin!B20</f>
        <v>44834</v>
      </c>
      <c r="C10" s="140"/>
      <c r="D10" s="139">
        <f>D8+F10-L10-R10-X10+Z8</f>
        <v>0</v>
      </c>
      <c r="E10" s="138"/>
      <c r="F10" s="113">
        <f>IF((H$4+N$4+T$4)=0,0,[2]Sep22!O$1)</f>
        <v>0</v>
      </c>
      <c r="G10" s="113"/>
      <c r="H10" s="136">
        <f>H8</f>
        <v>0</v>
      </c>
      <c r="I10" s="113"/>
      <c r="J10" s="113">
        <f>[3]Sep22!$O$1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[3]Sep22!$P$1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[3]Sep22!$Q$1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Admin!B22</f>
        <v>44865</v>
      </c>
      <c r="C12" s="140"/>
      <c r="D12" s="139">
        <f>D10+F12-L12-R12-X12+Z10</f>
        <v>0</v>
      </c>
      <c r="E12" s="138"/>
      <c r="F12" s="113">
        <f>IF((H$4+N$4+T$4)=0,0,[2]Oct22!O$1)</f>
        <v>0</v>
      </c>
      <c r="G12" s="113"/>
      <c r="H12" s="136">
        <f>H10</f>
        <v>0</v>
      </c>
      <c r="I12" s="113"/>
      <c r="J12" s="113">
        <f>[3]Oct22!$O$1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[3]Oct22!$P$1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[3]Oct22!$Q$1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7"/>
      <c r="AF13" s="717"/>
      <c r="AG13" s="717"/>
      <c r="AH13" s="30"/>
    </row>
    <row r="14" spans="1:34" ht="12" customHeight="1" x14ac:dyDescent="0.2">
      <c r="A14" s="31"/>
      <c r="B14" s="141">
        <f>Admin!B24</f>
        <v>44895</v>
      </c>
      <c r="C14" s="140"/>
      <c r="D14" s="139">
        <f>D12+F14-L14-R14-X14+Z12</f>
        <v>0</v>
      </c>
      <c r="E14" s="138"/>
      <c r="F14" s="113">
        <f>IF((H$4+N$4+T$4)=0,0,[2]Nov22!O$1)</f>
        <v>0</v>
      </c>
      <c r="G14" s="113"/>
      <c r="H14" s="136">
        <f>H12</f>
        <v>0</v>
      </c>
      <c r="I14" s="113"/>
      <c r="J14" s="113">
        <f>[3]Nov22!$O$1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[3]Nov22!$P$1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[3]Nov22!$Q$1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5"/>
      <c r="AF15" s="715"/>
      <c r="AG15" s="715"/>
      <c r="AH15" s="30"/>
    </row>
    <row r="16" spans="1:34" ht="12" customHeight="1" x14ac:dyDescent="0.2">
      <c r="A16" s="31"/>
      <c r="B16" s="141">
        <f>Admin!B26</f>
        <v>44926</v>
      </c>
      <c r="C16" s="140"/>
      <c r="D16" s="139">
        <f>D14+F16-L16-R16-X16+Z14</f>
        <v>0</v>
      </c>
      <c r="E16" s="138"/>
      <c r="F16" s="113">
        <f>IF((H$4+N$4+T$4)=0,0,[2]Dec22!O$1)</f>
        <v>0</v>
      </c>
      <c r="G16" s="113"/>
      <c r="H16" s="136">
        <f>H14</f>
        <v>0</v>
      </c>
      <c r="I16" s="113"/>
      <c r="J16" s="113">
        <f>[3]Dec22!$O$1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[3]Dec22!$P$1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[3]Dec22!$Q$1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5"/>
      <c r="AF16" s="715"/>
      <c r="AG16" s="715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5"/>
      <c r="AF17" s="715"/>
      <c r="AG17" s="715"/>
      <c r="AH17" s="30"/>
    </row>
    <row r="18" spans="1:34" ht="12" customHeight="1" x14ac:dyDescent="0.2">
      <c r="A18" s="31"/>
      <c r="B18" s="141">
        <f>Admin!B28</f>
        <v>44957</v>
      </c>
      <c r="C18" s="140"/>
      <c r="D18" s="139">
        <f>D16+F18-L18-R18-X18+Z16</f>
        <v>0</v>
      </c>
      <c r="E18" s="138"/>
      <c r="F18" s="113">
        <f>IF((H$4+N$4+T$4)=0,0,[2]Jan23!O$1)</f>
        <v>0</v>
      </c>
      <c r="G18" s="113"/>
      <c r="H18" s="136">
        <f>H16</f>
        <v>0</v>
      </c>
      <c r="I18" s="113"/>
      <c r="J18" s="113">
        <f>[3]Jan23!$O$1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[3]Jan23!$P$1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[3]Jan23!$Q$1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5"/>
      <c r="AF19" s="715"/>
      <c r="AG19" s="715"/>
      <c r="AH19" s="30"/>
    </row>
    <row r="20" spans="1:34" ht="12" customHeight="1" x14ac:dyDescent="0.2">
      <c r="A20" s="31"/>
      <c r="B20" s="141">
        <f>Admin!B30</f>
        <v>44985</v>
      </c>
      <c r="C20" s="140"/>
      <c r="D20" s="139">
        <f>D18+F20-L20-R20-X20+Z18</f>
        <v>0</v>
      </c>
      <c r="E20" s="138"/>
      <c r="F20" s="113">
        <f>IF((H$4+N$4+T$4)=0,0,[2]Feb23!O$1)</f>
        <v>0</v>
      </c>
      <c r="G20" s="113"/>
      <c r="H20" s="136">
        <f>H18</f>
        <v>0</v>
      </c>
      <c r="I20" s="113"/>
      <c r="J20" s="113">
        <f>[3]Feb23!$O$1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[3]Feb23!$P$1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[3]Feb23!$Q$1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5"/>
      <c r="AF20" s="715"/>
      <c r="AG20" s="715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5"/>
      <c r="AF21" s="715"/>
      <c r="AG21" s="715"/>
      <c r="AH21" s="30"/>
    </row>
    <row r="22" spans="1:34" ht="12" customHeight="1" x14ac:dyDescent="0.2">
      <c r="A22" s="31"/>
      <c r="B22" s="141">
        <f>Admin!B32</f>
        <v>45016</v>
      </c>
      <c r="C22" s="140"/>
      <c r="D22" s="139">
        <f>D20+F22-L22-R22-X22+Z20</f>
        <v>0</v>
      </c>
      <c r="E22" s="138"/>
      <c r="F22" s="113">
        <f>IF((H$4+N$4+T$4)=0,0,[2]Mar23!O$1)</f>
        <v>0</v>
      </c>
      <c r="G22" s="113"/>
      <c r="H22" s="136">
        <f>H20</f>
        <v>0</v>
      </c>
      <c r="I22" s="113"/>
      <c r="J22" s="113">
        <f>[3]Mar23!$O$1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[3]Mar23!$P$1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[3]Mar23!$Q$1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5"/>
      <c r="AF23" s="715"/>
      <c r="AG23" s="715"/>
      <c r="AH23" s="30"/>
    </row>
    <row r="24" spans="1:34" x14ac:dyDescent="0.2">
      <c r="A24" s="31"/>
      <c r="B24" s="141">
        <f>Admin!B34</f>
        <v>45046</v>
      </c>
      <c r="C24" s="140"/>
      <c r="D24" s="139">
        <f>D22+F24-L24-R24-X24+Z22</f>
        <v>0</v>
      </c>
      <c r="E24" s="138"/>
      <c r="F24" s="113">
        <f>IF((H$4+N$4+T$4)=0,0,[2]Apr23!O$1)</f>
        <v>0</v>
      </c>
      <c r="G24" s="113"/>
      <c r="H24" s="136">
        <f>H22</f>
        <v>0</v>
      </c>
      <c r="I24" s="113"/>
      <c r="J24" s="113">
        <f>[3]Apr23!$O$1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[3]Apr23!$P$1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[3]Apr23!$Q$1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5"/>
      <c r="AF24" s="715"/>
      <c r="AG24" s="715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5"/>
      <c r="AF25" s="715"/>
      <c r="AG25" s="715"/>
      <c r="AH25" s="30"/>
    </row>
    <row r="26" spans="1:34" x14ac:dyDescent="0.2">
      <c r="A26" s="31"/>
      <c r="B26" s="141">
        <f>Admin!B36</f>
        <v>45077</v>
      </c>
      <c r="C26" s="140"/>
      <c r="D26" s="139">
        <f>D24+F26-L26-R26-X26+Z24</f>
        <v>0</v>
      </c>
      <c r="E26" s="138"/>
      <c r="F26" s="113">
        <f>IF((H$4+N$4+T$4)=0,0,[2]May23!O$1)</f>
        <v>0</v>
      </c>
      <c r="G26" s="113"/>
      <c r="H26" s="136">
        <f>H24</f>
        <v>0</v>
      </c>
      <c r="I26" s="113"/>
      <c r="J26" s="113">
        <f>[3]May23!$O$1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[3]May23!$P$1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[3]May23!$Q$1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Admin!B38</f>
        <v>45107</v>
      </c>
      <c r="C28" s="140"/>
      <c r="D28" s="139">
        <f>D26+F28-L28-R28-X28+Z26</f>
        <v>0</v>
      </c>
      <c r="E28" s="138"/>
      <c r="F28" s="113">
        <f>IF((H$4+N$4+T$4)=0,0,[2]Jun23!O$1)</f>
        <v>0</v>
      </c>
      <c r="G28" s="113"/>
      <c r="H28" s="136">
        <f>H26</f>
        <v>0</v>
      </c>
      <c r="I28" s="113"/>
      <c r="J28" s="113">
        <f>[3]Jun23!$O$1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[3]Jun23!$P$1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[3]Jun23!$Q$1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5"/>
      <c r="AF28" s="715"/>
      <c r="AG28" s="715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5"/>
      <c r="AF29" s="715"/>
      <c r="AG29" s="715"/>
      <c r="AH29" s="30"/>
    </row>
    <row r="30" spans="1:34" x14ac:dyDescent="0.2">
      <c r="A30" s="31"/>
      <c r="B30" s="141">
        <f>Admin!B40</f>
        <v>45138</v>
      </c>
      <c r="C30" s="140"/>
      <c r="D30" s="139">
        <f>D28+F30-L30-R30-X30+Z28</f>
        <v>0</v>
      </c>
      <c r="E30" s="138"/>
      <c r="F30" s="113">
        <f>IF((H$4+N$4+T$4)=0,0,[2]Jul23!O$1)</f>
        <v>0</v>
      </c>
      <c r="G30" s="113"/>
      <c r="H30" s="136">
        <f>H28</f>
        <v>0</v>
      </c>
      <c r="I30" s="113"/>
      <c r="J30" s="113">
        <f>[3]Jul23!$O$1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[3]Jul23!$P$1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[3]Jul23!$Q$1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C29" sqref="C29"/>
    </sheetView>
  </sheetViews>
  <sheetFormatPr defaultColWidth="9.140625" defaultRowHeight="12" x14ac:dyDescent="0.2"/>
  <cols>
    <col min="1" max="1" width="1.5703125" style="311" customWidth="1"/>
    <col min="2" max="2" width="10.140625" style="331" bestFit="1" customWidth="1"/>
    <col min="3" max="3" width="5" style="311" customWidth="1"/>
    <col min="4" max="5" width="11.140625" style="311" customWidth="1"/>
    <col min="6" max="6" width="11" style="311" customWidth="1"/>
    <col min="7" max="7" width="9.140625" style="33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4257812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8"/>
      <c r="B1" s="309" t="s">
        <v>508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">
      <c r="A2" s="308"/>
      <c r="B2" s="408">
        <f>DATE(YEAR(B4),MONTH(B4),1)-1</f>
        <v>44561</v>
      </c>
      <c r="C2" s="308"/>
      <c r="D2" s="735"/>
      <c r="E2" s="735"/>
      <c r="F2" s="735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">
      <c r="A3" s="308"/>
      <c r="B3" s="409">
        <f>DATE(YEAR(B4),MONTH(B4),1)</f>
        <v>44562</v>
      </c>
      <c r="C3" s="308"/>
      <c r="D3" s="734" t="s">
        <v>509</v>
      </c>
      <c r="E3" s="734"/>
      <c r="F3" s="734"/>
      <c r="G3" s="314" t="str">
        <f>YEAR(B36)-1 &amp; "-" &amp; YEAR(B36)-2000</f>
        <v>2022-23</v>
      </c>
      <c r="H3" s="308"/>
      <c r="I3" s="308"/>
      <c r="J3" s="308"/>
      <c r="K3" s="737" t="s">
        <v>510</v>
      </c>
      <c r="L3" s="737"/>
      <c r="M3" s="737"/>
      <c r="N3" s="313" t="str">
        <f>G3</f>
        <v>2022-23</v>
      </c>
      <c r="O3" s="308"/>
      <c r="P3" s="308"/>
      <c r="Q3" s="308"/>
    </row>
    <row r="4" spans="1:17" ht="12" customHeight="1" x14ac:dyDescent="0.2">
      <c r="A4" s="308"/>
      <c r="B4" s="409">
        <f>DATE(YEAR(B6),MONTH(B6),1)-1</f>
        <v>44592</v>
      </c>
      <c r="C4" s="308"/>
      <c r="D4" s="308"/>
      <c r="E4" s="308"/>
      <c r="F4" s="310" t="s">
        <v>533</v>
      </c>
      <c r="G4" s="310" t="s">
        <v>269</v>
      </c>
      <c r="H4" s="308"/>
      <c r="I4" s="308"/>
      <c r="J4" s="308"/>
      <c r="K4" s="315"/>
      <c r="L4" s="315"/>
      <c r="M4" s="315"/>
      <c r="N4" s="316"/>
      <c r="O4" s="308"/>
      <c r="P4" s="308"/>
      <c r="Q4" s="308"/>
    </row>
    <row r="5" spans="1:17" ht="12" customHeight="1" x14ac:dyDescent="0.2">
      <c r="A5" s="308"/>
      <c r="B5" s="409">
        <f>DATE(YEAR(B6),MONTH(B6),1)</f>
        <v>44593</v>
      </c>
      <c r="C5" s="308"/>
      <c r="D5" s="355" t="s">
        <v>511</v>
      </c>
      <c r="E5" s="355"/>
      <c r="F5" s="356">
        <f>B8</f>
        <v>44651</v>
      </c>
      <c r="G5" s="389">
        <v>100</v>
      </c>
      <c r="H5" s="308"/>
      <c r="I5" s="318"/>
      <c r="J5" s="318"/>
      <c r="K5" s="318"/>
      <c r="L5" s="318"/>
      <c r="M5" s="318"/>
      <c r="N5" s="318"/>
      <c r="O5" s="318"/>
      <c r="P5" s="310"/>
      <c r="Q5" s="310"/>
    </row>
    <row r="6" spans="1:17" ht="12" customHeight="1" x14ac:dyDescent="0.2">
      <c r="A6" s="308"/>
      <c r="B6" s="409">
        <f>DATE(YEAR(B8),MONTH(B8),1)-1</f>
        <v>44620</v>
      </c>
      <c r="C6" s="308"/>
      <c r="D6" s="355" t="s">
        <v>512</v>
      </c>
      <c r="E6" s="355"/>
      <c r="F6" s="356">
        <f>B8</f>
        <v>44651</v>
      </c>
      <c r="G6" s="389">
        <v>18</v>
      </c>
      <c r="H6" s="308"/>
      <c r="I6" s="281" t="s">
        <v>14</v>
      </c>
      <c r="J6" s="281"/>
      <c r="K6" s="281">
        <f>YEAR(L6)</f>
        <v>2022</v>
      </c>
      <c r="L6" s="731">
        <f>B17</f>
        <v>44774</v>
      </c>
      <c r="M6" s="733"/>
      <c r="N6" s="731">
        <f>B32</f>
        <v>45016</v>
      </c>
      <c r="O6" s="732"/>
      <c r="P6" s="389">
        <v>19</v>
      </c>
      <c r="Q6" s="310" t="s">
        <v>269</v>
      </c>
    </row>
    <row r="7" spans="1:17" ht="12" customHeight="1" x14ac:dyDescent="0.2">
      <c r="A7" s="308"/>
      <c r="B7" s="409">
        <f>DATE(YEAR(B8),MONTH(B8),1)</f>
        <v>44621</v>
      </c>
      <c r="C7" s="308"/>
      <c r="D7" s="355" t="s">
        <v>511</v>
      </c>
      <c r="E7" s="355"/>
      <c r="F7" s="356">
        <f>B32</f>
        <v>45016</v>
      </c>
      <c r="G7" s="389">
        <v>100</v>
      </c>
      <c r="H7" s="308"/>
      <c r="I7" s="281" t="s">
        <v>14</v>
      </c>
      <c r="J7" s="281"/>
      <c r="K7" s="281">
        <f>YEAR(L7)</f>
        <v>2023</v>
      </c>
      <c r="L7" s="731">
        <f>B33</f>
        <v>45017</v>
      </c>
      <c r="M7" s="733"/>
      <c r="N7" s="731">
        <f>B40</f>
        <v>45138</v>
      </c>
      <c r="O7" s="732"/>
      <c r="P7" s="389">
        <v>19</v>
      </c>
      <c r="Q7" s="310" t="s">
        <v>269</v>
      </c>
    </row>
    <row r="8" spans="1:17" ht="12" customHeight="1" x14ac:dyDescent="0.2">
      <c r="A8" s="308"/>
      <c r="B8" s="409">
        <f>DATE(YEAR(B10),MONTH(B10),1)-1</f>
        <v>44651</v>
      </c>
      <c r="C8" s="308"/>
      <c r="D8" s="355" t="s">
        <v>512</v>
      </c>
      <c r="E8" s="355"/>
      <c r="F8" s="356">
        <f>B32</f>
        <v>45016</v>
      </c>
      <c r="G8" s="389">
        <v>18</v>
      </c>
      <c r="H8" s="308"/>
      <c r="I8" s="318"/>
      <c r="J8" s="318"/>
      <c r="K8" s="318"/>
      <c r="L8" s="318"/>
      <c r="M8" s="318"/>
      <c r="N8" s="318"/>
      <c r="O8" s="318"/>
      <c r="P8" s="310"/>
      <c r="Q8" s="310"/>
    </row>
    <row r="9" spans="1:17" ht="12" customHeight="1" x14ac:dyDescent="0.2">
      <c r="A9" s="308"/>
      <c r="B9" s="409">
        <f>DATE(YEAR(B10),MONTH(B10),1)</f>
        <v>44652</v>
      </c>
      <c r="C9" s="308"/>
      <c r="D9" s="308"/>
      <c r="E9" s="308"/>
      <c r="F9" s="308"/>
      <c r="G9" s="310"/>
      <c r="H9" s="308"/>
      <c r="I9" s="320"/>
      <c r="J9" s="320"/>
      <c r="K9" s="320"/>
      <c r="L9" s="357" t="s">
        <v>251</v>
      </c>
      <c r="M9" s="320"/>
      <c r="N9" s="358" t="s">
        <v>534</v>
      </c>
      <c r="O9" s="321"/>
      <c r="P9" s="322"/>
      <c r="Q9" s="310"/>
    </row>
    <row r="10" spans="1:17" ht="12" customHeight="1" x14ac:dyDescent="0.2">
      <c r="A10" s="308"/>
      <c r="B10" s="409">
        <f>DATE(YEAR(B12),MONTH(B12),1)-1</f>
        <v>44681</v>
      </c>
      <c r="C10" s="308"/>
      <c r="D10" s="730" t="s">
        <v>513</v>
      </c>
      <c r="E10" s="730"/>
      <c r="F10" s="730"/>
      <c r="G10" s="310"/>
      <c r="H10" s="308"/>
      <c r="I10" s="318"/>
      <c r="J10" s="318"/>
      <c r="K10" s="318"/>
      <c r="L10" s="359">
        <f>B8</f>
        <v>44651</v>
      </c>
      <c r="M10" s="323" t="s">
        <v>535</v>
      </c>
      <c r="N10" s="360">
        <f>B8</f>
        <v>44651</v>
      </c>
      <c r="O10" s="318"/>
      <c r="P10" s="323"/>
      <c r="Q10" s="310"/>
    </row>
    <row r="11" spans="1:17" ht="12" customHeight="1" x14ac:dyDescent="0.2">
      <c r="A11" s="308"/>
      <c r="B11" s="409">
        <f>DATE(YEAR(B12),MONTH(B12),1)</f>
        <v>44682</v>
      </c>
      <c r="C11" s="308"/>
      <c r="D11" s="308" t="s">
        <v>514</v>
      </c>
      <c r="E11" s="319">
        <v>12000</v>
      </c>
      <c r="F11" s="308" t="s">
        <v>515</v>
      </c>
      <c r="G11" s="319">
        <v>3000</v>
      </c>
      <c r="H11" s="308"/>
      <c r="I11" s="318"/>
      <c r="J11" s="318"/>
      <c r="K11" s="318"/>
      <c r="L11" s="359">
        <f>B32</f>
        <v>45016</v>
      </c>
      <c r="M11" s="324" t="s">
        <v>535</v>
      </c>
      <c r="N11" s="360">
        <f>B32</f>
        <v>45016</v>
      </c>
      <c r="O11" s="323"/>
      <c r="P11" s="323"/>
      <c r="Q11" s="310"/>
    </row>
    <row r="12" spans="1:17" ht="12" customHeight="1" x14ac:dyDescent="0.2">
      <c r="A12" s="308"/>
      <c r="B12" s="409">
        <f>DATE(YEAR(B14),MONTH(B14),1)-1</f>
        <v>44712</v>
      </c>
      <c r="C12" s="308"/>
      <c r="D12" s="308"/>
      <c r="E12" s="310"/>
      <c r="F12" s="308"/>
      <c r="G12" s="310"/>
      <c r="H12" s="308"/>
      <c r="I12" s="318"/>
      <c r="J12" s="318"/>
      <c r="K12" s="318"/>
      <c r="L12" s="318"/>
      <c r="M12" s="324"/>
      <c r="N12" s="323"/>
      <c r="O12" s="318"/>
      <c r="P12" s="323"/>
      <c r="Q12" s="310"/>
    </row>
    <row r="13" spans="1:17" ht="12" customHeight="1" x14ac:dyDescent="0.2">
      <c r="A13" s="308"/>
      <c r="B13" s="409">
        <f>DATE(YEAR(B14),MONTH(B14),1)</f>
        <v>44713</v>
      </c>
      <c r="C13" s="308"/>
      <c r="D13" s="734" t="s">
        <v>516</v>
      </c>
      <c r="E13" s="734"/>
      <c r="F13" s="734"/>
      <c r="G13" s="310" t="s">
        <v>269</v>
      </c>
      <c r="H13" s="308"/>
      <c r="I13" s="318"/>
      <c r="J13" s="318"/>
      <c r="K13" s="318"/>
      <c r="L13" s="318"/>
      <c r="M13" s="318"/>
      <c r="N13" s="318"/>
      <c r="O13" s="318"/>
      <c r="P13" s="308"/>
      <c r="Q13" s="308"/>
    </row>
    <row r="14" spans="1:17" ht="12" customHeight="1" x14ac:dyDescent="0.2">
      <c r="A14" s="308"/>
      <c r="B14" s="409">
        <f>DATE(YEAR(B16),MONTH(B16),1)-1</f>
        <v>44742</v>
      </c>
      <c r="C14" s="308"/>
      <c r="D14" s="308"/>
      <c r="E14" s="308"/>
      <c r="F14" s="308"/>
      <c r="G14" s="310"/>
      <c r="H14" s="308"/>
      <c r="I14" s="734" t="s">
        <v>518</v>
      </c>
      <c r="J14" s="734"/>
      <c r="K14" s="734"/>
      <c r="L14" s="316"/>
      <c r="M14" s="308"/>
      <c r="N14" s="310" t="s">
        <v>519</v>
      </c>
      <c r="O14" s="310" t="s">
        <v>520</v>
      </c>
      <c r="P14" s="308"/>
      <c r="Q14" s="308"/>
    </row>
    <row r="15" spans="1:17" ht="12" customHeight="1" x14ac:dyDescent="0.2">
      <c r="A15" s="308"/>
      <c r="B15" s="409">
        <f>DATE(YEAR(B16),MONTH(B16),1)</f>
        <v>44743</v>
      </c>
      <c r="C15" s="308"/>
      <c r="D15" s="730" t="s">
        <v>517</v>
      </c>
      <c r="E15" s="730"/>
      <c r="F15" s="730"/>
      <c r="G15" s="317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">
      <c r="A16" s="308"/>
      <c r="B16" s="409">
        <f>DATE(YEAR(B18),MONTH(B18),1)-1</f>
        <v>44773</v>
      </c>
      <c r="C16" s="308"/>
      <c r="D16" s="730" t="s">
        <v>125</v>
      </c>
      <c r="E16" s="730"/>
      <c r="F16" s="730"/>
      <c r="G16" s="317">
        <v>0.1</v>
      </c>
      <c r="H16" s="308"/>
      <c r="I16" s="730" t="s">
        <v>521</v>
      </c>
      <c r="J16" s="730"/>
      <c r="K16" s="730"/>
      <c r="L16" s="730"/>
      <c r="M16" s="431"/>
      <c r="N16" s="319">
        <v>10000</v>
      </c>
      <c r="O16" s="325">
        <v>0.45</v>
      </c>
      <c r="P16" s="308"/>
      <c r="Q16" s="308"/>
    </row>
    <row r="17" spans="1:17" ht="12" customHeight="1" x14ac:dyDescent="0.2">
      <c r="A17" s="308"/>
      <c r="B17" s="409">
        <f>DATE(YEAR(B18),MONTH(B18),1)</f>
        <v>44774</v>
      </c>
      <c r="C17" s="308"/>
      <c r="D17" s="730" t="s">
        <v>126</v>
      </c>
      <c r="E17" s="730"/>
      <c r="F17" s="730"/>
      <c r="G17" s="317">
        <v>0.2</v>
      </c>
      <c r="H17" s="308"/>
      <c r="I17" s="730" t="s">
        <v>522</v>
      </c>
      <c r="J17" s="730"/>
      <c r="K17" s="730"/>
      <c r="L17" s="730"/>
      <c r="M17" s="736"/>
      <c r="N17" s="319">
        <v>10001</v>
      </c>
      <c r="O17" s="325">
        <v>0.25</v>
      </c>
      <c r="P17" s="308"/>
      <c r="Q17" s="308"/>
    </row>
    <row r="18" spans="1:17" ht="12" customHeight="1" x14ac:dyDescent="0.2">
      <c r="A18" s="308"/>
      <c r="B18" s="409">
        <f>DATE(YEAR(B20),MONTH(B20),1)-1</f>
        <v>44804</v>
      </c>
      <c r="C18" s="308"/>
      <c r="D18" s="730" t="s">
        <v>221</v>
      </c>
      <c r="E18" s="730"/>
      <c r="F18" s="730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8"/>
      <c r="Q18" s="308"/>
    </row>
    <row r="19" spans="1:17" ht="12" customHeight="1" x14ac:dyDescent="0.2">
      <c r="A19" s="308"/>
      <c r="B19" s="409">
        <f>DATE(YEAR(B20),MONTH(B20),1)</f>
        <v>44805</v>
      </c>
      <c r="C19" s="308"/>
      <c r="D19" s="730" t="s">
        <v>128</v>
      </c>
      <c r="E19" s="730"/>
      <c r="F19" s="730"/>
      <c r="G19" s="317">
        <v>0.25</v>
      </c>
      <c r="H19" s="320"/>
      <c r="I19" s="727" t="s">
        <v>564</v>
      </c>
      <c r="J19" s="728"/>
      <c r="K19" s="729"/>
      <c r="L19" s="320"/>
      <c r="M19" s="392">
        <v>20</v>
      </c>
      <c r="N19" s="309">
        <f>B17</f>
        <v>44774</v>
      </c>
      <c r="O19" s="395">
        <f>B26</f>
        <v>44926</v>
      </c>
      <c r="P19" s="308"/>
      <c r="Q19" s="308"/>
    </row>
    <row r="20" spans="1:17" ht="12" customHeight="1" x14ac:dyDescent="0.2">
      <c r="A20" s="308"/>
      <c r="B20" s="409">
        <f>DATE(YEAR(B22),MONTH(B22),1)-1</f>
        <v>44834</v>
      </c>
      <c r="C20" s="308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3"/>
      <c r="O20" s="394"/>
      <c r="P20" s="308"/>
      <c r="Q20" s="308"/>
    </row>
    <row r="21" spans="1:17" ht="12" customHeight="1" x14ac:dyDescent="0.2">
      <c r="A21" s="308"/>
      <c r="B21" s="409">
        <f>DATE(YEAR(B22),MONTH(B22),1)</f>
        <v>44835</v>
      </c>
      <c r="C21" s="308"/>
      <c r="D21" s="10" t="s">
        <v>533</v>
      </c>
      <c r="E21" s="3"/>
      <c r="F21" s="406">
        <v>45138</v>
      </c>
      <c r="G21" s="323"/>
      <c r="H21" s="320"/>
      <c r="I21" s="727" t="s">
        <v>564</v>
      </c>
      <c r="J21" s="728"/>
      <c r="K21" s="729"/>
      <c r="L21" s="320"/>
      <c r="M21" s="391">
        <v>20</v>
      </c>
      <c r="N21" s="309">
        <f>B27</f>
        <v>44927</v>
      </c>
      <c r="O21" s="394"/>
      <c r="P21" s="308"/>
      <c r="Q21" s="308"/>
    </row>
    <row r="22" spans="1:17" ht="12" customHeight="1" x14ac:dyDescent="0.2">
      <c r="A22" s="308"/>
      <c r="B22" s="409">
        <f>DATE(YEAR(B24),MONTH(B24),1)-1</f>
        <v>44865</v>
      </c>
      <c r="C22" s="308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8"/>
      <c r="Q22" s="308"/>
    </row>
    <row r="23" spans="1:17" ht="12" customHeight="1" x14ac:dyDescent="0.2">
      <c r="A23" s="308"/>
      <c r="B23" s="409">
        <f>DATE(YEAR(B24),MONTH(B24),1)</f>
        <v>44866</v>
      </c>
      <c r="C23" s="308"/>
      <c r="D23" s="326"/>
      <c r="E23" s="326"/>
      <c r="F23" s="361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8"/>
      <c r="B24" s="409">
        <f>DATE(YEAR(B26),MONTH(B26),1)-1</f>
        <v>44895</v>
      </c>
      <c r="C24" s="308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8"/>
      <c r="B25" s="409">
        <f>DATE(YEAR(B26),MONTH(B26),1)</f>
        <v>44896</v>
      </c>
      <c r="C25" s="308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8"/>
      <c r="B26" s="409">
        <f>DATE(YEAR(B28),MONTH(B28),1)-1</f>
        <v>44926</v>
      </c>
      <c r="C26" s="308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8"/>
      <c r="B27" s="409">
        <f>DATE(YEAR(B28),MONTH(B28),1)</f>
        <v>44927</v>
      </c>
      <c r="C27" s="308"/>
      <c r="D27" s="328"/>
      <c r="E27" s="328"/>
      <c r="F27" s="328"/>
      <c r="G27" s="328"/>
    </row>
    <row r="28" spans="1:17" x14ac:dyDescent="0.2">
      <c r="A28" s="308"/>
      <c r="B28" s="409">
        <f>DATE(YEAR(B30),MONTH(B30),1)-1</f>
        <v>44957</v>
      </c>
      <c r="C28" s="308"/>
    </row>
    <row r="29" spans="1:17" x14ac:dyDescent="0.2">
      <c r="A29" s="308"/>
      <c r="B29" s="409">
        <f>DATE(YEAR(B30),MONTH(B30),1)</f>
        <v>44958</v>
      </c>
      <c r="C29" s="308"/>
    </row>
    <row r="30" spans="1:17" x14ac:dyDescent="0.2">
      <c r="A30" s="308"/>
      <c r="B30" s="409">
        <f>DATE(YEAR(B32),MONTH(B32),1)-1</f>
        <v>44985</v>
      </c>
      <c r="C30" s="308"/>
    </row>
    <row r="31" spans="1:17" x14ac:dyDescent="0.2">
      <c r="A31" s="308"/>
      <c r="B31" s="409">
        <f>DATE(YEAR(B32),MONTH(B32),1)</f>
        <v>44986</v>
      </c>
      <c r="C31" s="308"/>
    </row>
    <row r="32" spans="1:17" x14ac:dyDescent="0.2">
      <c r="A32" s="308"/>
      <c r="B32" s="409">
        <f>DATE(YEAR(B34),MONTH(B34),1)-1</f>
        <v>45016</v>
      </c>
      <c r="C32" s="308"/>
    </row>
    <row r="33" spans="1:3" x14ac:dyDescent="0.2">
      <c r="A33" s="308"/>
      <c r="B33" s="409">
        <f>DATE(YEAR(B34),MONTH(B34),1)</f>
        <v>45017</v>
      </c>
      <c r="C33" s="308"/>
    </row>
    <row r="34" spans="1:3" x14ac:dyDescent="0.2">
      <c r="A34" s="308"/>
      <c r="B34" s="409">
        <f>DATE(YEAR(B36),MONTH(B36),1)-1</f>
        <v>45046</v>
      </c>
      <c r="C34" s="308"/>
    </row>
    <row r="35" spans="1:3" x14ac:dyDescent="0.2">
      <c r="A35" s="308"/>
      <c r="B35" s="409">
        <f>DATE(YEAR(B36),MONTH(B36),1)</f>
        <v>45047</v>
      </c>
      <c r="C35" s="308"/>
    </row>
    <row r="36" spans="1:3" x14ac:dyDescent="0.2">
      <c r="A36" s="308"/>
      <c r="B36" s="409">
        <f>DATE(YEAR(B38),MONTH(B38),1)-1</f>
        <v>45077</v>
      </c>
      <c r="C36" s="308"/>
    </row>
    <row r="37" spans="1:3" x14ac:dyDescent="0.2">
      <c r="A37" s="308"/>
      <c r="B37" s="409">
        <f>DATE(YEAR(B38),MONTH(B38),1)</f>
        <v>45078</v>
      </c>
      <c r="C37" s="308"/>
    </row>
    <row r="38" spans="1:3" x14ac:dyDescent="0.2">
      <c r="A38" s="308"/>
      <c r="B38" s="409">
        <f>DATE(YEAR(B40),MONTH(B40),1)-1</f>
        <v>45107</v>
      </c>
      <c r="C38" s="308"/>
    </row>
    <row r="39" spans="1:3" x14ac:dyDescent="0.2">
      <c r="A39" s="308"/>
      <c r="B39" s="409">
        <f>DATE(YEAR(B40),MONTH(B40),1)</f>
        <v>45108</v>
      </c>
      <c r="C39" s="308"/>
    </row>
    <row r="40" spans="1:3" x14ac:dyDescent="0.2">
      <c r="A40" s="308"/>
      <c r="B40" s="407">
        <f>F21</f>
        <v>45138</v>
      </c>
      <c r="C40" s="308"/>
    </row>
    <row r="41" spans="1:3" x14ac:dyDescent="0.2">
      <c r="A41" s="308"/>
      <c r="B41" s="409">
        <f>DATE(YEAR(B42),MONTH(B42),1)</f>
        <v>45139</v>
      </c>
      <c r="C41" s="308"/>
    </row>
    <row r="42" spans="1:3" x14ac:dyDescent="0.2">
      <c r="A42" s="308"/>
      <c r="B42" s="409">
        <f>DATE(IF(MONTH(B40)&lt;11,YEAR(B40),YEAR(B40)+1),IF(MONTH(B40)&lt;11,MONTH(B40)+2,IF(MONTH(B40)=11,1,2)),1)-1</f>
        <v>45169</v>
      </c>
      <c r="C42" s="308"/>
    </row>
    <row r="43" spans="1:3" x14ac:dyDescent="0.2">
      <c r="A43" s="308"/>
      <c r="B43" s="409">
        <f>DATE(YEAR(B44),MONTH(B44),1)</f>
        <v>45170</v>
      </c>
      <c r="C43" s="308"/>
    </row>
    <row r="44" spans="1:3" x14ac:dyDescent="0.2">
      <c r="A44" s="308"/>
      <c r="B44" s="409">
        <f>DATE(IF(MONTH(B42)&lt;11,YEAR(B42),YEAR(B42)+1),IF(MONTH(B42)&lt;11,MONTH(B42)+2,IF(MONTH(B42)=11,1,2)),1)-1</f>
        <v>45199</v>
      </c>
      <c r="C44" s="308"/>
    </row>
    <row r="45" spans="1:3" x14ac:dyDescent="0.2">
      <c r="A45" s="308"/>
      <c r="B45" s="409">
        <f>DATE(YEAR(B46),MONTH(B46),1)</f>
        <v>45200</v>
      </c>
      <c r="C45" s="308"/>
    </row>
    <row r="46" spans="1:3" x14ac:dyDescent="0.2">
      <c r="A46" s="308"/>
      <c r="B46" s="409">
        <f>DATE(IF(MONTH(B44)&lt;11,YEAR(B44),YEAR(B44)+1),IF(MONTH(B44)&lt;11,MONTH(B44)+2,IF(MONTH(B44)=11,1,2)),1)-1</f>
        <v>45230</v>
      </c>
      <c r="C46" s="308"/>
    </row>
    <row r="47" spans="1:3" x14ac:dyDescent="0.2">
      <c r="A47" s="308"/>
      <c r="B47" s="409">
        <f>DATE(YEAR(B48),MONTH(B48),1)</f>
        <v>45231</v>
      </c>
      <c r="C47" s="308"/>
    </row>
    <row r="48" spans="1:3" x14ac:dyDescent="0.2">
      <c r="A48" s="308"/>
      <c r="B48" s="409">
        <f>DATE(IF(MONTH(B46)&lt;11,YEAR(B46),YEAR(B46)+1),IF(MONTH(B46)&lt;11,MONTH(B46)+2,IF(MONTH(B46)=11,1,2)),1)-1</f>
        <v>45260</v>
      </c>
      <c r="C48" s="308"/>
    </row>
    <row r="49" spans="1:3" x14ac:dyDescent="0.2">
      <c r="A49" s="308"/>
      <c r="B49" s="409">
        <f>DATE(YEAR(B50),MONTH(B50),1)</f>
        <v>45261</v>
      </c>
      <c r="C49" s="308"/>
    </row>
    <row r="50" spans="1:3" x14ac:dyDescent="0.2">
      <c r="A50" s="308"/>
      <c r="B50" s="409">
        <f>DATE(IF(MONTH(B48)&lt;11,YEAR(B48),YEAR(B48)+1),IF(MONTH(B48)&lt;11,MONTH(B48)+2,IF(MONTH(B48)=11,1,2)),1)-1</f>
        <v>45291</v>
      </c>
      <c r="C50" s="308"/>
    </row>
    <row r="51" spans="1:3" x14ac:dyDescent="0.2">
      <c r="A51" s="308"/>
      <c r="B51" s="409">
        <f>DATE(YEAR(B52),MONTH(B52),1)</f>
        <v>45292</v>
      </c>
      <c r="C51" s="308"/>
    </row>
    <row r="52" spans="1:3" x14ac:dyDescent="0.2">
      <c r="A52" s="308"/>
      <c r="B52" s="409">
        <f>DATE(IF(MONTH(B50)&lt;11,YEAR(B50),YEAR(B50)+1),IF(MONTH(B50)&lt;11,MONTH(B50)+2,IF(MONTH(B50)=11,1,2)),1)-1</f>
        <v>45322</v>
      </c>
      <c r="C52" s="308"/>
    </row>
    <row r="53" spans="1:3" x14ac:dyDescent="0.2">
      <c r="A53" s="308"/>
      <c r="B53" s="409">
        <f>DATE(YEAR(B54),MONTH(B54),1)</f>
        <v>45323</v>
      </c>
      <c r="C53" s="308"/>
    </row>
    <row r="54" spans="1:3" x14ac:dyDescent="0.2">
      <c r="A54" s="308"/>
      <c r="B54" s="409">
        <f>DATE(IF(MONTH(B52)&lt;11,YEAR(B52),YEAR(B52)+1),IF(MONTH(B52)&lt;11,MONTH(B52)+2,IF(MONTH(B52)=11,1,2)),1)-1</f>
        <v>45351</v>
      </c>
      <c r="C54" s="308"/>
    </row>
    <row r="55" spans="1:3" x14ac:dyDescent="0.2">
      <c r="A55" s="308"/>
      <c r="B55" s="409">
        <f>DATE(YEAR(B56),MONTH(B56),1)</f>
        <v>45352</v>
      </c>
      <c r="C55" s="308"/>
    </row>
    <row r="56" spans="1:3" ht="12.75" thickBot="1" x14ac:dyDescent="0.25">
      <c r="A56" s="308"/>
      <c r="B56" s="410">
        <f>DATE(IF(MONTH(B54)&lt;11,YEAR(B54),YEAR(B54)+1),IF(MONTH(B54)&lt;11,MONTH(B54)+2,IF(MONTH(B54)=11,1,2)),1)-1</f>
        <v>45382</v>
      </c>
      <c r="C56" s="308"/>
    </row>
    <row r="57" spans="1:3" x14ac:dyDescent="0.2">
      <c r="A57" s="308"/>
      <c r="B57" s="309"/>
      <c r="C57" s="308"/>
    </row>
  </sheetData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28" sqref="D28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32" t="s">
        <v>200</v>
      </c>
      <c r="D1" s="336">
        <f>Admin!B17</f>
        <v>44774</v>
      </c>
      <c r="E1" s="435"/>
      <c r="F1" s="437">
        <f>Admin!B18</f>
        <v>44804</v>
      </c>
      <c r="G1" s="437"/>
      <c r="H1" s="437"/>
      <c r="I1" s="437"/>
      <c r="J1" s="437"/>
      <c r="K1" s="437"/>
      <c r="L1" s="437"/>
      <c r="M1" s="437"/>
      <c r="N1" s="435"/>
      <c r="O1" s="336">
        <f>F1</f>
        <v>44804</v>
      </c>
      <c r="P1" s="435"/>
      <c r="Q1" s="432">
        <f>Admin!B20</f>
        <v>44834</v>
      </c>
      <c r="R1" s="432"/>
      <c r="S1" s="432"/>
      <c r="T1" s="432"/>
      <c r="U1" s="432"/>
      <c r="V1" s="432"/>
      <c r="W1" s="432"/>
      <c r="X1" s="432"/>
      <c r="Y1" s="435"/>
      <c r="Z1" s="336">
        <f>Q1</f>
        <v>44834</v>
      </c>
      <c r="AA1" s="435"/>
      <c r="AB1" s="432">
        <f>Admin!B22</f>
        <v>44865</v>
      </c>
      <c r="AC1" s="432"/>
      <c r="AD1" s="432"/>
      <c r="AE1" s="432"/>
      <c r="AF1" s="432"/>
      <c r="AG1" s="432"/>
      <c r="AH1" s="432"/>
      <c r="AI1" s="432"/>
      <c r="AJ1" s="435"/>
      <c r="AK1" s="336">
        <f>AB1</f>
        <v>44865</v>
      </c>
      <c r="AL1" s="435"/>
      <c r="AM1" s="432">
        <f>Admin!B24</f>
        <v>44895</v>
      </c>
      <c r="AN1" s="432"/>
      <c r="AO1" s="432"/>
      <c r="AP1" s="432"/>
      <c r="AQ1" s="432"/>
      <c r="AR1" s="432"/>
      <c r="AS1" s="432"/>
      <c r="AT1" s="432"/>
      <c r="AU1" s="435"/>
      <c r="AV1" s="336">
        <f>AM1</f>
        <v>44895</v>
      </c>
      <c r="AW1" s="435"/>
      <c r="AX1" s="432">
        <f>Admin!B26</f>
        <v>44926</v>
      </c>
      <c r="AY1" s="432"/>
      <c r="AZ1" s="432"/>
      <c r="BA1" s="432"/>
      <c r="BB1" s="432"/>
      <c r="BC1" s="432"/>
      <c r="BD1" s="432"/>
      <c r="BE1" s="432"/>
      <c r="BF1" s="435"/>
      <c r="BG1" s="336">
        <f>AX1</f>
        <v>44926</v>
      </c>
      <c r="BH1" s="435"/>
      <c r="BI1" s="432">
        <f>Admin!B28</f>
        <v>44957</v>
      </c>
      <c r="BJ1" s="432"/>
      <c r="BK1" s="432"/>
      <c r="BL1" s="432"/>
      <c r="BM1" s="432"/>
      <c r="BN1" s="432"/>
      <c r="BO1" s="432"/>
      <c r="BP1" s="432"/>
      <c r="BQ1" s="435"/>
      <c r="BR1" s="336">
        <f>BI1</f>
        <v>44957</v>
      </c>
      <c r="BS1" s="435"/>
      <c r="BT1" s="432">
        <f>Admin!B30</f>
        <v>44985</v>
      </c>
      <c r="BU1" s="432"/>
      <c r="BV1" s="432"/>
      <c r="BW1" s="432"/>
      <c r="BX1" s="432"/>
      <c r="BY1" s="432"/>
      <c r="BZ1" s="432"/>
      <c r="CA1" s="432"/>
      <c r="CB1" s="432"/>
      <c r="CC1" s="336">
        <f>BT1</f>
        <v>44985</v>
      </c>
      <c r="CD1" s="435"/>
      <c r="CE1" s="432">
        <f>Admin!B32</f>
        <v>45016</v>
      </c>
      <c r="CF1" s="432"/>
      <c r="CG1" s="432"/>
      <c r="CH1" s="432"/>
      <c r="CI1" s="432"/>
      <c r="CJ1" s="432"/>
      <c r="CK1" s="432"/>
      <c r="CL1" s="432"/>
      <c r="CM1" s="432"/>
      <c r="CN1" s="336">
        <f>CE1</f>
        <v>45016</v>
      </c>
      <c r="CO1" s="435"/>
      <c r="CP1" s="432">
        <f>Admin!B34</f>
        <v>45046</v>
      </c>
      <c r="CQ1" s="432"/>
      <c r="CR1" s="432"/>
      <c r="CS1" s="432"/>
      <c r="CT1" s="432"/>
      <c r="CU1" s="432"/>
      <c r="CV1" s="432"/>
      <c r="CW1" s="432"/>
      <c r="CX1" s="432"/>
      <c r="CY1" s="336">
        <f>CP1</f>
        <v>45046</v>
      </c>
      <c r="CZ1" s="435"/>
      <c r="DA1" s="432">
        <f>Admin!B36</f>
        <v>45077</v>
      </c>
      <c r="DB1" s="432"/>
      <c r="DC1" s="432"/>
      <c r="DD1" s="432"/>
      <c r="DE1" s="432"/>
      <c r="DF1" s="432"/>
      <c r="DG1" s="432"/>
      <c r="DH1" s="432"/>
      <c r="DI1" s="432"/>
      <c r="DJ1" s="336">
        <f>DA1</f>
        <v>45077</v>
      </c>
      <c r="DK1" s="435"/>
      <c r="DL1" s="432">
        <f>Admin!B38</f>
        <v>45107</v>
      </c>
      <c r="DM1" s="432"/>
      <c r="DN1" s="432"/>
      <c r="DO1" s="432"/>
      <c r="DP1" s="432"/>
      <c r="DQ1" s="432"/>
      <c r="DR1" s="432"/>
      <c r="DS1" s="432"/>
      <c r="DT1" s="432"/>
      <c r="DU1" s="336">
        <f>DL1</f>
        <v>45107</v>
      </c>
      <c r="DV1" s="435"/>
      <c r="DW1" s="432">
        <f>Admin!B40</f>
        <v>45138</v>
      </c>
      <c r="DX1" s="432"/>
      <c r="DY1" s="432"/>
      <c r="DZ1" s="432"/>
      <c r="EA1" s="432"/>
      <c r="EB1" s="432"/>
      <c r="EC1" s="432"/>
      <c r="ED1" s="432"/>
      <c r="EE1" s="432"/>
      <c r="EF1" s="336">
        <f>DW1</f>
        <v>45138</v>
      </c>
      <c r="EG1" s="432"/>
      <c r="EH1" s="432" t="s">
        <v>228</v>
      </c>
      <c r="EI1" s="432"/>
      <c r="EJ1" s="336">
        <f>EF1</f>
        <v>45138</v>
      </c>
      <c r="EK1" s="432"/>
    </row>
    <row r="2" spans="1:141" s="340" customFormat="1" ht="24" x14ac:dyDescent="0.2">
      <c r="A2" s="338"/>
      <c r="B2" s="333" t="s">
        <v>272</v>
      </c>
      <c r="C2" s="434"/>
      <c r="D2" s="339" t="s">
        <v>523</v>
      </c>
      <c r="E2" s="436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6"/>
      <c r="O2" s="339" t="s">
        <v>524</v>
      </c>
      <c r="P2" s="436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6"/>
      <c r="Z2" s="339" t="s">
        <v>524</v>
      </c>
      <c r="AA2" s="436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6"/>
      <c r="AK2" s="339" t="s">
        <v>524</v>
      </c>
      <c r="AL2" s="436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6"/>
      <c r="AV2" s="339" t="s">
        <v>524</v>
      </c>
      <c r="AW2" s="436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6"/>
      <c r="BG2" s="339" t="s">
        <v>524</v>
      </c>
      <c r="BH2" s="436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6"/>
      <c r="BR2" s="339" t="s">
        <v>524</v>
      </c>
      <c r="BS2" s="436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3"/>
      <c r="CC2" s="339" t="s">
        <v>524</v>
      </c>
      <c r="CD2" s="436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3"/>
      <c r="CN2" s="339" t="s">
        <v>524</v>
      </c>
      <c r="CO2" s="436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3"/>
      <c r="CY2" s="339" t="s">
        <v>524</v>
      </c>
      <c r="CZ2" s="436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3"/>
      <c r="DJ2" s="339" t="s">
        <v>524</v>
      </c>
      <c r="DK2" s="436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3"/>
      <c r="DU2" s="339" t="s">
        <v>524</v>
      </c>
      <c r="DV2" s="436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3"/>
      <c r="EF2" s="339" t="s">
        <v>524</v>
      </c>
      <c r="EG2" s="433"/>
      <c r="EH2" s="434"/>
      <c r="EI2" s="433"/>
      <c r="EJ2" s="339" t="s">
        <v>525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[2]Aug22!$AI$1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[2]Sep22!$AI$1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[2]Oct22!$AI$1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[2]Nov22!$AI$1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[2]Dec22!$AI$1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[2]Jan23!$AI$1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[2]Feb23!$AI$1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[2]Mar23!$AI$1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[2]Apr23!$AI$1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[2]May23!$AI$1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[2]Jun23!$AI$1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[2]Jul23!$AI$1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-[3]Aug22!$U$1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-[3]Sep22!$U$1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-[3]Oct22!$U$1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-[3]Nov22!$U$1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-[3]Dec22!$U$1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-[3]Jan23!$U$1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-[3]Feb23!$U$1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-[3]Mar23!$U$1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-[3]Apr23!$U$1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-[3]May23!$U$1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-[3]Jun23!$U$1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-[3]Jul23!$U$1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[3]Aug22!$F$1-[3]Aug22!$V$1</f>
        <v>0</v>
      </c>
      <c r="G20" s="25"/>
      <c r="H20" s="25">
        <f>-[4]Aug22!$J$1</f>
        <v>0</v>
      </c>
      <c r="I20" s="25">
        <f>-[5]Aug22!$J$1</f>
        <v>0</v>
      </c>
      <c r="J20" s="25">
        <f>-[6]Aug22!$J$1</f>
        <v>0</v>
      </c>
      <c r="K20" s="25">
        <f>-[7]Aug22!$J$1</f>
        <v>0</v>
      </c>
      <c r="L20" s="25"/>
      <c r="N20" s="24"/>
      <c r="O20" s="25">
        <f t="shared" si="1"/>
        <v>0</v>
      </c>
      <c r="P20" s="24"/>
      <c r="Q20" s="25">
        <f>[3]Sep22!$F$1-[3]Sep22!$V$1</f>
        <v>0</v>
      </c>
      <c r="R20" s="25"/>
      <c r="S20" s="25">
        <f>-[4]Sep22!$J$1</f>
        <v>0</v>
      </c>
      <c r="T20" s="25">
        <f>-[5]Sep22!$J$1</f>
        <v>0</v>
      </c>
      <c r="U20" s="25">
        <f>-[6]Sep22!$J$1</f>
        <v>0</v>
      </c>
      <c r="V20" s="25">
        <f>-[7]Sep22!$J$1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[3]Oct22!$F$1-[3]Oct22!$V$1</f>
        <v>0</v>
      </c>
      <c r="AC20" s="25"/>
      <c r="AD20" s="25">
        <f>-[4]Oct22!$J$1</f>
        <v>0</v>
      </c>
      <c r="AE20" s="25">
        <f>-[5]Oct22!$J$1</f>
        <v>0</v>
      </c>
      <c r="AF20" s="25">
        <f>-[6]Oct22!$J$1</f>
        <v>0</v>
      </c>
      <c r="AG20" s="25">
        <f>-[7]Oct22!$J$1</f>
        <v>0</v>
      </c>
      <c r="AH20" s="25"/>
      <c r="AI20" s="25"/>
      <c r="AJ20" s="15"/>
      <c r="AK20" s="25">
        <f t="shared" si="3"/>
        <v>0</v>
      </c>
      <c r="AL20" s="24"/>
      <c r="AM20" s="25">
        <f>[3]Nov22!$F$1-[3]Nov22!$V$1</f>
        <v>0</v>
      </c>
      <c r="AN20" s="25"/>
      <c r="AO20" s="25">
        <f>-[4]Nov22!$J$1</f>
        <v>0</v>
      </c>
      <c r="AP20" s="25">
        <f>-[5]Nov22!$J$1</f>
        <v>0</v>
      </c>
      <c r="AQ20" s="25">
        <f>-[6]Nov22!$J$1</f>
        <v>0</v>
      </c>
      <c r="AR20" s="25">
        <f>-[7]Nov22!$J$1</f>
        <v>0</v>
      </c>
      <c r="AS20" s="25"/>
      <c r="AT20" s="25"/>
      <c r="AU20" s="15"/>
      <c r="AV20" s="25">
        <f t="shared" si="4"/>
        <v>0</v>
      </c>
      <c r="AW20" s="24"/>
      <c r="AX20" s="25">
        <f>[3]Dec22!$F$1-[3]Dec22!$V$1</f>
        <v>0</v>
      </c>
      <c r="AY20" s="25"/>
      <c r="AZ20" s="25">
        <f>-[4]Dec22!$J$1</f>
        <v>0</v>
      </c>
      <c r="BA20" s="25">
        <f>-[5]Dec22!$J$1</f>
        <v>0</v>
      </c>
      <c r="BB20" s="25">
        <f>-[6]Dec22!$J$1</f>
        <v>0</v>
      </c>
      <c r="BC20" s="25">
        <f>-[7]Dec22!$J$1</f>
        <v>0</v>
      </c>
      <c r="BD20" s="25"/>
      <c r="BE20" s="25"/>
      <c r="BF20" s="15"/>
      <c r="BG20" s="25">
        <f t="shared" si="5"/>
        <v>0</v>
      </c>
      <c r="BH20" s="24"/>
      <c r="BI20" s="25">
        <f>[3]Jan23!$F$1-[3]Jan23!$V$1</f>
        <v>0</v>
      </c>
      <c r="BJ20" s="25"/>
      <c r="BK20" s="25">
        <f>-[4]Jan23!$J$1</f>
        <v>0</v>
      </c>
      <c r="BL20" s="25">
        <f>-[5]Jan23!$J$1</f>
        <v>0</v>
      </c>
      <c r="BM20" s="25">
        <f>-[6]Jan23!$J$1</f>
        <v>0</v>
      </c>
      <c r="BN20" s="25">
        <f>-[7]Jan23!$J$1</f>
        <v>0</v>
      </c>
      <c r="BO20" s="25"/>
      <c r="BP20" s="25"/>
      <c r="BQ20" s="15"/>
      <c r="BR20" s="25">
        <f t="shared" si="6"/>
        <v>0</v>
      </c>
      <c r="BS20" s="24"/>
      <c r="BT20" s="25">
        <f>[3]Feb23!$F$1-[3]Feb23!$V$1</f>
        <v>0</v>
      </c>
      <c r="BU20" s="25"/>
      <c r="BV20" s="25">
        <f>-[4]Feb23!$J$1</f>
        <v>0</v>
      </c>
      <c r="BW20" s="25">
        <f>-[5]Feb23!$J$1</f>
        <v>0</v>
      </c>
      <c r="BX20" s="25">
        <f>-[6]Feb23!$J$1</f>
        <v>0</v>
      </c>
      <c r="BY20" s="25">
        <f>-[7]Feb23!$J$1</f>
        <v>0</v>
      </c>
      <c r="BZ20" s="25"/>
      <c r="CA20" s="25"/>
      <c r="CB20" s="15"/>
      <c r="CC20" s="25">
        <f t="shared" si="7"/>
        <v>0</v>
      </c>
      <c r="CD20" s="24"/>
      <c r="CE20" s="25">
        <f>[3]Mar23!$F$1-[3]Mar23!$V$1</f>
        <v>0</v>
      </c>
      <c r="CF20" s="25"/>
      <c r="CG20" s="25">
        <f>-[4]Mar23!$J$1</f>
        <v>0</v>
      </c>
      <c r="CH20" s="25">
        <f>-[5]Mar23!$J$1</f>
        <v>0</v>
      </c>
      <c r="CI20" s="25">
        <f>-[6]Mar23!$J$1</f>
        <v>0</v>
      </c>
      <c r="CJ20" s="25">
        <f>-[7]Mar23!$J$1</f>
        <v>0</v>
      </c>
      <c r="CK20" s="25"/>
      <c r="CL20" s="25"/>
      <c r="CM20" s="15"/>
      <c r="CN20" s="25">
        <f t="shared" si="8"/>
        <v>0</v>
      </c>
      <c r="CO20" s="24"/>
      <c r="CP20" s="25">
        <f>[3]Apr23!$F$1-[3]Apr23!$V$1</f>
        <v>0</v>
      </c>
      <c r="CQ20" s="25"/>
      <c r="CR20" s="25">
        <f>-[4]Apr23!$J$1</f>
        <v>0</v>
      </c>
      <c r="CS20" s="25">
        <f>-[5]Apr23!$J$1</f>
        <v>0</v>
      </c>
      <c r="CT20" s="25">
        <f>-[6]Apr23!$J$1</f>
        <v>0</v>
      </c>
      <c r="CU20" s="25">
        <f>-[7]Apr23!$J$1</f>
        <v>0</v>
      </c>
      <c r="CV20" s="25"/>
      <c r="CW20" s="25"/>
      <c r="CX20" s="15"/>
      <c r="CY20" s="25">
        <f t="shared" si="9"/>
        <v>0</v>
      </c>
      <c r="CZ20" s="24"/>
      <c r="DA20" s="25">
        <f>[3]May23!$F$1-[3]May23!$V$1</f>
        <v>0</v>
      </c>
      <c r="DB20" s="25"/>
      <c r="DC20" s="25">
        <f>-[4]May23!$J$1</f>
        <v>0</v>
      </c>
      <c r="DD20" s="25">
        <f>-[5]May23!$J$1</f>
        <v>0</v>
      </c>
      <c r="DE20" s="25">
        <f>-[6]May23!$J$1</f>
        <v>0</v>
      </c>
      <c r="DF20" s="25">
        <f>-[7]May23!$J$1</f>
        <v>0</v>
      </c>
      <c r="DG20" s="25"/>
      <c r="DH20" s="25"/>
      <c r="DI20" s="15"/>
      <c r="DJ20" s="25">
        <f t="shared" si="10"/>
        <v>0</v>
      </c>
      <c r="DK20" s="24"/>
      <c r="DL20" s="25">
        <f>[3]Jun23!$F$1-[3]Jun23!$V$1</f>
        <v>0</v>
      </c>
      <c r="DM20" s="25"/>
      <c r="DN20" s="25">
        <f>-[4]Jun23!$J$1</f>
        <v>0</v>
      </c>
      <c r="DO20" s="25">
        <f>-[5]Jun23!$J$1</f>
        <v>0</v>
      </c>
      <c r="DP20" s="25">
        <f>-[6]Jun23!$J$1</f>
        <v>0</v>
      </c>
      <c r="DQ20" s="25">
        <f>-[7]Jun23!$J$1</f>
        <v>0</v>
      </c>
      <c r="DR20" s="25"/>
      <c r="DS20" s="25"/>
      <c r="DT20" s="15"/>
      <c r="DU20" s="25">
        <f t="shared" si="11"/>
        <v>0</v>
      </c>
      <c r="DV20" s="24"/>
      <c r="DW20" s="25">
        <f>[3]Jul23!$F$1-[3]Jul23!$V$1</f>
        <v>0</v>
      </c>
      <c r="DX20" s="25"/>
      <c r="DY20" s="25">
        <f>-[4]Jul23!$J$1</f>
        <v>0</v>
      </c>
      <c r="DZ20" s="25">
        <f>-[5]Jul23!$J$1</f>
        <v>0</v>
      </c>
      <c r="EA20" s="25">
        <f>-[6]Jul23!$J$1</f>
        <v>0</v>
      </c>
      <c r="EB20" s="25">
        <f>-[7]Jul23!$J$1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[4]Aug22!$F$1-[4]Aug22!$X$1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[4]Sep22!$F$1-[4]Sep22!$X$1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[4]Oct22!$F$1-[4]Oct22!$X$1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[4]Nov22!$F$1-[4]Nov22!$X$1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[4]Dec22!$F$1-[4]Dec22!$X$1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[4]Jan23!$F$1-[4]Jan23!$X$1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[4]Feb23!$F$1-[4]Feb23!$X$1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[4]Mar23!$F$1-[4]Mar23!$X$1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[4]Apr23!$F$1-[4]Apr23!$X$1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[4]May23!$F$1-[4]May23!$X$1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[4]Jun23!$F$1-[4]Jun23!$X$1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[4]Jul23!$F$1-[4]Jul23!$X$1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[5]Aug22!$F$1-[5]Aug22!$X$1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[5]Sep22!$F$1-[5]Sep22!$X$1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[5]Oct22!$F$1-[5]Oct22!$X$1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[5]Nov22!$F$1-[5]Nov22!$X$1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[5]Dec22!$F$1-[5]Dec22!$X$1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[5]Jan23!$F$1-[5]Jan23!$X$1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[5]Feb23!$F$1-[5]Feb23!$X$1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[5]Mar23!$F$1-[5]Mar23!$X$1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[5]Apr23!$F$1-[5]Apr23!$X$1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[5]May23!$F$1-[5]May23!$X$1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[5]Jun23!$F$1-[5]Jun23!$X$1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[5]Jul23!$F$1-[5]Jul23!$X$1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[6]Aug22!$F$1-[6]Aug22!$X$1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[6]Sep22!$F$1-[6]Sep22!$X$1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[6]Oct22!$F$1-[6]Oct22!$X$1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[6]Nov22!$F$1-[6]Nov22!$X$1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[6]Dec22!$F$1-[6]Dec22!$X$1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[6]Jan23!$F$1-[6]Jan23!$X$1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[6]Feb23!$F$1-[6]Feb23!$X$1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[6]Mar23!$F$1-[6]Mar23!$X$1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[6]Apr23!$F$1-[6]Apr23!$X$1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[6]May23!$F$1-[6]May23!$X$1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[6]Jun23!$F$1-[6]Jun23!$X$1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[6]Jul23!$F$1-[6]Jul23!$X$1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[7]Aug22!$F$1-[7]Aug22!$U$1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[7]Sep22!$F$1-[7]Sep22!$U$1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[7]Oct22!$F$1-[7]Oct22!$U$1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[7]Nov22!$F$1-[7]Nov22!$U$1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[7]Dec22!$F$1-[7]Dec22!$U$1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[7]Jan23!$F$1-[7]Jan23!$U$1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[7]Feb23!$F$1-[7]Feb23!$U$1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[7]Mar23!$F$1-[7]Mar23!$U$1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[7]Apr23!$F$1-[7]Apr23!$U$1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[7]May23!$F$1-[7]May23!$U$1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[7]Jun23!$F$1-[7]Jun23!$U$1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[7]Jul23!$F$1-[7]Jul23!$U$1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-[4]Aug22!$G$1-[4]Aug22!$H$1-[4]Aug22!$I$1+[4]Aug22!$Y$1+[4]Aug22!$Z$1+[4]Aug22!$AA$1</f>
        <v>0</v>
      </c>
      <c r="I26" s="26">
        <f>-[5]Aug22!$G$1-[5]Aug22!$H$1-[5]Aug22!$I$1+[5]Aug22!$Y$1+[5]Aug22!$Z$1+[5]Aug22!$AA$1</f>
        <v>0</v>
      </c>
      <c r="J26" s="26">
        <f>-[6]Aug22!$G$1-[6]Aug22!$H$1-[6]Aug22!$I$1+[6]Aug22!$Y$1+[6]Aug22!$Z$1+[6]Aug22!$AA$1</f>
        <v>0</v>
      </c>
      <c r="K26" s="26">
        <f>-[7]Aug22!$G$1-[7]Aug22!$H$1-[7]Aug22!$I$1+[7]Aug22!$V$1+[7]Aug22!$W$1+[7]Aug22!$X$1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-[4]Sep22!$G$1-[4]Sep22!$H$1-[4]Sep22!$I$1+[4]Sep22!$Y$1+[4]Sep22!$Z$1+[4]Sep22!$AA$1</f>
        <v>0</v>
      </c>
      <c r="T26" s="26">
        <f>-[5]Sep22!$G$1-[5]Sep22!$H$1-[5]Sep22!$I$1+[5]Sep22!$Y$1+[5]Sep22!$Z$1+[5]Sep22!$AA$1</f>
        <v>0</v>
      </c>
      <c r="U26" s="26">
        <f>-[6]Sep22!$G$1-[6]Sep22!$H$1-[6]Sep22!$I$1+[6]Sep22!$Y$1+[6]Sep22!$Z$1+[6]Sep22!$AA$1</f>
        <v>0</v>
      </c>
      <c r="V26" s="26">
        <f>-[7]Sep22!$G$1-[7]Sep22!$H$1-[7]Sep22!$I$1+[7]Sep22!$V$1+[7]Sep22!$W$1+[7]Sep22!$X$1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-[4]Oct22!$G$1-[4]Oct22!$H$1-[4]Oct22!$I$1+[4]Oct22!$Y$1+[4]Oct22!$Z$1+[4]Oct22!$AA$1</f>
        <v>0</v>
      </c>
      <c r="AE26" s="26">
        <f>-[5]Oct22!$G$1-[5]Oct22!$H$1-[5]Oct22!$I$1+[5]Oct22!$Y$1+[5]Oct22!$Z$1+[5]Oct22!$AA$1</f>
        <v>0</v>
      </c>
      <c r="AF26" s="26">
        <f>-[6]Oct22!$G$1-[6]Oct22!$H$1-[6]Oct22!$I$1+[6]Oct22!$Y$1+[6]Oct22!$Z$1+[6]Oct22!$AA$1</f>
        <v>0</v>
      </c>
      <c r="AG26" s="26">
        <f>-[7]Oct22!$G$1-[7]Oct22!$H$1-[7]Oct22!$I$1+[7]Oct22!$V$1+[7]Oct22!$W$1+[7]Oct22!$X$1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-[4]Nov22!$G$1-[4]Nov22!$H$1-[4]Nov22!$I$1+[4]Nov22!$Y$1+[4]Nov22!$Z$1+[4]Nov22!$AA$1</f>
        <v>0</v>
      </c>
      <c r="AP26" s="26">
        <f>-[5]Nov22!$G$1-[5]Nov22!$H$1-[5]Nov22!$I$1+[5]Nov22!$Y$1+[5]Nov22!$Z$1+[5]Nov22!$AA$1</f>
        <v>0</v>
      </c>
      <c r="AQ26" s="26">
        <f>-[6]Nov22!$G$1-[6]Nov22!$H$1-[6]Nov22!$I$1+[6]Nov22!$Y$1+[6]Nov22!$Z$1+[6]Nov22!$AA$1</f>
        <v>0</v>
      </c>
      <c r="AR26" s="26">
        <f>-[7]Nov22!$G$1-[7]Nov22!$H$1-[7]Nov22!$I$1+[7]Nov22!$V$1+[7]Nov22!$W$1+[7]Nov22!$X$1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-[4]Dec22!$G$1-[4]Dec22!$H$1-[4]Dec22!$I$1+[4]Dec22!$Y$1+[4]Dec22!$Z$1+[4]Dec22!$AA$1</f>
        <v>0</v>
      </c>
      <c r="BA26" s="26">
        <f>-[5]Dec22!$G$1-[5]Dec22!$H$1-[5]Dec22!$I$1+[5]Dec22!$Y$1+[5]Dec22!$Z$1+[5]Dec22!$AA$1</f>
        <v>0</v>
      </c>
      <c r="BB26" s="26">
        <f>-[6]Dec22!$G$1-[6]Dec22!$H$1-[6]Dec22!$I$1+[6]Dec22!$Y$1+[6]Dec22!$Z$1+[6]Dec22!$AA$1</f>
        <v>0</v>
      </c>
      <c r="BC26" s="26">
        <f>-[7]Dec22!$G$1-[7]Dec22!$H$1-[7]Dec22!$I$1+[7]Dec22!$V$1+[7]Dec22!$W$1+[7]Dec22!$X$1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-[4]Jan23!$G$1-[4]Jan23!$H$1-[4]Jan23!$I$1+[4]Jan23!$Y$1+[4]Jan23!$Z$1+[4]Jan23!$AA$1</f>
        <v>0</v>
      </c>
      <c r="BL26" s="26">
        <f>-[5]Jan23!$G$1-[5]Jan23!$H$1-[5]Jan23!$I$1+[5]Jan23!$Y$1+[5]Jan23!$Z$1+[5]Jan23!$AA$1</f>
        <v>0</v>
      </c>
      <c r="BM26" s="26">
        <f>-[6]Jan23!$G$1-[6]Jan23!$H$1-[6]Jan23!$I$1+[6]Jan23!$Y$1+[6]Jan23!$Z$1+[6]Jan23!$AA$1</f>
        <v>0</v>
      </c>
      <c r="BN26" s="26">
        <f>-[7]Jan23!$G$1-[7]Jan23!$H$1-[7]Jan23!$I$1+[7]Jan23!$V$1+[7]Jan23!$W$1+[7]Jan23!$X$1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-[4]Feb23!$G$1-[4]Feb23!$H$1-[4]Feb23!$I$1+[4]Feb23!$Y$1+[4]Feb23!$Z$1+[4]Feb23!$AA$1</f>
        <v>0</v>
      </c>
      <c r="BW26" s="26">
        <f>-[5]Feb23!$G$1-[5]Feb23!$H$1-[5]Feb23!$I$1+[5]Feb23!$Y$1+[5]Feb23!$Z$1+[5]Feb23!$AA$1</f>
        <v>0</v>
      </c>
      <c r="BX26" s="26">
        <f>-[6]Feb23!$G$1-[6]Feb23!$H$1-[6]Feb23!$I$1+[6]Feb23!$Y$1+[6]Feb23!$Z$1+[6]Feb23!$AA$1</f>
        <v>0</v>
      </c>
      <c r="BY26" s="26">
        <f>-[7]Feb23!$G$1-[7]Feb23!$H$1-[7]Feb23!$I$1+[7]Feb23!$V$1+[7]Feb23!$W$1+[7]Feb23!$X$1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-[4]Mar23!$G$1-[4]Mar23!$H$1-[4]Mar23!$I$1+[4]Mar23!$Y$1+[4]Mar23!$Z$1+[4]Mar23!$AA$1</f>
        <v>0</v>
      </c>
      <c r="CH26" s="26">
        <f>-[5]Mar23!$G$1-[5]Mar23!$H$1-[5]Mar23!$I$1+[5]Mar23!$Y$1+[5]Mar23!$Z$1+[5]Mar23!$AA$1</f>
        <v>0</v>
      </c>
      <c r="CI26" s="26">
        <f>-[6]Mar23!$G$1-[6]Mar23!$H$1-[6]Mar23!$I$1+[6]Mar23!$Y$1+[6]Mar23!$Z$1+[6]Mar23!$AA$1</f>
        <v>0</v>
      </c>
      <c r="CJ26" s="26">
        <f>-[7]Mar23!$G$1-[7]Mar23!$H$1-[7]Mar23!$I$1+[7]Mar23!$V$1+[7]Mar23!$W$1+[7]Mar23!$X$1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-[4]Apr23!$G$1-[4]Apr23!$H$1-[4]Apr23!$I$1+[4]Apr23!$Y$1+[4]Apr23!$Z$1+[4]Apr23!$AA$1</f>
        <v>0</v>
      </c>
      <c r="CS26" s="26">
        <f>-[5]Apr23!$G$1-[5]Apr23!$H$1-[5]Apr23!$I$1+[5]Apr23!$Y$1+[5]Apr23!$Z$1+[5]Apr23!$AA$1</f>
        <v>0</v>
      </c>
      <c r="CT26" s="26">
        <f>-[6]Apr23!$G$1-[6]Apr23!$H$1-[6]Apr23!$I$1+[6]Apr23!$Y$1+[6]Apr23!$Z$1+[6]Apr23!$AA$1</f>
        <v>0</v>
      </c>
      <c r="CU26" s="26">
        <f>-[7]Apr23!$G$1-[7]Apr23!$H$1-[7]Apr23!$I$1+[7]Apr23!$V$1+[7]Apr23!$W$1+[7]Apr23!$X$1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-[4]May23!$G$1-[4]May23!$H$1-[4]May23!$I$1+[4]May23!$Y$1+[4]May23!$Z$1+[4]May23!$AA$1</f>
        <v>0</v>
      </c>
      <c r="DD26" s="26">
        <f>-[5]May23!$G$1-[5]May23!$H$1-[5]May23!$I$1+[5]May23!$Y$1+[5]May23!$Z$1+[5]May23!$AA$1</f>
        <v>0</v>
      </c>
      <c r="DE26" s="26">
        <f>-[6]May23!$G$1-[6]May23!$H$1-[6]May23!$I$1+[6]May23!$Y$1+[6]May23!$Z$1+[6]May23!$AA$1</f>
        <v>0</v>
      </c>
      <c r="DF26" s="26">
        <f>-[7]May23!$G$1-[7]May23!$H$1-[7]May23!$I$1+[7]May23!$V$1+[7]May23!$W$1+[7]May23!$X$1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-[4]Jun23!$G$1-[4]Jun23!$H$1-[4]Jun23!$I$1+[4]Jun23!$Y$1+[4]Jun23!$Z$1+[4]Jun23!$AA$1</f>
        <v>0</v>
      </c>
      <c r="DO26" s="26">
        <f>-[5]Jun23!$G$1-[5]Jun23!$H$1-[5]Jun23!$I$1+[5]Jun23!$Y$1+[5]Jun23!$Z$1+[5]Jun23!$AA$1</f>
        <v>0</v>
      </c>
      <c r="DP26" s="26">
        <f>-[6]Jun23!$G$1-[6]Jun23!$H$1-[6]Jun23!$I$1+[6]Jun23!$Y$1+[6]Jun23!$Z$1+[6]Jun23!$AA$1</f>
        <v>0</v>
      </c>
      <c r="DQ26" s="26">
        <f>-[7]Jun23!$G$1-[7]Jun23!$H$1-[7]Jun23!$I$1+[7]Jun23!$V$1+[7]Jun23!$W$1+[7]Jun23!$X$1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-[4]Jul23!$G$1-[4]Jul23!$H$1-[4]Jul23!$I$1+[4]Jul23!$Y$1+[4]Jul23!$Z$1+[4]Jul23!$AA$1</f>
        <v>0</v>
      </c>
      <c r="DZ26" s="26">
        <f>-[5]Jul23!$G$1-[5]Jul23!$H$1-[5]Jul23!$I$1+[5]Jul23!$Y$1+[5]Jul23!$Z$1+[5]Jul23!$AA$1</f>
        <v>0</v>
      </c>
      <c r="EA26" s="26">
        <f>-[6]Jul23!$G$1-[6]Jul23!$H$1-[6]Jul23!$I$1+[6]Jul23!$Y$1+[6]Jul23!$Z$1+[6]Jul23!$AA$1</f>
        <v>0</v>
      </c>
      <c r="EB26" s="26">
        <f>-[7]Jul23!$G$1-[7]Jul23!$H$1-[7]Jul23!$I$1+[7]Jul23!$V$1+[7]Jul23!$W$1+[7]Jul23!$X$1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-[2]Aug22!$F$1+[2]Aug22!$AK$1</f>
        <v>0</v>
      </c>
      <c r="H28" s="25">
        <f>[4]Aug22!$AB$1</f>
        <v>0</v>
      </c>
      <c r="I28" s="25">
        <f>[5]Aug22!$AB$1</f>
        <v>0</v>
      </c>
      <c r="J28" s="25">
        <f>[6]Aug22!$AB$1</f>
        <v>0</v>
      </c>
      <c r="K28" s="25">
        <f>[7]Aug22!$Y$1</f>
        <v>0</v>
      </c>
      <c r="L28" s="25"/>
      <c r="N28" s="24"/>
      <c r="O28" s="25">
        <f t="shared" si="1"/>
        <v>0</v>
      </c>
      <c r="P28" s="24"/>
      <c r="Q28" s="25"/>
      <c r="R28" s="25">
        <f>-[2]Sep22!$F$1+[2]Sep22!$AK$1</f>
        <v>0</v>
      </c>
      <c r="S28" s="25">
        <f>[4]Sep22!$AB$1</f>
        <v>0</v>
      </c>
      <c r="T28" s="25">
        <f>[5]Sep22!$AB$1</f>
        <v>0</v>
      </c>
      <c r="U28" s="25">
        <f>[6]Sep22!$AB$1</f>
        <v>0</v>
      </c>
      <c r="V28" s="25">
        <f>[7]Sep22!$Y$1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-[2]Oct22!$F$1+[2]Oct22!$AK$1</f>
        <v>0</v>
      </c>
      <c r="AD28" s="25">
        <f>[4]Oct22!$AB$1</f>
        <v>0</v>
      </c>
      <c r="AE28" s="25">
        <f>[5]Oct22!$AB$1</f>
        <v>0</v>
      </c>
      <c r="AF28" s="25">
        <f>[6]Oct22!$AB$1</f>
        <v>0</v>
      </c>
      <c r="AG28" s="25">
        <f>[7]Oct22!$Y$1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-[2]Nov22!$F$1+[2]Nov22!$AK$1</f>
        <v>0</v>
      </c>
      <c r="AO28" s="25">
        <f>[4]Nov22!$AB$1</f>
        <v>0</v>
      </c>
      <c r="AP28" s="25">
        <f>[5]Nov22!$AB$1</f>
        <v>0</v>
      </c>
      <c r="AQ28" s="25">
        <f>[6]Nov22!$AB$1</f>
        <v>0</v>
      </c>
      <c r="AR28" s="25">
        <f>[7]Nov22!$Y$1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-[2]Dec22!$F$1+[2]Dec22!$AK$1</f>
        <v>0</v>
      </c>
      <c r="AZ28" s="25">
        <f>[4]Dec22!$AB$1</f>
        <v>0</v>
      </c>
      <c r="BA28" s="25">
        <f>[5]Dec22!$AB$1</f>
        <v>0</v>
      </c>
      <c r="BB28" s="25">
        <f>[6]Dec22!$AB$1</f>
        <v>0</v>
      </c>
      <c r="BC28" s="25">
        <f>[7]Dec22!$Y$1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-[2]Jan23!$F$1+[2]Jan23!$AK$1</f>
        <v>0</v>
      </c>
      <c r="BK28" s="25">
        <f>[4]Jan23!$AB$1</f>
        <v>0</v>
      </c>
      <c r="BL28" s="25">
        <f>[5]Jan23!$AB$1</f>
        <v>0</v>
      </c>
      <c r="BM28" s="25">
        <f>[6]Jan23!$AB$1</f>
        <v>0</v>
      </c>
      <c r="BN28" s="25">
        <f>[7]Jan23!$Y$1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-[2]Feb23!$F$1+[2]Feb23!$AK$1</f>
        <v>0</v>
      </c>
      <c r="BV28" s="25">
        <f>[4]Feb23!$AB$1</f>
        <v>0</v>
      </c>
      <c r="BW28" s="25">
        <f>[5]Feb23!$AB$1</f>
        <v>0</v>
      </c>
      <c r="BX28" s="25">
        <f>[6]Feb23!$AB$1</f>
        <v>0</v>
      </c>
      <c r="BY28" s="25">
        <f>[7]Feb23!$Y$1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-[2]Mar23!$F$1+[2]Mar23!$AK$1</f>
        <v>0</v>
      </c>
      <c r="CG28" s="25">
        <f>[4]Mar23!$AB$1</f>
        <v>0</v>
      </c>
      <c r="CH28" s="25">
        <f>[5]Mar23!$AB$1</f>
        <v>0</v>
      </c>
      <c r="CI28" s="25">
        <f>[6]Mar23!$AB$1</f>
        <v>0</v>
      </c>
      <c r="CJ28" s="25">
        <f>[7]Mar23!$Y$1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-[2]Apr23!$F$1+[2]Apr23!$AK$1</f>
        <v>0</v>
      </c>
      <c r="CR28" s="25">
        <f>[4]Apr23!$AB$1</f>
        <v>0</v>
      </c>
      <c r="CS28" s="25">
        <f>[5]Apr23!$AB$1</f>
        <v>0</v>
      </c>
      <c r="CT28" s="25">
        <f>[6]Apr23!$AB$1</f>
        <v>0</v>
      </c>
      <c r="CU28" s="25">
        <f>[7]Apr23!$Y$1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-[2]May23!$F$1+[2]May23!$AK$1</f>
        <v>0</v>
      </c>
      <c r="DC28" s="25">
        <f>[4]May23!$AB$1</f>
        <v>0</v>
      </c>
      <c r="DD28" s="25">
        <f>[5]May23!$AB$1</f>
        <v>0</v>
      </c>
      <c r="DE28" s="25">
        <f>[6]May23!$AB$1</f>
        <v>0</v>
      </c>
      <c r="DF28" s="25">
        <f>[7]May23!$Y$1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-[2]Jun23!$F$1+[2]Jun23!$AK$1</f>
        <v>0</v>
      </c>
      <c r="DN28" s="25">
        <f>[4]Jun23!$AB$1</f>
        <v>0</v>
      </c>
      <c r="DO28" s="25">
        <f>[5]Jun23!$AB$1</f>
        <v>0</v>
      </c>
      <c r="DP28" s="25">
        <f>[6]Jun23!$AB$1</f>
        <v>0</v>
      </c>
      <c r="DQ28" s="25">
        <f>[7]Jun23!$Y$1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-[2]Jul23!$F$1+[2]Jul23!$AK$1</f>
        <v>0</v>
      </c>
      <c r="DY28" s="25">
        <f>[4]Jul23!$AB$1</f>
        <v>0</v>
      </c>
      <c r="DZ28" s="25">
        <f>[5]Jul23!$AB$1</f>
        <v>0</v>
      </c>
      <c r="EA28" s="25">
        <f>[6]Jul23!$AB$1</f>
        <v>0</v>
      </c>
      <c r="EB28" s="25">
        <f>[7]Jul23!$Y$1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[4]Aug22!$AC$1</f>
        <v>0</v>
      </c>
      <c r="I29" s="25">
        <f>[5]Aug22!$AC$1</f>
        <v>0</v>
      </c>
      <c r="J29" s="25">
        <f>[6]Aug22!$AC$1</f>
        <v>0</v>
      </c>
      <c r="K29" s="25">
        <f>[7]Aug22!$Z$1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[4]Sep22!$AC$1</f>
        <v>0</v>
      </c>
      <c r="T29" s="25">
        <f>[5]Sep22!$AC$1</f>
        <v>0</v>
      </c>
      <c r="U29" s="25">
        <f>[6]Sep22!$AC$1</f>
        <v>0</v>
      </c>
      <c r="V29" s="25">
        <f>[7]Sep22!$Z$1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[4]Oct22!$AC$1</f>
        <v>0</v>
      </c>
      <c r="AE29" s="25">
        <f>[5]Oct22!$AC$1</f>
        <v>0</v>
      </c>
      <c r="AF29" s="25">
        <f>[6]Oct22!$AC$1</f>
        <v>0</v>
      </c>
      <c r="AG29" s="25">
        <f>[7]Oct22!$Z$1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[4]Nov22!$AC$1</f>
        <v>0</v>
      </c>
      <c r="AP29" s="25">
        <f>[5]Nov22!$AC$1</f>
        <v>0</v>
      </c>
      <c r="AQ29" s="25">
        <f>[6]Nov22!$AC$1</f>
        <v>0</v>
      </c>
      <c r="AR29" s="25">
        <f>[7]Nov22!$Z$1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[4]Dec22!$AC$1</f>
        <v>0</v>
      </c>
      <c r="BA29" s="25">
        <f>[5]Dec22!$AC$1</f>
        <v>0</v>
      </c>
      <c r="BB29" s="25">
        <f>[6]Dec22!$AC$1</f>
        <v>0</v>
      </c>
      <c r="BC29" s="25">
        <f>[7]Dec22!$Z$1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[4]Jan23!$AC$1</f>
        <v>0</v>
      </c>
      <c r="BL29" s="25">
        <f>[5]Jan23!$AC$1</f>
        <v>0</v>
      </c>
      <c r="BM29" s="25">
        <f>[6]Jan23!$AC$1</f>
        <v>0</v>
      </c>
      <c r="BN29" s="25">
        <f>[7]Jan23!$Z$1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[4]Feb23!$AC$1</f>
        <v>0</v>
      </c>
      <c r="BW29" s="25">
        <f>[5]Feb23!$AC$1</f>
        <v>0</v>
      </c>
      <c r="BX29" s="25">
        <f>[6]Feb23!$AC$1</f>
        <v>0</v>
      </c>
      <c r="BY29" s="25">
        <f>[7]Feb23!$Z$1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[4]Mar23!$AC$1</f>
        <v>0</v>
      </c>
      <c r="CH29" s="25">
        <f>[5]Mar23!$AC$1</f>
        <v>0</v>
      </c>
      <c r="CI29" s="25">
        <f>[6]Mar23!$AC$1</f>
        <v>0</v>
      </c>
      <c r="CJ29" s="25">
        <f>[7]Mar23!$Z$1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[4]Apr23!$AC$1</f>
        <v>0</v>
      </c>
      <c r="CS29" s="25">
        <f>[5]Apr23!$AC$1</f>
        <v>0</v>
      </c>
      <c r="CT29" s="25">
        <f>[6]Apr23!$AC$1</f>
        <v>0</v>
      </c>
      <c r="CU29" s="25">
        <f>[7]Apr23!$Z$1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[4]May23!$AC$1</f>
        <v>0</v>
      </c>
      <c r="DD29" s="25">
        <f>[5]May23!$AC$1</f>
        <v>0</v>
      </c>
      <c r="DE29" s="25">
        <f>[6]May23!$AC$1</f>
        <v>0</v>
      </c>
      <c r="DF29" s="25">
        <f>[7]May23!$Z$1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[4]Jun23!$AC$1</f>
        <v>0</v>
      </c>
      <c r="DO29" s="25">
        <f>[5]Jun23!$AC$1</f>
        <v>0</v>
      </c>
      <c r="DP29" s="25">
        <f>[6]Jun23!$AC$1</f>
        <v>0</v>
      </c>
      <c r="DQ29" s="25">
        <f>[7]Jun23!$Z$1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[4]Jul23!$AC$1</f>
        <v>0</v>
      </c>
      <c r="DZ29" s="25">
        <f>[5]Jul23!$AC$1</f>
        <v>0</v>
      </c>
      <c r="EA29" s="25">
        <f>[6]Jul23!$AC$1</f>
        <v>0</v>
      </c>
      <c r="EB29" s="25">
        <f>[7]Jul23!$Z$1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[4]Aug22!$AL$1</f>
        <v>0</v>
      </c>
      <c r="I31" s="25">
        <f>[5]Aug22!$AL$1</f>
        <v>0</v>
      </c>
      <c r="J31" s="25">
        <f>[6]Aug22!$AL$1</f>
        <v>0</v>
      </c>
      <c r="K31" s="25">
        <f>[7]Aug22!$AI$1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[4]Sep22!$AL$1</f>
        <v>0</v>
      </c>
      <c r="T31" s="25">
        <f>[5]Sep22!$AL$1</f>
        <v>0</v>
      </c>
      <c r="U31" s="25">
        <f>[6]Sep22!$AL$1</f>
        <v>0</v>
      </c>
      <c r="V31" s="25">
        <f>[7]Sep22!$AI$1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[4]Oct22!$AL$1</f>
        <v>0</v>
      </c>
      <c r="AE31" s="25">
        <f>[5]Oct22!$AL$1</f>
        <v>0</v>
      </c>
      <c r="AF31" s="25">
        <f>[6]Oct22!$AL$1</f>
        <v>0</v>
      </c>
      <c r="AG31" s="25">
        <f>[7]Oct22!$AI$1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[4]Nov22!$AL$1</f>
        <v>0</v>
      </c>
      <c r="AP31" s="25">
        <f>[5]Nov22!$AL$1</f>
        <v>0</v>
      </c>
      <c r="AQ31" s="25">
        <f>[6]Nov22!$AL$1</f>
        <v>0</v>
      </c>
      <c r="AR31" s="25">
        <f>[7]Nov22!$AI$1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[4]Dec22!$AL$1</f>
        <v>0</v>
      </c>
      <c r="BA31" s="25">
        <f>[5]Dec22!$AL$1</f>
        <v>0</v>
      </c>
      <c r="BB31" s="25">
        <f>[6]Dec22!$AL$1</f>
        <v>0</v>
      </c>
      <c r="BC31" s="25">
        <f>[7]Dec22!$AI$1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[4]Jan23!$AL$1</f>
        <v>0</v>
      </c>
      <c r="BL31" s="25">
        <f>[5]Jan23!$AL$1</f>
        <v>0</v>
      </c>
      <c r="BM31" s="25">
        <f>[6]Jan23!$AL$1</f>
        <v>0</v>
      </c>
      <c r="BN31" s="25">
        <f>[7]Jan23!$AI$1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[4]Feb23!$AL$1</f>
        <v>0</v>
      </c>
      <c r="BW31" s="25">
        <f>[5]Feb23!$AL$1</f>
        <v>0</v>
      </c>
      <c r="BX31" s="25">
        <f>[6]Feb23!$AL$1</f>
        <v>0</v>
      </c>
      <c r="BY31" s="25">
        <f>[7]Feb23!$AI$1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[4]Mar23!$AL$1</f>
        <v>0</v>
      </c>
      <c r="CH31" s="25">
        <f>[5]Mar23!$AL$1</f>
        <v>0</v>
      </c>
      <c r="CI31" s="25">
        <f>[6]Mar23!$AL$1</f>
        <v>0</v>
      </c>
      <c r="CJ31" s="25">
        <f>[7]Mar23!$AI$1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[4]Apr23!$AL$1</f>
        <v>0</v>
      </c>
      <c r="CS31" s="25">
        <f>[5]Apr23!$AL$1</f>
        <v>0</v>
      </c>
      <c r="CT31" s="25">
        <f>[6]Apr23!$AL$1</f>
        <v>0</v>
      </c>
      <c r="CU31" s="25">
        <f>[7]Apr23!$AI$1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[4]May23!$AL$1</f>
        <v>0</v>
      </c>
      <c r="DD31" s="25">
        <f>[5]May23!$AL$1</f>
        <v>0</v>
      </c>
      <c r="DE31" s="25">
        <f>[6]May23!$AL$1</f>
        <v>0</v>
      </c>
      <c r="DF31" s="25">
        <f>[7]May23!$AI$1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[4]Jun23!$AL$1</f>
        <v>0</v>
      </c>
      <c r="DO31" s="25">
        <f>[5]Jun23!$AL$1</f>
        <v>0</v>
      </c>
      <c r="DP31" s="25">
        <f>[6]Jun23!$AL$1</f>
        <v>0</v>
      </c>
      <c r="DQ31" s="25">
        <f>[7]Jun23!$AI$1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[4]Jul23!$AL$1</f>
        <v>0</v>
      </c>
      <c r="DZ31" s="25">
        <f>[5]Jul23!$AL$1</f>
        <v>0</v>
      </c>
      <c r="EA31" s="25">
        <f>[6]Jul23!$AL$1</f>
        <v>0</v>
      </c>
      <c r="EB31" s="25">
        <f>[7]Jul23!$AI$1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[3]Aug22!$V$1</f>
        <v>0</v>
      </c>
      <c r="G32" s="25">
        <f>-[2]Aug22!$AK$1</f>
        <v>0</v>
      </c>
      <c r="H32" s="25">
        <f>-[4]Aug22!$O$1+[4]Aug22!$AJ$1</f>
        <v>0</v>
      </c>
      <c r="I32" s="25">
        <f>-[5]Aug22!$O$1+[5]Aug22!$AJ$1</f>
        <v>0</v>
      </c>
      <c r="J32" s="25">
        <f>-[6]Aug22!$O$1+[6]Aug22!$AJ$1</f>
        <v>0</v>
      </c>
      <c r="K32" s="25">
        <f>[7]Aug22!$AG$1</f>
        <v>0</v>
      </c>
      <c r="L32" s="25"/>
      <c r="N32" s="24"/>
      <c r="O32" s="25">
        <f t="shared" si="1"/>
        <v>0</v>
      </c>
      <c r="P32" s="24"/>
      <c r="Q32" s="25">
        <f>[3]Sep22!$V$1</f>
        <v>0</v>
      </c>
      <c r="R32" s="25">
        <f>-[2]Sep22!$AK$1</f>
        <v>0</v>
      </c>
      <c r="S32" s="25">
        <f>-[4]Sep22!$O$1+[4]Sep22!$AJ$1</f>
        <v>0</v>
      </c>
      <c r="T32" s="25">
        <f>-[5]Sep22!$O$1+[5]Sep22!$AJ$1</f>
        <v>0</v>
      </c>
      <c r="U32" s="25">
        <f>-[6]Sep22!$O$1+[6]Sep22!$AJ$1</f>
        <v>0</v>
      </c>
      <c r="V32" s="25">
        <f>[7]Sep22!$AG$1</f>
        <v>0</v>
      </c>
      <c r="W32" s="25"/>
      <c r="X32" s="25"/>
      <c r="Y32" s="15"/>
      <c r="Z32" s="25">
        <f t="shared" si="2"/>
        <v>0</v>
      </c>
      <c r="AA32" s="24"/>
      <c r="AB32" s="25">
        <f>[3]Oct22!$V$1</f>
        <v>0</v>
      </c>
      <c r="AC32" s="25">
        <f>-[2]Oct22!$AK$1</f>
        <v>0</v>
      </c>
      <c r="AD32" s="25">
        <f>-[4]Oct22!$O$1+[4]Oct22!$AJ$1</f>
        <v>0</v>
      </c>
      <c r="AE32" s="25">
        <f>-[5]Oct22!$O$1+[5]Oct22!$AJ$1</f>
        <v>0</v>
      </c>
      <c r="AF32" s="25">
        <f>-[6]Oct22!$O$1+[6]Oct22!$AJ$1</f>
        <v>0</v>
      </c>
      <c r="AG32" s="25">
        <f>[7]Oct22!$AG$1</f>
        <v>0</v>
      </c>
      <c r="AH32" s="25"/>
      <c r="AI32" s="25"/>
      <c r="AJ32" s="15"/>
      <c r="AK32" s="25">
        <f t="shared" si="3"/>
        <v>0</v>
      </c>
      <c r="AL32" s="24"/>
      <c r="AM32" s="25">
        <f>[3]Nov22!$V$1</f>
        <v>0</v>
      </c>
      <c r="AN32" s="25">
        <f>-[2]Nov22!$AK$1</f>
        <v>0</v>
      </c>
      <c r="AO32" s="25">
        <f>-[4]Nov22!$O$1+[4]Nov22!$AJ$1</f>
        <v>0</v>
      </c>
      <c r="AP32" s="25">
        <f>-[5]Nov22!$O$1+[5]Nov22!$AJ$1</f>
        <v>0</v>
      </c>
      <c r="AQ32" s="25">
        <f>-[6]Nov22!$O$1+[6]Nov22!$AJ$1</f>
        <v>0</v>
      </c>
      <c r="AR32" s="25">
        <f>[7]Nov22!$AG$1</f>
        <v>0</v>
      </c>
      <c r="AS32" s="25"/>
      <c r="AT32" s="25"/>
      <c r="AU32" s="15"/>
      <c r="AV32" s="25">
        <f t="shared" si="4"/>
        <v>0</v>
      </c>
      <c r="AW32" s="24"/>
      <c r="AX32" s="25">
        <f>[3]Dec22!$V$1</f>
        <v>0</v>
      </c>
      <c r="AY32" s="25">
        <f>-[2]Dec22!$AK$1</f>
        <v>0</v>
      </c>
      <c r="AZ32" s="25">
        <f>-[4]Dec22!$O$1+[4]Dec22!$AJ$1</f>
        <v>0</v>
      </c>
      <c r="BA32" s="25">
        <f>-[5]Dec22!$O$1+[5]Dec22!$AJ$1</f>
        <v>0</v>
      </c>
      <c r="BB32" s="25">
        <f>-[6]Dec22!$O$1+[6]Dec22!$AJ$1</f>
        <v>0</v>
      </c>
      <c r="BC32" s="25">
        <f>[7]Dec22!$AG$1</f>
        <v>0</v>
      </c>
      <c r="BD32" s="25"/>
      <c r="BE32" s="25"/>
      <c r="BF32" s="15"/>
      <c r="BG32" s="25">
        <f t="shared" si="5"/>
        <v>0</v>
      </c>
      <c r="BH32" s="24"/>
      <c r="BI32" s="25">
        <f>[3]Jan23!$V$1</f>
        <v>0</v>
      </c>
      <c r="BJ32" s="25">
        <f>-[2]Jan23!$AK$1</f>
        <v>0</v>
      </c>
      <c r="BK32" s="25">
        <f>-[4]Jan23!$O$1+[4]Jan23!$AJ$1</f>
        <v>0</v>
      </c>
      <c r="BL32" s="25">
        <f>-[5]Jan23!$O$1+[5]Jan23!$AJ$1</f>
        <v>0</v>
      </c>
      <c r="BM32" s="25">
        <f>-[6]Jan23!$O$1+[6]Jan23!$AJ$1</f>
        <v>0</v>
      </c>
      <c r="BN32" s="25">
        <f>[7]Jan23!$AG$1</f>
        <v>0</v>
      </c>
      <c r="BO32" s="25"/>
      <c r="BP32" s="25"/>
      <c r="BQ32" s="15"/>
      <c r="BR32" s="25">
        <f t="shared" si="6"/>
        <v>0</v>
      </c>
      <c r="BS32" s="24"/>
      <c r="BT32" s="25">
        <f>[3]Feb23!$V$1</f>
        <v>0</v>
      </c>
      <c r="BU32" s="25">
        <f>-[2]Feb23!$AK$1</f>
        <v>0</v>
      </c>
      <c r="BV32" s="25">
        <f>-[4]Feb23!$O$1+[4]Feb23!$AJ$1</f>
        <v>0</v>
      </c>
      <c r="BW32" s="25">
        <f>-[5]Feb23!$O$1+[5]Feb23!$AJ$1</f>
        <v>0</v>
      </c>
      <c r="BX32" s="25">
        <f>-[6]Feb23!$O$1+[6]Feb23!$AJ$1</f>
        <v>0</v>
      </c>
      <c r="BY32" s="25">
        <f>[7]Feb23!$AG$1</f>
        <v>0</v>
      </c>
      <c r="BZ32" s="25"/>
      <c r="CA32" s="25"/>
      <c r="CB32" s="15"/>
      <c r="CC32" s="25">
        <f t="shared" si="7"/>
        <v>0</v>
      </c>
      <c r="CD32" s="24"/>
      <c r="CE32" s="25">
        <f>[3]Mar23!$V$1</f>
        <v>0</v>
      </c>
      <c r="CF32" s="25">
        <f>-[2]Mar23!$AK$1</f>
        <v>0</v>
      </c>
      <c r="CG32" s="25">
        <f>-[4]Mar23!$O$1+[4]Mar23!$AJ$1</f>
        <v>0</v>
      </c>
      <c r="CH32" s="25">
        <f>-[5]Mar23!$O$1+[5]Mar23!$AJ$1</f>
        <v>0</v>
      </c>
      <c r="CI32" s="25">
        <f>-[6]Mar23!$O$1+[6]Mar23!$AJ$1</f>
        <v>0</v>
      </c>
      <c r="CJ32" s="25">
        <f>[7]Mar23!$AG$1</f>
        <v>0</v>
      </c>
      <c r="CK32" s="25"/>
      <c r="CL32" s="25"/>
      <c r="CM32" s="15"/>
      <c r="CN32" s="25">
        <f t="shared" si="8"/>
        <v>0</v>
      </c>
      <c r="CO32" s="24"/>
      <c r="CP32" s="25">
        <f>[3]Apr23!$V$1</f>
        <v>0</v>
      </c>
      <c r="CQ32" s="25">
        <f>-[2]Apr23!$AK$1</f>
        <v>0</v>
      </c>
      <c r="CR32" s="25">
        <f>-[4]Apr23!$O$1+[4]Apr23!$AJ$1</f>
        <v>0</v>
      </c>
      <c r="CS32" s="25">
        <f>-[5]Apr23!$O$1+[5]Apr23!$AJ$1</f>
        <v>0</v>
      </c>
      <c r="CT32" s="25">
        <f>-[6]Apr23!$O$1+[6]Apr23!$AJ$1</f>
        <v>0</v>
      </c>
      <c r="CU32" s="25">
        <f>[7]Apr23!$AG$1</f>
        <v>0</v>
      </c>
      <c r="CV32" s="25"/>
      <c r="CW32" s="25"/>
      <c r="CX32" s="15"/>
      <c r="CY32" s="25">
        <f t="shared" si="9"/>
        <v>0</v>
      </c>
      <c r="CZ32" s="24"/>
      <c r="DA32" s="25">
        <f>[3]May23!$V$1</f>
        <v>0</v>
      </c>
      <c r="DB32" s="25">
        <f>-[2]May23!$AK$1</f>
        <v>0</v>
      </c>
      <c r="DC32" s="25">
        <f>-[4]May23!$O$1+[4]May23!$AJ$1</f>
        <v>0</v>
      </c>
      <c r="DD32" s="25">
        <f>-[5]May23!$O$1+[5]May23!$AJ$1</f>
        <v>0</v>
      </c>
      <c r="DE32" s="25">
        <f>-[6]May23!$O$1+[6]May23!$AJ$1</f>
        <v>0</v>
      </c>
      <c r="DF32" s="25">
        <f>[7]May23!$AG$1</f>
        <v>0</v>
      </c>
      <c r="DG32" s="25"/>
      <c r="DH32" s="25"/>
      <c r="DI32" s="15"/>
      <c r="DJ32" s="25">
        <f t="shared" si="10"/>
        <v>0</v>
      </c>
      <c r="DK32" s="24"/>
      <c r="DL32" s="25">
        <f>[3]Jun23!$V$1</f>
        <v>0</v>
      </c>
      <c r="DM32" s="25">
        <f>-[2]Jun23!$AK$1</f>
        <v>0</v>
      </c>
      <c r="DN32" s="25">
        <f>-[4]Jun23!$O$1+[4]Jun23!$AJ$1</f>
        <v>0</v>
      </c>
      <c r="DO32" s="25">
        <f>-[5]Jun23!$O$1+[5]Jun23!$AJ$1</f>
        <v>0</v>
      </c>
      <c r="DP32" s="25">
        <f>-[6]Jun23!$O$1+[6]Jun23!$AJ$1</f>
        <v>0</v>
      </c>
      <c r="DQ32" s="25">
        <f>[7]Jun23!$AG$1</f>
        <v>0</v>
      </c>
      <c r="DR32" s="25"/>
      <c r="DS32" s="25"/>
      <c r="DT32" s="15"/>
      <c r="DU32" s="25">
        <f t="shared" si="11"/>
        <v>0</v>
      </c>
      <c r="DV32" s="24"/>
      <c r="DW32" s="25">
        <f>[3]Jul23!$V$1</f>
        <v>0</v>
      </c>
      <c r="DX32" s="25">
        <f>-[2]Jul23!$AK$1</f>
        <v>0</v>
      </c>
      <c r="DY32" s="25">
        <f>-[4]Jul23!$O$1+[4]Jul23!$AJ$1</f>
        <v>0</v>
      </c>
      <c r="DZ32" s="25">
        <f>-[5]Jul23!$O$1+[5]Jul23!$AJ$1</f>
        <v>0</v>
      </c>
      <c r="EA32" s="25">
        <f>-[6]Jul23!$O$1+[6]Jul23!$AJ$1</f>
        <v>0</v>
      </c>
      <c r="EB32" s="25">
        <f>[7]Jul23!$AG$1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-[3]Aug22!$G$1</f>
        <v>0</v>
      </c>
      <c r="G33" s="25">
        <f>[2]Aug22!$G$1</f>
        <v>0</v>
      </c>
      <c r="H33" s="25">
        <f>-[4]Aug22!$N$1+[4]Aug22!$AI$1</f>
        <v>0</v>
      </c>
      <c r="I33" s="25">
        <f>-[5]Aug22!$N$1+[5]Aug22!$AI$1</f>
        <v>0</v>
      </c>
      <c r="J33" s="25">
        <f>-[6]Aug22!$N$1+[6]Aug22!$AI$1</f>
        <v>0</v>
      </c>
      <c r="K33" s="25">
        <f>[7]Aug22!$AF$1</f>
        <v>0</v>
      </c>
      <c r="L33" s="25"/>
      <c r="N33" s="24"/>
      <c r="O33" s="25">
        <f t="shared" si="1"/>
        <v>0</v>
      </c>
      <c r="P33" s="24"/>
      <c r="Q33" s="25">
        <f>-[3]Sep22!$G$1</f>
        <v>0</v>
      </c>
      <c r="R33" s="25">
        <f>[2]Sep22!$G$1</f>
        <v>0</v>
      </c>
      <c r="S33" s="25">
        <f>-[4]Sep22!$N$1+[4]Sep22!$AI$1</f>
        <v>0</v>
      </c>
      <c r="T33" s="25">
        <f>-[5]Sep22!$N$1+[5]Sep22!$AI$1</f>
        <v>0</v>
      </c>
      <c r="U33" s="25">
        <f>-[6]Sep22!$N$1+[6]Sep22!$AI$1</f>
        <v>0</v>
      </c>
      <c r="V33" s="25">
        <f>[7]Sep22!$AF$1</f>
        <v>0</v>
      </c>
      <c r="W33" s="25"/>
      <c r="X33" s="25"/>
      <c r="Y33" s="15"/>
      <c r="Z33" s="25">
        <f t="shared" si="2"/>
        <v>0</v>
      </c>
      <c r="AA33" s="24"/>
      <c r="AB33" s="25">
        <f>-[3]Oct22!$G$1</f>
        <v>0</v>
      </c>
      <c r="AC33" s="25">
        <f>[2]Oct22!$G$1</f>
        <v>0</v>
      </c>
      <c r="AD33" s="25">
        <f>-[4]Oct22!$N$1+[4]Oct22!$AI$1</f>
        <v>0</v>
      </c>
      <c r="AE33" s="25">
        <f>-[5]Oct22!$N$1+[5]Oct22!$AI$1</f>
        <v>0</v>
      </c>
      <c r="AF33" s="25">
        <f>-[6]Oct22!$N$1+[6]Oct22!$AI$1</f>
        <v>0</v>
      </c>
      <c r="AG33" s="25">
        <f>[7]Oct22!$AF$1</f>
        <v>0</v>
      </c>
      <c r="AH33" s="25"/>
      <c r="AI33" s="25"/>
      <c r="AJ33" s="15"/>
      <c r="AK33" s="25">
        <f t="shared" si="3"/>
        <v>0</v>
      </c>
      <c r="AL33" s="24"/>
      <c r="AM33" s="25">
        <f>-[3]Nov22!$G$1</f>
        <v>0</v>
      </c>
      <c r="AN33" s="25">
        <f>[2]Nov22!$G$1</f>
        <v>0</v>
      </c>
      <c r="AO33" s="25">
        <f>-[4]Nov22!$N$1+[4]Nov22!$AI$1</f>
        <v>0</v>
      </c>
      <c r="AP33" s="25">
        <f>-[5]Nov22!$N$1+[5]Nov22!$AI$1</f>
        <v>0</v>
      </c>
      <c r="AQ33" s="25">
        <f>-[6]Nov22!$N$1+[6]Nov22!$AI$1</f>
        <v>0</v>
      </c>
      <c r="AR33" s="25">
        <f>[7]Nov22!$AF$1</f>
        <v>0</v>
      </c>
      <c r="AS33" s="25"/>
      <c r="AT33" s="25"/>
      <c r="AU33" s="15"/>
      <c r="AV33" s="25">
        <f t="shared" si="4"/>
        <v>0</v>
      </c>
      <c r="AW33" s="24"/>
      <c r="AX33" s="25">
        <f>-[3]Dec22!$G$1</f>
        <v>0</v>
      </c>
      <c r="AY33" s="25">
        <f>[2]Dec22!$G$1</f>
        <v>0</v>
      </c>
      <c r="AZ33" s="25">
        <f>-[4]Dec22!$N$1+[4]Dec22!$AI$1</f>
        <v>0</v>
      </c>
      <c r="BA33" s="25">
        <f>-[5]Dec22!$N$1+[5]Dec22!$AI$1</f>
        <v>0</v>
      </c>
      <c r="BB33" s="25">
        <f>-[6]Dec22!$N$1+[6]Dec22!$AI$1</f>
        <v>0</v>
      </c>
      <c r="BC33" s="25">
        <f>[7]Dec22!$AF$1</f>
        <v>0</v>
      </c>
      <c r="BD33" s="25"/>
      <c r="BE33" s="25"/>
      <c r="BF33" s="15"/>
      <c r="BG33" s="25">
        <f t="shared" si="5"/>
        <v>0</v>
      </c>
      <c r="BH33" s="24"/>
      <c r="BI33" s="25">
        <f>-[3]Jan23!$G$1</f>
        <v>0</v>
      </c>
      <c r="BJ33" s="25">
        <f>[2]Jan23!$G$1</f>
        <v>0</v>
      </c>
      <c r="BK33" s="25">
        <f>-[4]Jan23!$N$1+[4]Jan23!$AI$1</f>
        <v>0</v>
      </c>
      <c r="BL33" s="25">
        <f>-[5]Jan23!$N$1+[5]Jan23!$AI$1</f>
        <v>0</v>
      </c>
      <c r="BM33" s="25">
        <f>-[6]Jan23!$N$1+[6]Jan23!$AI$1</f>
        <v>0</v>
      </c>
      <c r="BN33" s="25">
        <f>[7]Jan23!$AF$1</f>
        <v>0</v>
      </c>
      <c r="BO33" s="25"/>
      <c r="BP33" s="25"/>
      <c r="BQ33" s="15"/>
      <c r="BR33" s="25">
        <f t="shared" si="6"/>
        <v>0</v>
      </c>
      <c r="BS33" s="24"/>
      <c r="BT33" s="25">
        <f>-[3]Feb23!$G$1</f>
        <v>0</v>
      </c>
      <c r="BU33" s="25">
        <f>[2]Feb23!$G$1</f>
        <v>0</v>
      </c>
      <c r="BV33" s="25">
        <f>-[4]Feb23!$N$1+[4]Feb23!$AI$1</f>
        <v>0</v>
      </c>
      <c r="BW33" s="25">
        <f>-[5]Feb23!$N$1+[5]Feb23!$AI$1</f>
        <v>0</v>
      </c>
      <c r="BX33" s="25">
        <f>-[6]Feb23!$N$1+[6]Feb23!$AI$1</f>
        <v>0</v>
      </c>
      <c r="BY33" s="25">
        <f>[7]Feb23!$AF$1</f>
        <v>0</v>
      </c>
      <c r="BZ33" s="25"/>
      <c r="CA33" s="25"/>
      <c r="CB33" s="15"/>
      <c r="CC33" s="25">
        <f t="shared" si="7"/>
        <v>0</v>
      </c>
      <c r="CD33" s="24"/>
      <c r="CE33" s="25">
        <f>-[3]Mar23!$G$1</f>
        <v>0</v>
      </c>
      <c r="CF33" s="25">
        <f>[2]Mar23!$G$1</f>
        <v>0</v>
      </c>
      <c r="CG33" s="25">
        <f>-[4]Mar23!$N$1+[4]Mar23!$AI$1</f>
        <v>0</v>
      </c>
      <c r="CH33" s="25">
        <f>-[5]Mar23!$N$1+[5]Mar23!$AI$1</f>
        <v>0</v>
      </c>
      <c r="CI33" s="25">
        <f>-[6]Mar23!$N$1+[6]Mar23!$AI$1</f>
        <v>0</v>
      </c>
      <c r="CJ33" s="25">
        <f>[7]Mar23!$AF$1</f>
        <v>0</v>
      </c>
      <c r="CK33" s="25"/>
      <c r="CL33" s="25"/>
      <c r="CM33" s="15"/>
      <c r="CN33" s="25">
        <f t="shared" si="8"/>
        <v>0</v>
      </c>
      <c r="CO33" s="24"/>
      <c r="CP33" s="25">
        <f>-[3]Apr23!$G$1</f>
        <v>0</v>
      </c>
      <c r="CQ33" s="25">
        <f>[2]Apr23!$G$1</f>
        <v>0</v>
      </c>
      <c r="CR33" s="25">
        <f>-[4]Apr23!$N$1+[4]Apr23!$AI$1</f>
        <v>0</v>
      </c>
      <c r="CS33" s="25">
        <f>-[5]Apr23!$N$1+[5]Apr23!$AI$1</f>
        <v>0</v>
      </c>
      <c r="CT33" s="25">
        <f>-[6]Apr23!$N$1+[6]Apr23!$AI$1</f>
        <v>0</v>
      </c>
      <c r="CU33" s="25">
        <f>[7]Apr23!$AF$1</f>
        <v>0</v>
      </c>
      <c r="CV33" s="25"/>
      <c r="CW33" s="25"/>
      <c r="CX33" s="15"/>
      <c r="CY33" s="25">
        <f t="shared" si="9"/>
        <v>0</v>
      </c>
      <c r="CZ33" s="24"/>
      <c r="DA33" s="25">
        <f>-[3]May23!$G$1</f>
        <v>0</v>
      </c>
      <c r="DB33" s="25">
        <f>[2]May23!$G$1</f>
        <v>0</v>
      </c>
      <c r="DC33" s="25">
        <f>-[4]May23!$N$1+[4]May23!$AI$1</f>
        <v>0</v>
      </c>
      <c r="DD33" s="25">
        <f>-[5]May23!$N$1+[5]May23!$AI$1</f>
        <v>0</v>
      </c>
      <c r="DE33" s="25">
        <f>-[6]May23!$N$1+[6]May23!$AI$1</f>
        <v>0</v>
      </c>
      <c r="DF33" s="25">
        <f>[7]May23!$AF$1</f>
        <v>0</v>
      </c>
      <c r="DG33" s="25"/>
      <c r="DH33" s="25"/>
      <c r="DI33" s="15"/>
      <c r="DJ33" s="25">
        <f t="shared" si="10"/>
        <v>0</v>
      </c>
      <c r="DK33" s="24"/>
      <c r="DL33" s="25">
        <f>-[3]Jun23!$G$1</f>
        <v>0</v>
      </c>
      <c r="DM33" s="25">
        <f>[2]Jun23!$G$1</f>
        <v>0</v>
      </c>
      <c r="DN33" s="25">
        <f>-[4]Jun23!$N$1+[4]Jun23!$AI$1</f>
        <v>0</v>
      </c>
      <c r="DO33" s="25">
        <f>-[5]Jun23!$N$1+[5]Jun23!$AI$1</f>
        <v>0</v>
      </c>
      <c r="DP33" s="25">
        <f>-[6]Jun23!$N$1+[6]Jun23!$AI$1</f>
        <v>0</v>
      </c>
      <c r="DQ33" s="25">
        <f>[7]Jun23!$AF$1</f>
        <v>0</v>
      </c>
      <c r="DR33" s="25"/>
      <c r="DS33" s="25"/>
      <c r="DT33" s="15"/>
      <c r="DU33" s="25">
        <f t="shared" si="11"/>
        <v>0</v>
      </c>
      <c r="DV33" s="24"/>
      <c r="DW33" s="25">
        <f>-[3]Jul23!$G$1</f>
        <v>0</v>
      </c>
      <c r="DX33" s="25">
        <f>[2]Jul23!$G$1</f>
        <v>0</v>
      </c>
      <c r="DY33" s="25">
        <f>-[4]Jul23!$N$1+[4]Jul23!$AI$1</f>
        <v>0</v>
      </c>
      <c r="DZ33" s="25">
        <f>-[5]Jul23!$N$1+[5]Jul23!$AI$1</f>
        <v>0</v>
      </c>
      <c r="EA33" s="25">
        <f>-[6]Jul23!$N$1+[6]Jul23!$AI$1</f>
        <v>0</v>
      </c>
      <c r="EB33" s="25">
        <f>[7]Jul23!$AF$1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[4]Aug22!$AH$1</f>
        <v>0</v>
      </c>
      <c r="I34" s="25">
        <f>[5]Aug22!$AH$1</f>
        <v>0</v>
      </c>
      <c r="J34" s="25">
        <f>[6]Aug22!$AH$1</f>
        <v>0</v>
      </c>
      <c r="K34" s="25">
        <f>[7]Aug22!$AE$1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[4]Sep22!$AH$1</f>
        <v>0</v>
      </c>
      <c r="T34" s="25">
        <f>[5]Sep22!$AH$1</f>
        <v>0</v>
      </c>
      <c r="U34" s="25">
        <f>[6]Sep22!$AH$1</f>
        <v>0</v>
      </c>
      <c r="V34" s="25">
        <f>[7]Sep22!$AE$1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[4]Oct22!$AH$1</f>
        <v>0</v>
      </c>
      <c r="AE34" s="25">
        <f>[5]Oct22!$AH$1</f>
        <v>0</v>
      </c>
      <c r="AF34" s="25">
        <f>[6]Oct22!$AH$1</f>
        <v>0</v>
      </c>
      <c r="AG34" s="25">
        <f>[7]Oct22!$AE$1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[4]Nov22!$AH$1</f>
        <v>0</v>
      </c>
      <c r="AP34" s="25">
        <f>[5]Nov22!$AH$1</f>
        <v>0</v>
      </c>
      <c r="AQ34" s="25">
        <f>[6]Nov22!$AH$1</f>
        <v>0</v>
      </c>
      <c r="AR34" s="25">
        <f>[7]Nov22!$AE$1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[4]Dec22!$AH$1</f>
        <v>0</v>
      </c>
      <c r="BA34" s="25">
        <f>[5]Dec22!$AH$1</f>
        <v>0</v>
      </c>
      <c r="BB34" s="25">
        <f>[6]Dec22!$AH$1</f>
        <v>0</v>
      </c>
      <c r="BC34" s="25">
        <f>[7]Dec22!$AE$1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[4]Jan23!$AH$1</f>
        <v>0</v>
      </c>
      <c r="BL34" s="25">
        <f>[5]Jan23!$AH$1</f>
        <v>0</v>
      </c>
      <c r="BM34" s="25">
        <f>[6]Jan23!$AH$1</f>
        <v>0</v>
      </c>
      <c r="BN34" s="25">
        <f>[7]Jan23!$AE$1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[4]Feb23!$AH$1</f>
        <v>0</v>
      </c>
      <c r="BW34" s="25">
        <f>[5]Feb23!$AH$1</f>
        <v>0</v>
      </c>
      <c r="BX34" s="25">
        <f>[6]Feb23!$AH$1</f>
        <v>0</v>
      </c>
      <c r="BY34" s="25">
        <f>[7]Feb23!$AE$1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[4]Mar23!$AH$1</f>
        <v>0</v>
      </c>
      <c r="CH34" s="25">
        <f>[5]Mar23!$AH$1</f>
        <v>0</v>
      </c>
      <c r="CI34" s="25">
        <f>[6]Mar23!$AH$1</f>
        <v>0</v>
      </c>
      <c r="CJ34" s="25">
        <f>[7]Mar23!$AE$1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[4]Apr23!$AH$1</f>
        <v>0</v>
      </c>
      <c r="CS34" s="25">
        <f>[5]Apr23!$AH$1</f>
        <v>0</v>
      </c>
      <c r="CT34" s="25">
        <f>[6]Apr23!$AH$1</f>
        <v>0</v>
      </c>
      <c r="CU34" s="25">
        <f>[7]Apr23!$AE$1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[4]May23!$AH$1</f>
        <v>0</v>
      </c>
      <c r="DD34" s="25">
        <f>[5]May23!$AH$1</f>
        <v>0</v>
      </c>
      <c r="DE34" s="25">
        <f>[6]May23!$AH$1</f>
        <v>0</v>
      </c>
      <c r="DF34" s="25">
        <f>[7]May23!$AE$1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[4]Jun23!$AH$1</f>
        <v>0</v>
      </c>
      <c r="DO34" s="25">
        <f>[5]Jun23!$AH$1</f>
        <v>0</v>
      </c>
      <c r="DP34" s="25">
        <f>[6]Jun23!$AH$1</f>
        <v>0</v>
      </c>
      <c r="DQ34" s="25">
        <f>[7]Jun23!$AE$1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[4]Jul23!$AH$1</f>
        <v>0</v>
      </c>
      <c r="DZ34" s="25">
        <f>[5]Jul23!$AH$1</f>
        <v>0</v>
      </c>
      <c r="EA34" s="25">
        <f>[6]Jul23!$AH$1</f>
        <v>0</v>
      </c>
      <c r="EB34" s="25">
        <f>[7]Jul23!$AE$1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[4]Aug22!$AK$1</f>
        <v>0</v>
      </c>
      <c r="I35" s="25">
        <f>[5]Aug22!$AK$1</f>
        <v>0</v>
      </c>
      <c r="J35" s="25">
        <f>[6]Aug22!$AK$1</f>
        <v>0</v>
      </c>
      <c r="K35" s="25">
        <f>[7]Aug22!$AH$1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[4]Sep22!$AK$1</f>
        <v>0</v>
      </c>
      <c r="T35" s="25">
        <f>[5]Sep22!$AK$1</f>
        <v>0</v>
      </c>
      <c r="U35" s="25">
        <f>[6]Sep22!$AK$1</f>
        <v>0</v>
      </c>
      <c r="V35" s="25">
        <f>[7]Sep22!$AH$1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[4]Oct22!$AK$1</f>
        <v>0</v>
      </c>
      <c r="AE35" s="25">
        <f>[5]Oct22!$AK$1</f>
        <v>0</v>
      </c>
      <c r="AF35" s="25">
        <f>[6]Oct22!$AK$1</f>
        <v>0</v>
      </c>
      <c r="AG35" s="25">
        <f>[7]Oct22!$AH$1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[4]Nov22!$AK$1</f>
        <v>0</v>
      </c>
      <c r="AP35" s="25">
        <f>[5]Nov22!$AK$1</f>
        <v>0</v>
      </c>
      <c r="AQ35" s="25">
        <f>[6]Nov22!$AK$1</f>
        <v>0</v>
      </c>
      <c r="AR35" s="25">
        <f>[7]Nov22!$AH$1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[4]Dec22!$AK$1</f>
        <v>0</v>
      </c>
      <c r="BA35" s="25">
        <f>[5]Dec22!$AK$1</f>
        <v>0</v>
      </c>
      <c r="BB35" s="25">
        <f>[6]Dec22!$AK$1</f>
        <v>0</v>
      </c>
      <c r="BC35" s="25">
        <f>[7]Dec22!$AH$1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[4]Jan23!$AK$1</f>
        <v>0</v>
      </c>
      <c r="BL35" s="25">
        <f>[5]Jan23!$AK$1</f>
        <v>0</v>
      </c>
      <c r="BM35" s="25">
        <f>[6]Jan23!$AK$1</f>
        <v>0</v>
      </c>
      <c r="BN35" s="25">
        <f>[7]Jan23!$AH$1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[4]Feb23!$AK$1</f>
        <v>0</v>
      </c>
      <c r="BW35" s="25">
        <f>[5]Feb23!$AK$1</f>
        <v>0</v>
      </c>
      <c r="BX35" s="25">
        <f>[6]Feb23!$AK$1</f>
        <v>0</v>
      </c>
      <c r="BY35" s="25">
        <f>[7]Feb23!$AH$1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[4]Mar23!$AK$1</f>
        <v>0</v>
      </c>
      <c r="CH35" s="25">
        <f>[5]Mar23!$AK$1</f>
        <v>0</v>
      </c>
      <c r="CI35" s="25">
        <f>[6]Mar23!$AK$1</f>
        <v>0</v>
      </c>
      <c r="CJ35" s="25">
        <f>[7]Mar23!$AH$1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[4]Apr23!$AK$1</f>
        <v>0</v>
      </c>
      <c r="CS35" s="25">
        <f>[5]Apr23!$AK$1</f>
        <v>0</v>
      </c>
      <c r="CT35" s="25">
        <f>[6]Apr23!$AK$1</f>
        <v>0</v>
      </c>
      <c r="CU35" s="25">
        <f>[7]Apr23!$AH$1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[4]May23!$AK$1</f>
        <v>0</v>
      </c>
      <c r="DD35" s="25">
        <f>[5]May23!$AK$1</f>
        <v>0</v>
      </c>
      <c r="DE35" s="25">
        <f>[6]May23!$AK$1</f>
        <v>0</v>
      </c>
      <c r="DF35" s="25">
        <f>[7]May23!$AH$1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[4]Jun23!$AK$1</f>
        <v>0</v>
      </c>
      <c r="DO35" s="25">
        <f>[5]Jun23!$AK$1</f>
        <v>0</v>
      </c>
      <c r="DP35" s="25">
        <f>[6]Jun23!$AK$1</f>
        <v>0</v>
      </c>
      <c r="DQ35" s="25">
        <f>[7]Jun23!$AH$1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[4]Jul23!$AK$1</f>
        <v>0</v>
      </c>
      <c r="DZ35" s="25">
        <f>[5]Jul23!$AK$1</f>
        <v>0</v>
      </c>
      <c r="EA35" s="25">
        <f>[6]Jul23!$AK$1</f>
        <v>0</v>
      </c>
      <c r="EB35" s="25">
        <f>[7]Jul23!$AH$1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-[4]Aug22!$L$1+[4]Aug22!$AF$1</f>
        <v>0</v>
      </c>
      <c r="I37" s="25">
        <f>-[5]Aug22!$L$1+[5]Aug22!$AF$1</f>
        <v>0</v>
      </c>
      <c r="J37" s="25">
        <f>-[6]Aug22!$L$1+[6]Aug22!$AF$1</f>
        <v>0</v>
      </c>
      <c r="K37" s="25">
        <f>-[7]Aug22!$L$1+[7]Aug22!$AC$1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-[4]Sep22!$L$1+[4]Sep22!$AF$1</f>
        <v>0</v>
      </c>
      <c r="T37" s="25">
        <f>-[5]Sep22!$L$1+[5]Sep22!$AF$1</f>
        <v>0</v>
      </c>
      <c r="U37" s="25">
        <f>-[6]Sep22!$L$1+[6]Sep22!$AF$1</f>
        <v>0</v>
      </c>
      <c r="V37" s="25">
        <f>-[7]Sep22!$L$1+[7]Sep22!$AC$1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-[4]Oct22!$L$1+[4]Oct22!$AF$1</f>
        <v>0</v>
      </c>
      <c r="AE37" s="25">
        <f>-[5]Oct22!$L$1+[5]Oct22!$AF$1</f>
        <v>0</v>
      </c>
      <c r="AF37" s="25">
        <f>-[6]Oct22!$L$1+[6]Oct22!$AF$1</f>
        <v>0</v>
      </c>
      <c r="AG37" s="25">
        <f>-[7]Oct22!$L$1+[7]Oct22!$AC$1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-[4]Nov22!$L$1+[4]Nov22!$AF$1</f>
        <v>0</v>
      </c>
      <c r="AP37" s="25">
        <f>-[5]Nov22!$L$1+[5]Nov22!$AF$1</f>
        <v>0</v>
      </c>
      <c r="AQ37" s="25">
        <f>-[6]Nov22!$L$1+[6]Nov22!$AF$1</f>
        <v>0</v>
      </c>
      <c r="AR37" s="25">
        <f>-[7]Nov22!$L$1+[7]Nov22!$AC$1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-[4]Dec22!$L$1+[4]Dec22!$AF$1</f>
        <v>0</v>
      </c>
      <c r="BA37" s="25">
        <f>-[5]Dec22!$L$1+[5]Dec22!$AF$1</f>
        <v>0</v>
      </c>
      <c r="BB37" s="25">
        <f>-[6]Dec22!$L$1+[6]Dec22!$AF$1</f>
        <v>0</v>
      </c>
      <c r="BC37" s="25">
        <f>-[7]Dec22!$L$1+[7]Dec22!$AC$1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-[4]Jan23!$L$1+[4]Jan23!$AF$1</f>
        <v>0</v>
      </c>
      <c r="BL37" s="25">
        <f>-[5]Jan23!$L$1+[5]Jan23!$AF$1</f>
        <v>0</v>
      </c>
      <c r="BM37" s="25">
        <f>-[6]Jan23!$L$1+[6]Jan23!$AF$1</f>
        <v>0</v>
      </c>
      <c r="BN37" s="25">
        <f>-[7]Jan23!$L$1+[7]Jan23!$AC$1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-[4]Feb23!$L$1+[4]Feb23!$AF$1</f>
        <v>0</v>
      </c>
      <c r="BW37" s="25">
        <f>-[5]Feb23!$L$1+[5]Feb23!$AF$1</f>
        <v>0</v>
      </c>
      <c r="BX37" s="25">
        <f>-[6]Feb23!$L$1+[6]Feb23!$AF$1</f>
        <v>0</v>
      </c>
      <c r="BY37" s="25">
        <f>-[7]Feb23!$L$1+[7]Feb23!$AC$1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-[4]Mar23!$L$1+[4]Mar23!$AF$1</f>
        <v>0</v>
      </c>
      <c r="CH37" s="25">
        <f>-[5]Mar23!$L$1+[5]Mar23!$AF$1</f>
        <v>0</v>
      </c>
      <c r="CI37" s="25">
        <f>-[6]Mar23!$L$1+[6]Mar23!$AF$1</f>
        <v>0</v>
      </c>
      <c r="CJ37" s="25">
        <f>-[7]Mar23!$L$1+[7]Mar23!$AC$1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-[4]Apr23!$L$1+[4]Apr23!$AF$1</f>
        <v>0</v>
      </c>
      <c r="CS37" s="25">
        <f>-[5]Apr23!$L$1+[5]Apr23!$AF$1</f>
        <v>0</v>
      </c>
      <c r="CT37" s="25">
        <f>-[6]Apr23!$L$1+[6]Apr23!$AF$1</f>
        <v>0</v>
      </c>
      <c r="CU37" s="25">
        <f>-[7]Apr23!$L$1+[7]Apr23!$AC$1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-[4]May23!$L$1+[4]May23!$AF$1</f>
        <v>0</v>
      </c>
      <c r="DD37" s="25">
        <f>-[5]May23!$L$1+[5]May23!$AF$1</f>
        <v>0</v>
      </c>
      <c r="DE37" s="25">
        <f>-[6]May23!$L$1+[6]May23!$AF$1</f>
        <v>0</v>
      </c>
      <c r="DF37" s="25">
        <f>-[7]May23!$L$1+[7]May23!$AC$1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-[4]Jun23!$L$1+[4]Jun23!$AF$1</f>
        <v>0</v>
      </c>
      <c r="DO37" s="25">
        <f>-[5]Jun23!$L$1+[5]Jun23!$AF$1</f>
        <v>0</v>
      </c>
      <c r="DP37" s="25">
        <f>-[6]Jun23!$L$1+[6]Jun23!$AF$1</f>
        <v>0</v>
      </c>
      <c r="DQ37" s="25">
        <f>-[7]Jun23!$L$1+[7]Jun23!$AC$1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-[4]Jul23!$L$1+[4]Jul23!$AF$1</f>
        <v>0</v>
      </c>
      <c r="DZ37" s="25">
        <f>-[5]Jul23!$L$1+[5]Jul23!$AF$1</f>
        <v>0</v>
      </c>
      <c r="EA37" s="25">
        <f>-[6]Jul23!$L$1+[6]Jul23!$AF$1</f>
        <v>0</v>
      </c>
      <c r="EB37" s="25">
        <f>-[7]Jul23!$L$1+[7]Jul23!$AC$1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-[4]Aug22!$P$1+[4]Aug22!$AM$1</f>
        <v>0</v>
      </c>
      <c r="I39" s="25">
        <f>-[5]Aug22!$P$1+[5]Aug22!$AM$1</f>
        <v>0</v>
      </c>
      <c r="J39" s="25">
        <f>-[6]Aug22!$P$1+[6]Aug22!$AM$1</f>
        <v>0</v>
      </c>
      <c r="K39" s="25">
        <f>-[7]Aug22!$N$1+[7]Aug22!$AJ$1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-[4]Sep22!$P$1+[4]Sep22!$AM$1</f>
        <v>0</v>
      </c>
      <c r="T39" s="25">
        <f>-[5]Sep22!$P$1+[5]Sep22!$AM$1</f>
        <v>0</v>
      </c>
      <c r="U39" s="25">
        <f>-[6]Sep22!$P$1+[6]Sep22!$AM$1</f>
        <v>0</v>
      </c>
      <c r="V39" s="25">
        <f>-[7]Sep22!$N$1+[7]Sep22!$AJ$1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-[4]Oct22!$P$1+[4]Oct22!$AM$1</f>
        <v>0</v>
      </c>
      <c r="AE39" s="25">
        <f>-[5]Oct22!$P$1+[5]Oct22!$AM$1</f>
        <v>0</v>
      </c>
      <c r="AF39" s="25">
        <f>-[6]Oct22!$P$1+[6]Oct22!$AM$1</f>
        <v>0</v>
      </c>
      <c r="AG39" s="25">
        <f>-[7]Oct22!$N$1+[7]Oct22!$AJ$1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-[4]Nov22!$P$1+[4]Nov22!$AM$1</f>
        <v>0</v>
      </c>
      <c r="AP39" s="25">
        <f>-[5]Nov22!$P$1+[5]Nov22!$AM$1</f>
        <v>0</v>
      </c>
      <c r="AQ39" s="25">
        <f>-[6]Nov22!$P$1+[6]Nov22!$AM$1</f>
        <v>0</v>
      </c>
      <c r="AR39" s="25">
        <f>-[7]Nov22!$N$1+[7]Nov22!$AJ$1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-[4]Dec22!$P$1+[4]Dec22!$AM$1</f>
        <v>0</v>
      </c>
      <c r="BA39" s="25">
        <f>-[5]Dec22!$P$1+[5]Dec22!$AM$1</f>
        <v>0</v>
      </c>
      <c r="BB39" s="25">
        <f>-[6]Dec22!$P$1+[6]Dec22!$AM$1</f>
        <v>0</v>
      </c>
      <c r="BC39" s="25">
        <f>-[7]Dec22!$N$1+[7]Dec22!$AJ$1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-[4]Jan23!$P$1+[4]Jan23!$AM$1</f>
        <v>0</v>
      </c>
      <c r="BL39" s="25">
        <f>-[5]Jan23!$P$1+[5]Jan23!$AM$1</f>
        <v>0</v>
      </c>
      <c r="BM39" s="25">
        <f>-[6]Jan23!$P$1+[6]Jan23!$AM$1</f>
        <v>0</v>
      </c>
      <c r="BN39" s="25">
        <f>-[7]Jan23!$N$1+[7]Jan23!$AJ$1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-[4]Feb23!$P$1+[4]Feb23!$AM$1</f>
        <v>0</v>
      </c>
      <c r="BW39" s="25">
        <f>-[5]Feb23!$P$1+[5]Feb23!$AM$1</f>
        <v>0</v>
      </c>
      <c r="BX39" s="25">
        <f>-[6]Feb23!$P$1+[6]Feb23!$AM$1</f>
        <v>0</v>
      </c>
      <c r="BY39" s="25">
        <f>-[7]Feb23!$N$1+[7]Feb23!$AJ$1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-[4]Mar23!$P$1+[4]Mar23!$AM$1</f>
        <v>0</v>
      </c>
      <c r="CH39" s="25">
        <f>-[5]Mar23!$P$1+[5]Mar23!$AM$1</f>
        <v>0</v>
      </c>
      <c r="CI39" s="25">
        <f>-[6]Mar23!$P$1+[6]Mar23!$AM$1</f>
        <v>0</v>
      </c>
      <c r="CJ39" s="25">
        <f>-[7]Mar23!$N$1+[7]Mar23!$AJ$1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-[4]Apr23!$P$1+[4]Apr23!$AM$1</f>
        <v>0</v>
      </c>
      <c r="CS39" s="25">
        <f>-[5]Apr23!$P$1+[5]Apr23!$AM$1</f>
        <v>0</v>
      </c>
      <c r="CT39" s="25">
        <f>-[6]Apr23!$P$1+[6]Apr23!$AM$1</f>
        <v>0</v>
      </c>
      <c r="CU39" s="25">
        <f>-[7]Apr23!$N$1+[7]Apr23!$AJ$1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-[4]May23!$P$1+[4]May23!$AM$1</f>
        <v>0</v>
      </c>
      <c r="DD39" s="25">
        <f>-[5]May23!$P$1+[5]May23!$AM$1</f>
        <v>0</v>
      </c>
      <c r="DE39" s="25">
        <f>-[6]May23!$P$1+[6]May23!$AM$1</f>
        <v>0</v>
      </c>
      <c r="DF39" s="25">
        <f>-[7]May23!$N$1+[7]May23!$AJ$1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-[4]Jun23!$P$1+[4]Jun23!$AM$1</f>
        <v>0</v>
      </c>
      <c r="DO39" s="25">
        <f>-[5]Jun23!$P$1+[5]Jun23!$AM$1</f>
        <v>0</v>
      </c>
      <c r="DP39" s="25">
        <f>-[6]Jun23!$P$1+[6]Jun23!$AM$1</f>
        <v>0</v>
      </c>
      <c r="DQ39" s="25">
        <f>-[7]Jun23!$N$1+[7]Jun23!$AJ$1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-[4]Jul23!$P$1+[4]Jul23!$AM$1</f>
        <v>0</v>
      </c>
      <c r="DZ39" s="25">
        <f>-[5]Jul23!$P$1+[5]Jul23!$AM$1</f>
        <v>0</v>
      </c>
      <c r="EA39" s="25">
        <f>-[6]Jul23!$P$1+[6]Jul23!$AM$1</f>
        <v>0</v>
      </c>
      <c r="EB39" s="25">
        <f>-[7]Jul23!$N$1+[7]Jul23!$AJ$1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-[4]Aug22!$M$1+[4]Aug22!$AG$1</f>
        <v>0</v>
      </c>
      <c r="I40" s="25">
        <f>-[5]Aug22!$M$1+[5]Aug22!$AG$1</f>
        <v>0</v>
      </c>
      <c r="J40" s="25">
        <f>-[6]Aug22!$M$1+[6]Aug22!$AG$1</f>
        <v>0</v>
      </c>
      <c r="K40" s="25">
        <f>-[7]Aug22!$M$1+[7]Aug22!$AD$1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-[4]Sep22!$M$1+[4]Sep22!$AG$1</f>
        <v>0</v>
      </c>
      <c r="T40" s="25">
        <f>-[5]Sep22!$M$1+[5]Sep22!$AG$1</f>
        <v>0</v>
      </c>
      <c r="U40" s="25">
        <f>-[6]Sep22!$M$1+[6]Sep22!$AG$1</f>
        <v>0</v>
      </c>
      <c r="V40" s="25">
        <f>-[7]Sep22!$M$1+[7]Sep22!$AD$1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-[4]Oct22!$M$1+[4]Oct22!$AG$1</f>
        <v>0</v>
      </c>
      <c r="AE40" s="25">
        <f>-[5]Oct22!$M$1+[5]Oct22!$AG$1</f>
        <v>0</v>
      </c>
      <c r="AF40" s="25">
        <f>-[6]Oct22!$M$1+[6]Oct22!$AG$1</f>
        <v>0</v>
      </c>
      <c r="AG40" s="25">
        <f>-[7]Oct22!$M$1+[7]Oct22!$AD$1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-[4]Nov22!$M$1+[4]Nov22!$AG$1</f>
        <v>0</v>
      </c>
      <c r="AP40" s="25">
        <f>-[5]Nov22!$M$1+[5]Nov22!$AG$1</f>
        <v>0</v>
      </c>
      <c r="AQ40" s="25">
        <f>-[6]Nov22!$M$1+[6]Nov22!$AG$1</f>
        <v>0</v>
      </c>
      <c r="AR40" s="25">
        <f>-[7]Nov22!$M$1+[7]Nov22!$AD$1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-[4]Dec22!$M$1+[4]Dec22!$AG$1</f>
        <v>0</v>
      </c>
      <c r="BA40" s="25">
        <f>-[5]Dec22!$M$1+[5]Dec22!$AG$1</f>
        <v>0</v>
      </c>
      <c r="BB40" s="25">
        <f>-[6]Dec22!$M$1+[6]Dec22!$AG$1</f>
        <v>0</v>
      </c>
      <c r="BC40" s="25">
        <f>-[7]Dec22!$M$1+[7]Dec22!$AD$1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-[4]Jan23!$M$1+[4]Jan23!$AG$1</f>
        <v>0</v>
      </c>
      <c r="BL40" s="25">
        <f>-[5]Jan23!$M$1+[5]Jan23!$AG$1</f>
        <v>0</v>
      </c>
      <c r="BM40" s="25">
        <f>-[6]Jan23!$M$1+[6]Jan23!$AG$1</f>
        <v>0</v>
      </c>
      <c r="BN40" s="25">
        <f>-[7]Jan23!$M$1+[7]Jan23!$AD$1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-[4]Feb23!$M$1+[4]Feb23!$AG$1</f>
        <v>0</v>
      </c>
      <c r="BW40" s="25">
        <f>-[5]Feb23!$M$1+[5]Feb23!$AG$1</f>
        <v>0</v>
      </c>
      <c r="BX40" s="25">
        <f>-[6]Feb23!$M$1+[6]Feb23!$AG$1</f>
        <v>0</v>
      </c>
      <c r="BY40" s="25">
        <f>-[7]Feb23!$M$1+[7]Feb23!$AD$1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-[4]Mar23!$M$1+[4]Mar23!$AG$1</f>
        <v>0</v>
      </c>
      <c r="CH40" s="25">
        <f>-[5]Mar23!$M$1+[5]Mar23!$AG$1</f>
        <v>0</v>
      </c>
      <c r="CI40" s="25">
        <f>-[6]Mar23!$M$1+[6]Mar23!$AG$1</f>
        <v>0</v>
      </c>
      <c r="CJ40" s="25">
        <f>-[7]Mar23!$M$1+[7]Mar23!$AD$1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-[4]Apr23!$M$1+[4]Apr23!$AG$1</f>
        <v>0</v>
      </c>
      <c r="CS40" s="25">
        <f>-[5]Apr23!$M$1+[5]Apr23!$AG$1</f>
        <v>0</v>
      </c>
      <c r="CT40" s="25">
        <f>-[6]Apr23!$M$1+[6]Apr23!$AG$1</f>
        <v>0</v>
      </c>
      <c r="CU40" s="25">
        <f>-[7]Apr23!$M$1+[7]Apr23!$AD$1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-[4]May23!$M$1+[4]May23!$AG$1</f>
        <v>0</v>
      </c>
      <c r="DD40" s="25">
        <f>-[5]May23!$M$1+[5]May23!$AG$1</f>
        <v>0</v>
      </c>
      <c r="DE40" s="25">
        <f>-[6]May23!$M$1+[6]May23!$AG$1</f>
        <v>0</v>
      </c>
      <c r="DF40" s="25">
        <f>-[7]May23!$M$1+[7]May23!$AD$1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-[4]Jun23!$M$1+[4]Jun23!$AG$1</f>
        <v>0</v>
      </c>
      <c r="DO40" s="25">
        <f>-[5]Jun23!$M$1+[5]Jun23!$AG$1</f>
        <v>0</v>
      </c>
      <c r="DP40" s="25">
        <f>-[6]Jun23!$M$1+[6]Jun23!$AG$1</f>
        <v>0</v>
      </c>
      <c r="DQ40" s="25">
        <f>-[7]Jun23!$M$1+[7]Jun23!$AD$1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-[4]Jul23!$M$1+[4]Jul23!$AG$1</f>
        <v>0</v>
      </c>
      <c r="DZ40" s="25">
        <f>-[5]Jul23!$M$1+[5]Jul23!$AG$1</f>
        <v>0</v>
      </c>
      <c r="EA40" s="25">
        <f>-[6]Jul23!$M$1+[6]Jul23!$AG$1</f>
        <v>0</v>
      </c>
      <c r="EB40" s="25">
        <f>-[7]Jul23!$M$1+[7]Jul23!$AD$1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-[3]Aug22!$O$1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-[3]Sep22!$O$1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-[3]Oct22!$O$1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-[3]Nov22!$O$1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-[3]Dec22!$O$1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-[3]Jan23!$O$1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-[3]Feb23!$O$1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-[3]Mar23!$O$1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-[3]Apr23!$O$1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-[3]May23!$O$1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-[3]Jun23!$O$1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-[3]Jul23!$O$1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-[3]Aug22!$P$1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-[3]Sep22!$P$1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-[3]Oct22!$P$1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-[3]Nov22!$P$1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-[3]Dec22!$P$1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-[3]Jan23!$P$1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-[3]Feb23!$P$1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-[3]Mar23!$P$1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-[3]Apr23!$P$1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-[3]May23!$P$1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-[3]Jun23!$P$1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-[3]Jul23!$P$1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-[3]Aug22!$Q$1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-[3]Sep22!$Q$1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-[3]Oct22!$Q$1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-[3]Nov22!$Q$1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-[3]Dec22!$Q$1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-[3]Jan23!$Q$1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-[3]Feb23!$Q$1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-[3]Mar23!$Q$1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-[3]Apr23!$Q$1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-[3]May23!$Q$1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-[3]Jun23!$Q$1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-[3]Jul23!$Q$1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-[3]Aug22!$R$1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-[3]Sep22!$R$1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-[3]Oct22!$R$1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-[3]Nov22!$R$1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-[3]Dec22!$R$1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-[3]Jan23!$R$1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-[3]Feb23!$R$1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-[3]Mar23!$R$1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-[3]Apr23!$R$1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-[3]May23!$R$1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-[3]Jun23!$R$1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-[3]Jul23!$R$1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-[3]Aug22!$S$1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-[3]Sep22!$S$1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-[3]Oct22!$S$1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-[3]Nov22!$S$1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-[3]Dec22!$S$1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-[3]Jan23!$S$1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-[3]Feb23!$S$1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-[3]Mar23!$S$1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-[3]Apr23!$S$1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-[3]May23!$S$1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-[3]Jun23!$S$1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-[3]Jul23!$S$1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-[4]Aug22!$K$1</f>
        <v>0</v>
      </c>
      <c r="I58" s="25">
        <f>-[5]Aug22!$K$1</f>
        <v>0</v>
      </c>
      <c r="J58" s="25">
        <f>-[6]Aug22!$K$1</f>
        <v>0</v>
      </c>
      <c r="K58" s="25">
        <f>-[7]Aug22!$K$1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-[4]Sep22!$K$1</f>
        <v>0</v>
      </c>
      <c r="T58" s="25">
        <f>-[5]Sep22!$K$1</f>
        <v>0</v>
      </c>
      <c r="U58" s="25">
        <f>-[6]Sep22!$K$1</f>
        <v>0</v>
      </c>
      <c r="V58" s="25">
        <f>-[7]Sep22!$K$1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-[4]Oct22!$K$1</f>
        <v>0</v>
      </c>
      <c r="AE58" s="25">
        <f>-[5]Oct22!$K$1</f>
        <v>0</v>
      </c>
      <c r="AF58" s="25">
        <f>-[6]Oct22!$K$1</f>
        <v>0</v>
      </c>
      <c r="AG58" s="25">
        <f>-[7]Oct22!$K$1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-[4]Nov22!$K$1</f>
        <v>0</v>
      </c>
      <c r="AP58" s="25">
        <f>-[5]Nov22!$K$1</f>
        <v>0</v>
      </c>
      <c r="AQ58" s="25">
        <f>-[6]Nov22!$K$1</f>
        <v>0</v>
      </c>
      <c r="AR58" s="25">
        <f>-[7]Nov22!$K$1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-[4]Dec22!$K$1</f>
        <v>0</v>
      </c>
      <c r="BA58" s="25">
        <f>-[5]Dec22!$K$1</f>
        <v>0</v>
      </c>
      <c r="BB58" s="25">
        <f>-[6]Dec22!$K$1</f>
        <v>0</v>
      </c>
      <c r="BC58" s="25">
        <f>-[7]Dec22!$K$1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-[4]Jan23!$K$1</f>
        <v>0</v>
      </c>
      <c r="BL58" s="25">
        <f>-[5]Jan23!$K$1</f>
        <v>0</v>
      </c>
      <c r="BM58" s="25">
        <f>-[6]Jan23!$K$1</f>
        <v>0</v>
      </c>
      <c r="BN58" s="25">
        <f>-[7]Jan23!$K$1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-[4]Feb23!$K$1</f>
        <v>0</v>
      </c>
      <c r="BW58" s="25">
        <f>-[5]Feb23!$K$1</f>
        <v>0</v>
      </c>
      <c r="BX58" s="25">
        <f>-[6]Feb23!$K$1</f>
        <v>0</v>
      </c>
      <c r="BY58" s="25">
        <f>-[7]Feb23!$K$1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-[4]Mar23!$K$1</f>
        <v>0</v>
      </c>
      <c r="CH58" s="25">
        <f>-[5]Mar23!$K$1</f>
        <v>0</v>
      </c>
      <c r="CI58" s="25">
        <f>-[6]Mar23!$K$1</f>
        <v>0</v>
      </c>
      <c r="CJ58" s="25">
        <f>-[7]Mar23!$K$1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-[4]Apr23!$K$1</f>
        <v>0</v>
      </c>
      <c r="CS58" s="25">
        <f>-[5]Apr23!$K$1</f>
        <v>0</v>
      </c>
      <c r="CT58" s="25">
        <f>-[6]Apr23!$K$1</f>
        <v>0</v>
      </c>
      <c r="CU58" s="25">
        <f>-[7]Apr23!$K$1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-[4]May23!$K$1</f>
        <v>0</v>
      </c>
      <c r="DD58" s="25">
        <f>-[5]May23!$K$1</f>
        <v>0</v>
      </c>
      <c r="DE58" s="25">
        <f>-[6]May23!$K$1</f>
        <v>0</v>
      </c>
      <c r="DF58" s="25">
        <f>-[7]May23!$K$1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-[4]Jun23!$K$1</f>
        <v>0</v>
      </c>
      <c r="DO58" s="25">
        <f>-[5]Jun23!$K$1</f>
        <v>0</v>
      </c>
      <c r="DP58" s="25">
        <f>-[6]Jun23!$K$1</f>
        <v>0</v>
      </c>
      <c r="DQ58" s="25">
        <f>-[7]Jun23!$K$1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-[4]Jul23!$K$1</f>
        <v>0</v>
      </c>
      <c r="DZ58" s="25">
        <f>-[5]Jul23!$K$1</f>
        <v>0</v>
      </c>
      <c r="EA58" s="25">
        <f>-[6]Jul23!$K$1</f>
        <v>0</v>
      </c>
      <c r="EB58" s="25">
        <f>-[7]Jul23!$K$1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[2]Aug22!$O$1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[2]Sep22!$O$1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[2]Oct22!$O$1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[2]Nov22!$O$1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[2]Dec22!$O$1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[2]Jan23!$O$1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[2]Feb23!$O$1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[2]Mar23!$O$1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[2]Apr23!$O$1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[2]May23!$O$1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[2]Jun23!$O$1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[2]Jul23!$O$1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[2]Aug22!$P$1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[2]Sep22!$P$1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[2]Oct22!$P$1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[2]Nov22!$P$1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[2]Dec22!$P$1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[2]Jan23!$P$1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[2]Feb23!$P$1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[2]Mar23!$P$1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[2]Apr23!$P$1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[2]May23!$P$1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[2]Jun23!$P$1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[2]Jul23!$P$1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[2]Aug22!$Q$1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[2]Sep22!$Q$1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[2]Oct22!$Q$1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[2]Nov22!$Q$1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[2]Dec22!$Q$1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[2]Jan23!$Q$1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[2]Feb23!$Q$1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[2]Mar23!$Q$1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[2]Apr23!$Q$1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[2]May23!$Q$1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[2]Jun23!$Q$1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[2]Jul23!$Q$1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[2]Aug22!$S$1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[2]Sep22!$S$1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[2]Oct22!$S$1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[2]Nov22!$S$1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[2]Dec22!$S$1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[2]Jan23!$S$1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[2]Feb23!$S$1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[2]Mar23!$S$1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[2]Apr23!$S$1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[2]May23!$S$1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[2]Jun23!$S$1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[2]Jul23!$S$1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[2]Aug22!$R$1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[2]Sep22!$R$1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[2]Oct22!$R$1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[2]Nov22!$R$1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[2]Dec22!$R$1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[2]Jan23!$R$1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[2]Feb23!$R$1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[2]Mar23!$R$1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[2]Apr23!$R$1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[2]May23!$R$1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[2]Jun23!$R$1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[2]Jul23!$R$1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[2]Aug22!$T$1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[2]Sep22!$T$1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[2]Oct22!$T$1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[2]Nov22!$T$1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[2]Dec22!$T$1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[2]Jan23!$T$1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[2]Feb23!$T$1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[2]Mar23!$T$1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[2]Apr23!$T$1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[2]May23!$T$1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[2]Jun23!$T$1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[2]Jul23!$T$1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[2]Aug22!$U$1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[2]Sep22!$U$1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[2]Oct22!$U$1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[2]Nov22!$U$1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[2]Dec22!$U$1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[2]Jan23!$U$1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[2]Feb23!$U$1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[2]Mar23!$U$1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[2]Apr23!$U$1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[2]May23!$U$1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[2]Jun23!$U$1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[2]Jul23!$U$1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[2]Aug22!$V$1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[2]Sep22!$V$1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[2]Oct22!$V$1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[2]Nov22!$V$1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[2]Dec22!$V$1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[2]Jan23!$V$1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[2]Feb23!$V$1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[2]Mar23!$V$1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[2]Apr23!$V$1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[2]May23!$V$1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[2]Jun23!$V$1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[2]Jul23!$V$1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[2]Aug22!$W$1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[2]Sep22!$W$1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[2]Oct22!$W$1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[2]Nov22!$W$1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[2]Dec22!$W$1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[2]Jan23!$W$1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[2]Feb23!$W$1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[2]Mar23!$W$1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[2]Apr23!$W$1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[2]May23!$W$1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[2]Jun23!$W$1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[2]Jul23!$W$1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[2]Aug22!$X$1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[2]Sep22!$X$1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[2]Oct22!$X$1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[2]Nov22!$X$1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[2]Dec22!$X$1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[2]Jan23!$X$1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[2]Feb23!$X$1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[2]Mar23!$X$1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[2]Apr23!$X$1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[2]May23!$X$1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[2]Jun23!$X$1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[2]Jul23!$X$1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[2]Aug22!$Y$1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[2]Sep22!$Y$1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[2]Oct22!$Y$1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[2]Nov22!$Y$1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[2]Dec22!$Y$1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[2]Jan23!$Y$1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[2]Feb23!$Y$1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[2]Mar23!$Y$1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[2]Apr23!$Y$1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[2]May23!$Y$1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[2]Jun23!$Y$1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[2]Jul23!$Y$1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[2]Aug22!$Z$1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[2]Sep22!$Z$1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[2]Oct22!$Z$1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[2]Nov22!$Z$1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[2]Dec22!$Z$1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[2]Jan23!$Z$1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[2]Feb23!$Z$1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[2]Mar23!$Z$1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[2]Apr23!$Z$1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[2]May23!$Z$1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[2]Jun23!$Z$1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[2]Jul23!$Z$1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[2]Aug22!$AA$1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[2]Sep22!$AA$1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[2]Oct22!$AA$1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[2]Nov22!$AA$1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[2]Dec22!$AA$1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[2]Jan23!$AA$1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[2]Feb23!$AA$1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[2]Mar23!$AA$1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[2]Apr23!$AA$1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[2]May23!$AA$1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[2]Jun23!$AA$1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[2]Jul23!$AA$1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[2]Aug22!$AB$1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[2]Sep22!$AB$1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[2]Oct22!$AB$1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[2]Nov22!$AB$1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[2]Dec22!$AB$1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[2]Jan23!$AB$1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[2]Feb23!$AB$1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[2]Mar23!$AB$1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[2]Apr23!$AB$1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[2]May23!$AB$1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[2]Jun23!$AB$1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[2]Jul23!$AB$1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[2]Aug22!$AC$1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[2]Sep22!$AC$1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[2]Oct22!$AC$1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[2]Nov22!$AC$1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[2]Dec22!$AC$1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[2]Jan23!$AC$1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[2]Feb23!$AC$1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[2]Mar23!$AC$1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[2]Apr23!$AC$1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[2]May23!$AC$1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[2]Jun23!$AC$1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[2]Jul23!$AC$1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[2]Aug22!$AD$1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[2]Sep22!$AD$1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[2]Oct22!$AD$1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[2]Nov22!$AD$1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[2]Dec22!$AD$1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[2]Jan23!$AD$1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[2]Feb23!$AD$1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[2]Mar23!$AD$1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[2]Apr23!$AD$1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[2]May23!$AD$1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[2]Jun23!$AD$1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[2]Jul23!$AD$1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[2]Aug22!$AE$1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[2]Sep22!$AE$1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[2]Oct22!$AE$1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[2]Nov22!$AE$1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[2]Dec22!$AE$1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[2]Jan23!$AE$1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[2]Feb23!$AE$1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[2]Mar23!$AE$1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[2]Apr23!$AE$1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[2]May23!$AE$1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[2]Jun23!$AE$1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[2]Jul23!$AE$1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[2]Aug22!$AF$1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[2]Sep22!$AF$1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[2]Oct22!$AF$1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[2]Nov22!$AF$1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[2]Dec22!$AF$1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[2]Jan23!$AF$1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[2]Feb23!$AF$1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[2]Mar23!$AF$1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[2]Apr23!$AF$1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[2]May23!$AF$1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[2]Jun23!$AF$1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[2]Jul23!$AF$1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-[3]Aug22!$T$1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-[3]Sep22!$T$1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-[3]Oct22!$T$1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-[3]Nov22!$T$1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-[3]Dec22!$T$1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-[3]Jan23!$T$1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-[3]Feb23!$T$1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-[3]Mar23!$T$1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-[3]Apr23!$T$1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-[3]May23!$T$1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-[3]Jun23!$T$1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-[3]Jul23!$T$1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[4]Aug22!$AE$1</f>
        <v>0</v>
      </c>
      <c r="I82" s="25">
        <f>[5]Aug22!$AE$1</f>
        <v>0</v>
      </c>
      <c r="J82" s="25">
        <f>[6]Aug22!$AE$1</f>
        <v>0</v>
      </c>
      <c r="K82" s="25">
        <f>[7]Aug22!$AB$1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[4]Sep22!$AE$1</f>
        <v>0</v>
      </c>
      <c r="T82" s="25">
        <f>[5]Sep22!$AE$1</f>
        <v>0</v>
      </c>
      <c r="U82" s="25">
        <f>[6]Sep22!$AE$1</f>
        <v>0</v>
      </c>
      <c r="V82" s="25">
        <f>[7]Sep22!$AB$1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[4]Oct22!$AE$1</f>
        <v>0</v>
      </c>
      <c r="AE82" s="25">
        <f>[5]Oct22!$AE$1</f>
        <v>0</v>
      </c>
      <c r="AF82" s="25">
        <f>[6]Oct22!$AE$1</f>
        <v>0</v>
      </c>
      <c r="AG82" s="25">
        <f>[7]Oct22!$AB$1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[4]Nov22!$AE$1</f>
        <v>0</v>
      </c>
      <c r="AP82" s="25">
        <f>[5]Nov22!$AE$1</f>
        <v>0</v>
      </c>
      <c r="AQ82" s="25">
        <f>[6]Nov22!$AE$1</f>
        <v>0</v>
      </c>
      <c r="AR82" s="25">
        <f>[7]Nov22!$AB$1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[4]Dec22!$AE$1</f>
        <v>0</v>
      </c>
      <c r="BA82" s="25">
        <f>[5]Dec22!$AE$1</f>
        <v>0</v>
      </c>
      <c r="BB82" s="25">
        <f>[6]Dec22!$AE$1</f>
        <v>0</v>
      </c>
      <c r="BC82" s="25">
        <f>[7]Dec22!$AB$1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[4]Jan23!$AE$1</f>
        <v>0</v>
      </c>
      <c r="BL82" s="25">
        <f>[5]Jan23!$AE$1</f>
        <v>0</v>
      </c>
      <c r="BM82" s="25">
        <f>[6]Jan23!$AE$1</f>
        <v>0</v>
      </c>
      <c r="BN82" s="25">
        <f>[7]Jan23!$AB$1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[4]Feb23!$AE$1</f>
        <v>0</v>
      </c>
      <c r="BW82" s="25">
        <f>[5]Feb23!$AE$1</f>
        <v>0</v>
      </c>
      <c r="BX82" s="25">
        <f>[6]Feb23!$AE$1</f>
        <v>0</v>
      </c>
      <c r="BY82" s="25">
        <f>[7]Feb23!$AB$1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[4]Mar23!$AE$1</f>
        <v>0</v>
      </c>
      <c r="CH82" s="25">
        <f>[5]Mar23!$AE$1</f>
        <v>0</v>
      </c>
      <c r="CI82" s="25">
        <f>[6]Mar23!$AE$1</f>
        <v>0</v>
      </c>
      <c r="CJ82" s="25">
        <f>[7]Mar23!$AB$1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[4]Apr23!$AE$1</f>
        <v>0</v>
      </c>
      <c r="CS82" s="25">
        <f>[5]Apr23!$AE$1</f>
        <v>0</v>
      </c>
      <c r="CT82" s="25">
        <f>[6]Apr23!$AE$1</f>
        <v>0</v>
      </c>
      <c r="CU82" s="25">
        <f>[7]Apr23!$AB$1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[4]May23!$AE$1</f>
        <v>0</v>
      </c>
      <c r="DD82" s="25">
        <f>[5]May23!$AE$1</f>
        <v>0</v>
      </c>
      <c r="DE82" s="25">
        <f>[6]May23!$AE$1</f>
        <v>0</v>
      </c>
      <c r="DF82" s="25">
        <f>[7]May23!$AB$1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[4]Jun23!$AE$1</f>
        <v>0</v>
      </c>
      <c r="DO82" s="25">
        <f>[5]Jun23!$AE$1</f>
        <v>0</v>
      </c>
      <c r="DP82" s="25">
        <f>[6]Jun23!$AE$1</f>
        <v>0</v>
      </c>
      <c r="DQ82" s="25">
        <f>[7]Jun23!$AB$1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[4]Jul23!$AE$1</f>
        <v>0</v>
      </c>
      <c r="DZ82" s="25">
        <f>[5]Jul23!$AE$1</f>
        <v>0</v>
      </c>
      <c r="EA82" s="25">
        <f>[6]Jul23!$AE$1</f>
        <v>0</v>
      </c>
      <c r="EB82" s="25">
        <f>[7]Jul23!$AB$1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[4]Aug22!$AD$1</f>
        <v>0</v>
      </c>
      <c r="I83" s="25">
        <f>[5]Aug22!$AD$1</f>
        <v>0</v>
      </c>
      <c r="J83" s="25">
        <f>[6]Aug22!$AD$1</f>
        <v>0</v>
      </c>
      <c r="K83" s="25">
        <f>[7]Aug22!$AA$1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[4]Sep22!$AD$1</f>
        <v>0</v>
      </c>
      <c r="T83" s="25">
        <f>[5]Sep22!$AD$1</f>
        <v>0</v>
      </c>
      <c r="U83" s="25">
        <f>[6]Sep22!$AD$1</f>
        <v>0</v>
      </c>
      <c r="V83" s="25">
        <f>[7]Sep22!$AA$1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[4]Oct22!$AD$1</f>
        <v>0</v>
      </c>
      <c r="AE83" s="25">
        <f>[5]Oct22!$AD$1</f>
        <v>0</v>
      </c>
      <c r="AF83" s="25">
        <f>[6]Oct22!$AD$1</f>
        <v>0</v>
      </c>
      <c r="AG83" s="25">
        <f>[7]Oct22!$AA$1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[4]Nov22!$AD$1</f>
        <v>0</v>
      </c>
      <c r="AP83" s="25">
        <f>[5]Nov22!$AD$1</f>
        <v>0</v>
      </c>
      <c r="AQ83" s="25">
        <f>[6]Nov22!$AD$1</f>
        <v>0</v>
      </c>
      <c r="AR83" s="25">
        <f>[7]Nov22!$AA$1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[4]Dec22!$AD$1</f>
        <v>0</v>
      </c>
      <c r="BA83" s="25">
        <f>[5]Dec22!$AD$1</f>
        <v>0</v>
      </c>
      <c r="BB83" s="25">
        <f>[6]Dec22!$AD$1</f>
        <v>0</v>
      </c>
      <c r="BC83" s="25">
        <f>[7]Dec22!$AA$1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[4]Jan23!$AD$1</f>
        <v>0</v>
      </c>
      <c r="BL83" s="25">
        <f>[5]Jan23!$AD$1</f>
        <v>0</v>
      </c>
      <c r="BM83" s="25">
        <f>[6]Jan23!$AD$1</f>
        <v>0</v>
      </c>
      <c r="BN83" s="25">
        <f>[7]Jan23!$AA$1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[4]Feb23!$AD$1</f>
        <v>0</v>
      </c>
      <c r="BW83" s="25">
        <f>[5]Feb23!$AD$1</f>
        <v>0</v>
      </c>
      <c r="BX83" s="25">
        <f>[6]Feb23!$AD$1</f>
        <v>0</v>
      </c>
      <c r="BY83" s="25">
        <f>[7]Feb23!$AA$1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[4]Mar23!$AD$1</f>
        <v>0</v>
      </c>
      <c r="CH83" s="25">
        <f>[5]Mar23!$AD$1</f>
        <v>0</v>
      </c>
      <c r="CI83" s="25">
        <f>[6]Mar23!$AD$1</f>
        <v>0</v>
      </c>
      <c r="CJ83" s="25">
        <f>[7]Mar23!$AA$1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[4]Apr23!$AD$1</f>
        <v>0</v>
      </c>
      <c r="CS83" s="25">
        <f>[5]Apr23!$AD$1</f>
        <v>0</v>
      </c>
      <c r="CT83" s="25">
        <f>[6]Apr23!$AD$1</f>
        <v>0</v>
      </c>
      <c r="CU83" s="25">
        <f>[7]Apr23!$AA$1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[4]May23!$AD$1</f>
        <v>0</v>
      </c>
      <c r="DD83" s="25">
        <f>[5]May23!$AD$1</f>
        <v>0</v>
      </c>
      <c r="DE83" s="25">
        <f>[6]May23!$AD$1</f>
        <v>0</v>
      </c>
      <c r="DF83" s="25">
        <f>[7]May23!$AA$1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[4]Jun23!$AD$1</f>
        <v>0</v>
      </c>
      <c r="DO83" s="25">
        <f>[5]Jun23!$AD$1</f>
        <v>0</v>
      </c>
      <c r="DP83" s="25">
        <f>[6]Jun23!$AD$1</f>
        <v>0</v>
      </c>
      <c r="DQ83" s="25">
        <f>[7]Jun23!$AA$1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[4]Jul23!$AD$1</f>
        <v>0</v>
      </c>
      <c r="DZ83" s="25">
        <f>[5]Jul23!$AD$1</f>
        <v>0</v>
      </c>
      <c r="EA83" s="25">
        <f>[6]Jul23!$AD$1</f>
        <v>0</v>
      </c>
      <c r="EB83" s="25">
        <f>[7]Jul23!$AA$1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[2]Aug22!$AG$1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[2]Sep22!$AG$1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[2]Oct22!$AG$1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[2]Nov22!$AG$1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[2]Dec22!$AG$1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[2]Jan23!$AG$1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[2]Feb23!$AG$1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[2]Mar23!$AG$1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[2]Apr23!$AG$1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[2]May23!$AG$1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[2]Jun23!$AG$1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[2]Jul23!$AG$1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[2]Aug22!$AH$1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[2]Sep22!$AH$1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[2]Oct22!$AH$1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[2]Nov22!$AH$1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[2]Dec22!$AH$1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[2]Jan23!$AH$1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[2]Feb23!$AH$1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[2]Mar23!$AH$1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[2]Apr23!$AH$1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[2]May23!$AH$1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[2]Jun23!$AH$1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[2]Jul23!$AH$1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-[4]Aug22!$Q$1</f>
        <v>0</v>
      </c>
      <c r="I88" s="25">
        <f>-[5]Aug22!$Q$1</f>
        <v>0</v>
      </c>
      <c r="J88" s="25">
        <f>-[6]Aug22!$Q$1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-[4]Sep22!$Q$1</f>
        <v>0</v>
      </c>
      <c r="T88" s="25">
        <f>-[5]Sep22!$Q$1</f>
        <v>0</v>
      </c>
      <c r="U88" s="25">
        <f>-[6]Sep22!$Q$1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-[4]Oct22!$Q$1</f>
        <v>0</v>
      </c>
      <c r="AE88" s="25">
        <f>-[5]Oct22!$Q$1</f>
        <v>0</v>
      </c>
      <c r="AF88" s="25">
        <f>-[6]Oct22!$Q$1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-[4]Nov22!$Q$1</f>
        <v>0</v>
      </c>
      <c r="AP88" s="25">
        <f>-[5]Nov22!$Q$1</f>
        <v>0</v>
      </c>
      <c r="AQ88" s="25">
        <f>-[6]Nov22!$Q$1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-[4]Dec22!$Q$1</f>
        <v>0</v>
      </c>
      <c r="BA88" s="25">
        <f>-[5]Dec22!$Q$1</f>
        <v>0</v>
      </c>
      <c r="BB88" s="25">
        <f>-[6]Dec22!$Q$1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-[4]Jan23!$Q$1</f>
        <v>0</v>
      </c>
      <c r="BL88" s="25">
        <f>-[5]Jan23!$Q$1</f>
        <v>0</v>
      </c>
      <c r="BM88" s="25">
        <f>-[6]Jan23!$Q$1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-[4]Feb23!$Q$1</f>
        <v>0</v>
      </c>
      <c r="BW88" s="25">
        <f>-[5]Feb23!$Q$1</f>
        <v>0</v>
      </c>
      <c r="BX88" s="25">
        <f>-[6]Feb23!$Q$1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-[4]Mar23!$Q$1</f>
        <v>0</v>
      </c>
      <c r="CH88" s="25">
        <f>-[5]Mar23!$Q$1</f>
        <v>0</v>
      </c>
      <c r="CI88" s="25">
        <f>-[6]Mar23!$Q$1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-[4]Apr23!$Q$1</f>
        <v>0</v>
      </c>
      <c r="CS88" s="25">
        <f>-[5]Apr23!$Q$1</f>
        <v>0</v>
      </c>
      <c r="CT88" s="25">
        <f>-[6]Apr23!$Q$1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-[4]May23!$Q$1</f>
        <v>0</v>
      </c>
      <c r="DD88" s="25">
        <f>-[5]May23!$Q$1</f>
        <v>0</v>
      </c>
      <c r="DE88" s="25">
        <f>-[6]May23!$Q$1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-[4]Jun23!$Q$1</f>
        <v>0</v>
      </c>
      <c r="DO88" s="25">
        <f>-[5]Jun23!$Q$1</f>
        <v>0</v>
      </c>
      <c r="DP88" s="25">
        <f>-[6]Jun23!$Q$1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-[4]Jul23!$Q$1</f>
        <v>0</v>
      </c>
      <c r="DZ88" s="25">
        <f>-[5]Jul23!$Q$1</f>
        <v>0</v>
      </c>
      <c r="EA88" s="25">
        <f>-[6]Jul23!$Q$1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[4]Aug22!$AN$1</f>
        <v>0</v>
      </c>
      <c r="I89" s="25">
        <f>[5]Aug22!$AN$1</f>
        <v>0</v>
      </c>
      <c r="J89" s="25">
        <f>[6]Aug22!$AN$1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[4]Sep22!$AN$1</f>
        <v>0</v>
      </c>
      <c r="T89" s="25">
        <f>[5]Sep22!$AN$1</f>
        <v>0</v>
      </c>
      <c r="U89" s="25">
        <f>[6]Sep22!$AN$1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[4]Oct22!$AN$1</f>
        <v>0</v>
      </c>
      <c r="AE89" s="25">
        <f>[5]Oct22!$AN$1</f>
        <v>0</v>
      </c>
      <c r="AF89" s="25">
        <f>[6]Oct22!$AN$1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[4]Nov22!$AN$1</f>
        <v>0</v>
      </c>
      <c r="AP89" s="25">
        <f>[5]Nov22!$AN$1</f>
        <v>0</v>
      </c>
      <c r="AQ89" s="25">
        <f>[6]Nov22!$AN$1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[4]Dec22!$AN$1</f>
        <v>0</v>
      </c>
      <c r="BA89" s="25">
        <f>[5]Dec22!$AN$1</f>
        <v>0</v>
      </c>
      <c r="BB89" s="25">
        <f>[6]Dec22!$AN$1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[4]Jan23!$AN$1</f>
        <v>0</v>
      </c>
      <c r="BL89" s="25">
        <f>[5]Jan23!$AN$1</f>
        <v>0</v>
      </c>
      <c r="BM89" s="25">
        <f>[6]Jan23!$AN$1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[4]Feb23!$AN$1</f>
        <v>0</v>
      </c>
      <c r="BW89" s="25">
        <f>[5]Feb23!$AN$1</f>
        <v>0</v>
      </c>
      <c r="BX89" s="25">
        <f>[6]Feb23!$AN$1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[4]Mar23!$AN$1</f>
        <v>0</v>
      </c>
      <c r="CH89" s="25">
        <f>[5]Mar23!$AN$1</f>
        <v>0</v>
      </c>
      <c r="CI89" s="25">
        <f>[6]Mar23!$AN$1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[4]Apr23!$AN$1</f>
        <v>0</v>
      </c>
      <c r="CS89" s="25">
        <f>[5]Apr23!$AN$1</f>
        <v>0</v>
      </c>
      <c r="CT89" s="25">
        <f>[6]Apr23!$AN$1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[4]May23!$AN$1</f>
        <v>0</v>
      </c>
      <c r="DD89" s="25">
        <f>[5]May23!$AN$1</f>
        <v>0</v>
      </c>
      <c r="DE89" s="25">
        <f>[6]May23!$AN$1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[4]Jun23!$AN$1</f>
        <v>0</v>
      </c>
      <c r="DO89" s="25">
        <f>[5]Jun23!$AN$1</f>
        <v>0</v>
      </c>
      <c r="DP89" s="25">
        <f>[6]Jun23!$AN$1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[4]Jul23!$AN$1</f>
        <v>0</v>
      </c>
      <c r="DZ89" s="25">
        <f>[5]Jul23!$AN$1</f>
        <v>0</v>
      </c>
      <c r="EA89" s="25">
        <f>[6]Jul23!$AN$1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BT1:CA1"/>
    <mergeCell ref="CM1:CM2"/>
    <mergeCell ref="CD1:CD2"/>
    <mergeCell ref="CO1:CO2"/>
    <mergeCell ref="CP1:CW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BI1:BP1"/>
    <mergeCell ref="AW1:AW2"/>
    <mergeCell ref="BH1:BH2"/>
    <mergeCell ref="AX1:BE1"/>
    <mergeCell ref="BQ1:BQ2"/>
    <mergeCell ref="BF1:BF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8" t="s">
        <v>190</v>
      </c>
      <c r="B1" s="342" t="s">
        <v>526</v>
      </c>
      <c r="C1" s="441">
        <f>Admin!B18</f>
        <v>44804</v>
      </c>
      <c r="D1" s="443">
        <f>Admin!B20</f>
        <v>44834</v>
      </c>
      <c r="E1" s="443">
        <f>Admin!B22</f>
        <v>44865</v>
      </c>
      <c r="F1" s="443">
        <f>Admin!B24</f>
        <v>44895</v>
      </c>
      <c r="G1" s="443">
        <f>Admin!B26</f>
        <v>44926</v>
      </c>
      <c r="H1" s="443">
        <f>Admin!B28</f>
        <v>44957</v>
      </c>
      <c r="I1" s="443">
        <f>Admin!B30</f>
        <v>44985</v>
      </c>
      <c r="J1" s="443">
        <f>Admin!B32</f>
        <v>45016</v>
      </c>
      <c r="K1" s="443">
        <f>Admin!B34</f>
        <v>45046</v>
      </c>
      <c r="L1" s="443">
        <f>Admin!B36</f>
        <v>45077</v>
      </c>
      <c r="M1" s="443">
        <f>Admin!B38</f>
        <v>45107</v>
      </c>
      <c r="N1" s="443">
        <f>Admin!B40</f>
        <v>45138</v>
      </c>
      <c r="O1" s="33"/>
    </row>
    <row r="2" spans="1:15" x14ac:dyDescent="0.2">
      <c r="A2" s="439"/>
      <c r="B2" s="343">
        <f>Admin!B40</f>
        <v>45138</v>
      </c>
      <c r="C2" s="442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30"/>
    </row>
    <row r="3" spans="1:15" x14ac:dyDescent="0.2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/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9" t="s">
        <v>159</v>
      </c>
      <c r="D2" s="44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Admin!B40</f>
        <v>45138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1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7">
        <f>Admin!B16</f>
        <v>44773</v>
      </c>
      <c r="B5" s="448"/>
      <c r="C5" s="346"/>
      <c r="D5" s="346"/>
      <c r="E5" s="447">
        <f>D3</f>
        <v>45138</v>
      </c>
      <c r="F5" s="448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347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348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348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349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48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350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1">
        <f>Admin!B15</f>
        <v>44743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1">
        <f>D3</f>
        <v>45138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5" t="s">
        <v>165</v>
      </c>
      <c r="D44" s="446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5" t="s">
        <v>169</v>
      </c>
      <c r="D46" s="446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6" t="s">
        <v>149</v>
      </c>
      <c r="D1" s="456"/>
      <c r="E1" s="91"/>
    </row>
    <row r="2" spans="1:6" x14ac:dyDescent="0.2">
      <c r="A2" s="352"/>
      <c r="B2" s="352"/>
      <c r="C2" s="353" t="s">
        <v>532</v>
      </c>
      <c r="D2" s="354">
        <f>'PubP&amp;L'!D3</f>
        <v>45138</v>
      </c>
      <c r="E2" s="352"/>
      <c r="F2" s="352"/>
    </row>
    <row r="3" spans="1:6" x14ac:dyDescent="0.2">
      <c r="A3" s="452">
        <f>'PubP&amp;L'!A5:B5</f>
        <v>44773</v>
      </c>
      <c r="B3" s="448"/>
      <c r="C3" s="348"/>
      <c r="D3" s="348"/>
      <c r="E3" s="452">
        <f>'PubP&amp;L'!D3</f>
        <v>45138</v>
      </c>
      <c r="F3" s="448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6" t="s">
        <v>613</v>
      </c>
      <c r="B41" s="307">
        <f>E3</f>
        <v>45138</v>
      </c>
      <c r="C41" s="454" t="s">
        <v>497</v>
      </c>
      <c r="D41" s="454"/>
      <c r="E41" s="455"/>
      <c r="F41" s="455"/>
    </row>
    <row r="42" spans="1:15" x14ac:dyDescent="0.2">
      <c r="A42" s="450" t="s">
        <v>498</v>
      </c>
      <c r="B42" s="457"/>
      <c r="C42" s="457"/>
      <c r="D42" s="457"/>
      <c r="E42" s="457"/>
      <c r="F42" s="457"/>
    </row>
    <row r="43" spans="1:15" x14ac:dyDescent="0.2">
      <c r="A43" s="459" t="s">
        <v>612</v>
      </c>
      <c r="B43" s="460"/>
      <c r="C43" s="460"/>
      <c r="D43" s="460"/>
      <c r="E43" s="460"/>
      <c r="F43" s="460"/>
    </row>
    <row r="44" spans="1:15" x14ac:dyDescent="0.2">
      <c r="A44" s="450" t="s">
        <v>499</v>
      </c>
      <c r="B44" s="458"/>
      <c r="C44" s="458"/>
      <c r="D44" s="458"/>
      <c r="E44" s="458"/>
      <c r="F44" s="458"/>
    </row>
    <row r="45" spans="1:15" x14ac:dyDescent="0.2">
      <c r="A45" s="450" t="s">
        <v>500</v>
      </c>
      <c r="B45" s="457"/>
      <c r="C45" s="457"/>
      <c r="D45" s="457"/>
      <c r="E45" s="457"/>
      <c r="F45" s="457"/>
    </row>
    <row r="46" spans="1:15" x14ac:dyDescent="0.2">
      <c r="A46" s="450" t="s">
        <v>501</v>
      </c>
      <c r="B46" s="458"/>
      <c r="C46" s="458"/>
      <c r="D46" s="458"/>
      <c r="E46" s="458"/>
      <c r="F46" s="458"/>
    </row>
    <row r="47" spans="1:15" ht="12.75" x14ac:dyDescent="0.2">
      <c r="A47" s="450" t="s">
        <v>603</v>
      </c>
      <c r="B47" s="451"/>
      <c r="C47" s="451"/>
      <c r="D47" s="451"/>
      <c r="E47" s="451"/>
      <c r="F47" s="451"/>
    </row>
    <row r="48" spans="1:15" x14ac:dyDescent="0.2">
      <c r="A48" s="450" t="s">
        <v>502</v>
      </c>
      <c r="B48" s="457"/>
      <c r="C48" s="457"/>
      <c r="D48" s="457"/>
      <c r="E48" s="457"/>
      <c r="F48" s="457"/>
    </row>
    <row r="49" spans="1:6" ht="12.75" x14ac:dyDescent="0.2">
      <c r="A49" s="450" t="s">
        <v>503</v>
      </c>
      <c r="B49" s="451"/>
      <c r="C49" s="451"/>
      <c r="D49" s="451"/>
      <c r="E49" s="451"/>
      <c r="F49" s="451"/>
    </row>
    <row r="50" spans="1:6" x14ac:dyDescent="0.2">
      <c r="A50" s="450" t="s">
        <v>504</v>
      </c>
      <c r="B50" s="457"/>
      <c r="C50" s="457"/>
      <c r="D50" s="457"/>
      <c r="E50" s="457"/>
      <c r="F50" s="457"/>
    </row>
    <row r="51" spans="1:6" ht="12.75" x14ac:dyDescent="0.2">
      <c r="A51" s="450" t="s">
        <v>505</v>
      </c>
      <c r="B51" s="451"/>
      <c r="C51" s="451"/>
      <c r="D51" s="451"/>
      <c r="E51" s="451"/>
      <c r="F51" s="451"/>
    </row>
    <row r="52" spans="1:6" x14ac:dyDescent="0.2">
      <c r="A52" s="461" t="s">
        <v>506</v>
      </c>
      <c r="B52" s="457"/>
      <c r="C52" s="457"/>
      <c r="D52" s="457"/>
      <c r="E52" s="457"/>
      <c r="F52" s="457"/>
    </row>
    <row r="53" spans="1:6" ht="12.75" x14ac:dyDescent="0.2">
      <c r="A53" s="450" t="s">
        <v>507</v>
      </c>
      <c r="B53" s="451"/>
      <c r="C53" s="451"/>
      <c r="D53" s="451"/>
      <c r="E53" s="451"/>
      <c r="F53" s="451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44782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  <mergeCell ref="A49:F49"/>
    <mergeCell ref="E3:F3"/>
    <mergeCell ref="A55:B55"/>
    <mergeCell ref="A56:B56"/>
    <mergeCell ref="C41:F4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2" t="s">
        <v>219</v>
      </c>
      <c r="C4" s="462" t="s">
        <v>220</v>
      </c>
      <c r="D4" s="462" t="s">
        <v>126</v>
      </c>
      <c r="E4" s="462" t="s">
        <v>221</v>
      </c>
      <c r="F4" s="462" t="s">
        <v>226</v>
      </c>
      <c r="G4" s="462" t="s">
        <v>222</v>
      </c>
    </row>
    <row r="5" spans="1:7" s="80" customFormat="1" ht="18.75" customHeight="1" x14ac:dyDescent="0.2">
      <c r="A5" s="104"/>
      <c r="B5" s="462"/>
      <c r="C5" s="462"/>
      <c r="D5" s="462"/>
      <c r="E5" s="462"/>
      <c r="F5" s="462"/>
      <c r="G5" s="462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0">
        <f>Admin!B17</f>
        <v>44774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0">
        <f>'PubP&amp;L'!D3</f>
        <v>45138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0" t="s">
        <v>0</v>
      </c>
      <c r="B13" s="82"/>
      <c r="C13" s="82"/>
      <c r="D13" s="82"/>
      <c r="E13" s="82"/>
      <c r="F13" s="82"/>
      <c r="G13" s="82"/>
    </row>
    <row r="14" spans="1:7" x14ac:dyDescent="0.2">
      <c r="A14" s="350">
        <f>A8</f>
        <v>44774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0">
        <f>A11</f>
        <v>45138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0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0">
        <f>A11</f>
        <v>45138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3">
        <f>'PubP&amp;L'!D3</f>
        <v>45138</v>
      </c>
      <c r="E38" s="463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3">
        <f>'PubP&amp;L'!D3</f>
        <v>45138</v>
      </c>
      <c r="C41" s="463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2" workbookViewId="0">
      <selection activeCell="B2" sqref="B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5" x14ac:dyDescent="0.25">
      <c r="A20" s="469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76" t="s">
        <v>255</v>
      </c>
      <c r="B22" s="430"/>
      <c r="C22" s="430"/>
      <c r="D22" s="430"/>
      <c r="E22" s="430"/>
      <c r="F22" s="475">
        <f>PubBalSht!D2</f>
        <v>45138</v>
      </c>
      <c r="G22" s="475"/>
      <c r="H22" s="471"/>
      <c r="I22" s="471"/>
    </row>
    <row r="46" spans="2:9" x14ac:dyDescent="0.2">
      <c r="B46" s="472">
        <f>OpenAccounts!J3</f>
        <v>0</v>
      </c>
      <c r="C46" s="472"/>
      <c r="D46" s="472"/>
      <c r="E46" s="171"/>
      <c r="F46" s="171"/>
      <c r="G46" s="171"/>
      <c r="H46" s="171"/>
      <c r="I46" s="171"/>
    </row>
    <row r="47" spans="2:9" x14ac:dyDescent="0.2">
      <c r="B47" s="472">
        <f>OpenAccounts!J4</f>
        <v>0</v>
      </c>
      <c r="C47" s="472"/>
      <c r="D47" s="472"/>
      <c r="E47" s="171"/>
      <c r="F47" s="171"/>
      <c r="G47" s="171"/>
      <c r="H47" s="171"/>
      <c r="I47" s="171"/>
    </row>
    <row r="48" spans="2:9" x14ac:dyDescent="0.2">
      <c r="B48" s="472">
        <f>OpenAccounts!J5</f>
        <v>0</v>
      </c>
      <c r="C48" s="472"/>
      <c r="D48" s="472"/>
      <c r="E48" s="171"/>
      <c r="F48" s="171"/>
      <c r="G48" s="171"/>
      <c r="H48" s="171"/>
      <c r="I48" s="171"/>
    </row>
    <row r="49" spans="1:9" x14ac:dyDescent="0.2">
      <c r="B49" s="472">
        <f>OpenAccounts!J6</f>
        <v>0</v>
      </c>
      <c r="C49" s="472"/>
      <c r="D49" s="47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73">
        <f>OpenAccounts!E4</f>
        <v>0</v>
      </c>
      <c r="D50" s="473"/>
      <c r="E50" s="173"/>
      <c r="F50" s="474" t="s">
        <v>256</v>
      </c>
      <c r="G50" s="474"/>
      <c r="H50" s="474"/>
      <c r="I50" s="172">
        <f>OpenAccounts!E3</f>
        <v>0</v>
      </c>
    </row>
    <row r="56" spans="1:9" ht="23.25" x14ac:dyDescent="0.35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619</v>
      </c>
    </row>
    <row r="65" spans="1:9" x14ac:dyDescent="0.2">
      <c r="B65" t="s">
        <v>566</v>
      </c>
      <c r="F65" s="471">
        <f>'PubP&amp;L'!E5</f>
        <v>45138</v>
      </c>
      <c r="G65" s="471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66">
        <f>OpenAccounts!E5</f>
        <v>0</v>
      </c>
      <c r="E71" s="466"/>
      <c r="F71" s="466"/>
    </row>
    <row r="74" spans="1:9" x14ac:dyDescent="0.2">
      <c r="B74" t="s">
        <v>279</v>
      </c>
      <c r="D74" s="467">
        <f ca="1">TODAY()</f>
        <v>44782</v>
      </c>
      <c r="E74" s="468"/>
      <c r="F74" s="468"/>
    </row>
    <row r="78" spans="1:9" s="397" customFormat="1" ht="15" x14ac:dyDescent="0.25">
      <c r="A78" s="482">
        <f>OpenAccounts!E2</f>
        <v>0</v>
      </c>
      <c r="B78" s="483"/>
      <c r="C78" s="483"/>
      <c r="D78" s="483"/>
      <c r="E78" s="483"/>
      <c r="F78" s="483"/>
      <c r="G78" s="483"/>
      <c r="H78" s="483"/>
      <c r="I78" s="483"/>
    </row>
    <row r="79" spans="1:9" s="398" customFormat="1" ht="15" x14ac:dyDescent="0.2">
      <c r="B79" s="484" t="s">
        <v>567</v>
      </c>
      <c r="C79" s="485"/>
      <c r="D79" s="485"/>
      <c r="E79" s="485"/>
      <c r="F79" s="485"/>
      <c r="G79" s="486">
        <f>'PubP&amp;L'!E5</f>
        <v>45138</v>
      </c>
      <c r="H79" s="479"/>
      <c r="I79" s="479"/>
    </row>
    <row r="81" spans="1:9" s="171" customFormat="1" x14ac:dyDescent="0.2">
      <c r="A81" s="487" t="s">
        <v>568</v>
      </c>
      <c r="B81" s="488"/>
      <c r="C81" s="488"/>
      <c r="D81" s="488"/>
      <c r="E81" s="488"/>
      <c r="F81" s="488"/>
      <c r="G81" s="488"/>
      <c r="H81" s="488"/>
      <c r="I81" s="488"/>
    </row>
    <row r="82" spans="1:9" s="171" customFormat="1" x14ac:dyDescent="0.2">
      <c r="A82" s="477" t="s">
        <v>569</v>
      </c>
      <c r="B82" s="477"/>
      <c r="C82" s="478">
        <f>'PubP&amp;L'!E5</f>
        <v>45138</v>
      </c>
      <c r="D82" s="479"/>
    </row>
    <row r="83" spans="1:9" s="171" customFormat="1" x14ac:dyDescent="0.2"/>
    <row r="84" spans="1:9" s="171" customFormat="1" x14ac:dyDescent="0.2">
      <c r="A84" s="480" t="s">
        <v>565</v>
      </c>
      <c r="B84" s="480"/>
      <c r="C84" s="480"/>
      <c r="D84" s="480"/>
      <c r="E84" s="481">
        <f>OpenAccounts!E8</f>
        <v>0</v>
      </c>
      <c r="F84" s="481"/>
      <c r="G84" s="481"/>
      <c r="H84" s="481"/>
      <c r="I84" s="481"/>
    </row>
    <row r="85" spans="1:9" s="171" customFormat="1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399" customFormat="1" x14ac:dyDescent="0.2">
      <c r="A86" s="492" t="s">
        <v>570</v>
      </c>
      <c r="B86" s="492"/>
      <c r="C86" s="492"/>
      <c r="D86" s="492"/>
      <c r="E86" s="492"/>
      <c r="F86" s="492"/>
      <c r="G86" s="492"/>
      <c r="H86" s="492"/>
      <c r="I86" s="492"/>
    </row>
    <row r="87" spans="1:9" s="171" customFormat="1" x14ac:dyDescent="0.2">
      <c r="A87" s="480" t="s">
        <v>571</v>
      </c>
      <c r="B87" s="480"/>
      <c r="C87" s="480"/>
      <c r="D87" s="480"/>
      <c r="E87" s="400">
        <f>'PubP&amp;L'!F9</f>
        <v>0</v>
      </c>
      <c r="F87" s="493" t="s">
        <v>572</v>
      </c>
      <c r="G87" s="493"/>
      <c r="H87" s="400">
        <f>'PubP&amp;L'!B9</f>
        <v>0</v>
      </c>
      <c r="I87" s="171" t="s">
        <v>573</v>
      </c>
    </row>
    <row r="88" spans="1:9" s="171" customFormat="1" x14ac:dyDescent="0.2">
      <c r="A88" s="480" t="s">
        <v>574</v>
      </c>
      <c r="B88" s="480"/>
      <c r="C88" s="480"/>
      <c r="D88" s="480"/>
      <c r="E88" s="480"/>
      <c r="F88" s="480"/>
      <c r="G88" s="480"/>
      <c r="H88" s="480"/>
      <c r="I88" s="480"/>
    </row>
    <row r="89" spans="1:9" s="171" customFormat="1" x14ac:dyDescent="0.2">
      <c r="A89" s="489" t="s">
        <v>575</v>
      </c>
      <c r="B89" s="489"/>
      <c r="C89" s="489"/>
      <c r="D89" s="401" t="str">
        <f>IF('PubP&amp;L'!F9&gt;0,'PubP&amp;L'!F18/'PubP&amp;L'!F9," ")</f>
        <v xml:space="preserve"> </v>
      </c>
      <c r="E89" s="490" t="s">
        <v>576</v>
      </c>
      <c r="F89" s="490"/>
      <c r="G89" s="490"/>
      <c r="H89" s="490"/>
      <c r="I89" s="401" t="str">
        <f>IF('PubP&amp;L'!B9&gt;0,'PubP&amp;L'!B18/'PubP&amp;L'!B9," ")</f>
        <v xml:space="preserve"> </v>
      </c>
    </row>
    <row r="90" spans="1:9" s="171" customFormat="1" x14ac:dyDescent="0.2">
      <c r="A90" s="480" t="s">
        <v>577</v>
      </c>
      <c r="B90" s="480"/>
      <c r="C90" s="480"/>
      <c r="D90" s="480"/>
      <c r="E90" s="480"/>
      <c r="F90" s="480"/>
      <c r="G90" s="480"/>
      <c r="H90" s="480"/>
      <c r="I90" s="480"/>
    </row>
    <row r="91" spans="1:9" s="171" customFormat="1" x14ac:dyDescent="0.2">
      <c r="A91" s="480"/>
      <c r="B91" s="480"/>
      <c r="C91" s="480"/>
      <c r="D91" s="480"/>
      <c r="E91" s="480"/>
      <c r="F91" s="480"/>
      <c r="G91" s="480"/>
      <c r="H91" s="480"/>
      <c r="I91" s="480"/>
    </row>
    <row r="92" spans="1:9" s="399" customFormat="1" x14ac:dyDescent="0.2">
      <c r="A92" s="492" t="s">
        <v>578</v>
      </c>
      <c r="B92" s="492"/>
      <c r="C92" s="492"/>
      <c r="D92" s="492"/>
      <c r="E92" s="492"/>
      <c r="F92" s="492"/>
      <c r="G92" s="492"/>
      <c r="H92" s="492"/>
      <c r="I92" s="492"/>
    </row>
    <row r="93" spans="1:9" s="171" customFormat="1" x14ac:dyDescent="0.2">
      <c r="A93" s="480" t="s">
        <v>579</v>
      </c>
      <c r="B93" s="480"/>
      <c r="C93" s="480"/>
      <c r="D93" s="480"/>
      <c r="E93" s="480"/>
      <c r="F93" s="480"/>
      <c r="G93" s="480"/>
      <c r="H93" s="480"/>
      <c r="I93" s="480"/>
    </row>
    <row r="94" spans="1:9" s="171" customFormat="1" x14ac:dyDescent="0.2">
      <c r="A94" s="480" t="s">
        <v>580</v>
      </c>
      <c r="B94" s="480"/>
      <c r="C94" s="480"/>
      <c r="D94" s="400">
        <f>[8]Boardmeeting!$E$4</f>
        <v>0</v>
      </c>
      <c r="E94" s="472" t="s">
        <v>581</v>
      </c>
      <c r="F94" s="472"/>
      <c r="G94" s="472"/>
      <c r="H94" s="472"/>
      <c r="I94" s="430"/>
    </row>
    <row r="95" spans="1:9" s="171" customFormat="1" x14ac:dyDescent="0.2">
      <c r="A95" s="489" t="s">
        <v>582</v>
      </c>
      <c r="B95" s="489"/>
      <c r="C95" s="489"/>
      <c r="D95" s="489"/>
      <c r="E95" s="489"/>
      <c r="F95" s="489"/>
      <c r="G95" s="489"/>
      <c r="H95" s="494"/>
      <c r="I95" s="403">
        <f>[8]RegisterofMembers!$G$1</f>
        <v>0</v>
      </c>
    </row>
    <row r="96" spans="1:9" s="171" customFormat="1" x14ac:dyDescent="0.2">
      <c r="A96" s="489" t="s">
        <v>583</v>
      </c>
      <c r="B96" s="489"/>
      <c r="C96" s="489"/>
      <c r="D96" s="489"/>
      <c r="E96" s="489"/>
      <c r="F96" s="489"/>
      <c r="G96" s="489"/>
      <c r="H96" s="489"/>
      <c r="I96" s="495"/>
    </row>
    <row r="97" spans="1:9" s="171" customFormat="1" x14ac:dyDescent="0.2">
      <c r="A97" s="490" t="str">
        <f>IF([8]RegisterofMembers!$A$3&gt;0,[8]RegisterofMembers!$A$3," ")</f>
        <v xml:space="preserve"> </v>
      </c>
      <c r="B97" s="470"/>
      <c r="C97" s="470"/>
      <c r="D97" s="474" t="s">
        <v>584</v>
      </c>
      <c r="E97" s="474"/>
      <c r="F97" s="404">
        <f>[8]RegisterofMembers!$G$3</f>
        <v>0</v>
      </c>
      <c r="G97" s="402" t="s">
        <v>532</v>
      </c>
      <c r="H97" s="478">
        <f>'PubP&amp;L'!E5</f>
        <v>45138</v>
      </c>
      <c r="I97" s="471"/>
    </row>
    <row r="98" spans="1:9" s="171" customFormat="1" x14ac:dyDescent="0.2">
      <c r="A98" s="490" t="str">
        <f>IF([8]RegisterofMembers!$A$4&gt;0,[8]RegisterofMembers!$A$4," ")</f>
        <v xml:space="preserve"> </v>
      </c>
      <c r="B98" s="470"/>
      <c r="C98" s="470"/>
      <c r="D98" s="474" t="s">
        <v>584</v>
      </c>
      <c r="E98" s="474"/>
      <c r="F98" s="404">
        <f>[8]RegisterofMembers!$G$4</f>
        <v>0</v>
      </c>
      <c r="G98" s="402" t="s">
        <v>532</v>
      </c>
      <c r="H98" s="478">
        <f>'PubP&amp;L'!E5</f>
        <v>45138</v>
      </c>
      <c r="I98" s="471"/>
    </row>
    <row r="99" spans="1:9" s="171" customFormat="1" x14ac:dyDescent="0.2"/>
    <row r="100" spans="1:9" s="399" customFormat="1" x14ac:dyDescent="0.2">
      <c r="A100" s="492" t="s">
        <v>585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1" customFormat="1" x14ac:dyDescent="0.2">
      <c r="A101" s="480" t="s">
        <v>586</v>
      </c>
      <c r="B101" s="480"/>
      <c r="C101" s="480"/>
      <c r="D101" s="480"/>
      <c r="E101" s="480"/>
      <c r="F101" s="480"/>
      <c r="G101" s="480"/>
      <c r="H101" s="480"/>
      <c r="I101" s="480"/>
    </row>
    <row r="102" spans="1:9" s="171" customFormat="1" x14ac:dyDescent="0.2">
      <c r="A102" s="480" t="s">
        <v>587</v>
      </c>
      <c r="B102" s="480"/>
      <c r="C102" s="480"/>
      <c r="D102" s="480"/>
      <c r="E102" s="480"/>
      <c r="F102" s="480"/>
      <c r="G102" s="480"/>
      <c r="H102" s="480"/>
      <c r="I102" s="480"/>
    </row>
    <row r="103" spans="1:9" s="171" customFormat="1" x14ac:dyDescent="0.2">
      <c r="A103" s="480" t="s">
        <v>588</v>
      </c>
      <c r="B103" s="480"/>
      <c r="C103" s="480"/>
      <c r="D103" s="480"/>
      <c r="E103" s="480"/>
      <c r="F103" s="480"/>
      <c r="G103" s="480"/>
      <c r="H103" s="480"/>
      <c r="I103" s="480"/>
    </row>
    <row r="104" spans="1:9" s="171" customFormat="1" x14ac:dyDescent="0.2">
      <c r="A104" s="480" t="s">
        <v>589</v>
      </c>
      <c r="B104" s="480"/>
      <c r="C104" s="480"/>
      <c r="D104" s="480"/>
      <c r="E104" s="480"/>
      <c r="F104" s="480"/>
      <c r="G104" s="480"/>
      <c r="H104" s="480"/>
      <c r="I104" s="480"/>
    </row>
    <row r="105" spans="1:9" s="171" customFormat="1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</row>
    <row r="106" spans="1:9" s="171" customFormat="1" x14ac:dyDescent="0.2">
      <c r="A106" s="480" t="s">
        <v>590</v>
      </c>
      <c r="B106" s="480"/>
      <c r="C106" s="480"/>
      <c r="D106" s="480"/>
      <c r="E106" s="480"/>
      <c r="F106" s="480"/>
      <c r="G106" s="480"/>
      <c r="H106" s="480"/>
      <c r="I106" s="480"/>
    </row>
    <row r="107" spans="1:9" s="171" customFormat="1" x14ac:dyDescent="0.2">
      <c r="A107" s="480" t="s">
        <v>591</v>
      </c>
      <c r="B107" s="480"/>
      <c r="C107" s="480"/>
      <c r="D107" s="480"/>
      <c r="E107" s="480"/>
      <c r="F107" s="480"/>
      <c r="G107" s="480"/>
      <c r="H107" s="480"/>
      <c r="I107" s="480"/>
    </row>
    <row r="108" spans="1:9" s="171" customFormat="1" x14ac:dyDescent="0.2">
      <c r="A108" s="480" t="s">
        <v>592</v>
      </c>
      <c r="B108" s="480"/>
      <c r="C108" s="480"/>
      <c r="D108" s="480"/>
      <c r="E108" s="480"/>
      <c r="F108" s="480"/>
      <c r="G108" s="480"/>
      <c r="H108" s="480"/>
      <c r="I108" s="480"/>
    </row>
    <row r="109" spans="1:9" s="171" customFormat="1" x14ac:dyDescent="0.2">
      <c r="A109" s="480" t="s">
        <v>593</v>
      </c>
      <c r="B109" s="480"/>
      <c r="C109" s="480"/>
      <c r="D109" s="480"/>
      <c r="E109" s="480"/>
      <c r="F109" s="480"/>
      <c r="G109" s="480"/>
      <c r="H109" s="480"/>
      <c r="I109" s="480"/>
    </row>
    <row r="110" spans="1:9" s="171" customFormat="1" x14ac:dyDescent="0.2">
      <c r="A110" s="480" t="s">
        <v>594</v>
      </c>
      <c r="B110" s="480"/>
      <c r="C110" s="480"/>
      <c r="D110" s="480"/>
      <c r="E110" s="480"/>
      <c r="F110" s="480"/>
      <c r="G110" s="480"/>
      <c r="H110" s="480"/>
      <c r="I110" s="480"/>
    </row>
    <row r="111" spans="1:9" s="171" customFormat="1" x14ac:dyDescent="0.2">
      <c r="A111" s="480"/>
      <c r="B111" s="480"/>
      <c r="C111" s="480"/>
      <c r="D111" s="480"/>
      <c r="E111" s="480"/>
      <c r="F111" s="480"/>
      <c r="G111" s="480"/>
      <c r="H111" s="480"/>
      <c r="I111" s="480"/>
    </row>
    <row r="112" spans="1:9" s="171" customFormat="1" x14ac:dyDescent="0.2">
      <c r="A112" s="480" t="s">
        <v>595</v>
      </c>
      <c r="B112" s="480"/>
      <c r="C112" s="480"/>
      <c r="D112" s="480"/>
      <c r="E112" s="480"/>
      <c r="F112" s="480"/>
      <c r="G112" s="480"/>
      <c r="H112" s="480"/>
      <c r="I112" s="480"/>
    </row>
    <row r="113" spans="1:9" s="171" customFormat="1" x14ac:dyDescent="0.2">
      <c r="A113" s="489" t="s">
        <v>596</v>
      </c>
      <c r="B113" s="489"/>
      <c r="C113" s="489"/>
      <c r="D113" s="489"/>
      <c r="E113" s="489"/>
      <c r="F113" s="489"/>
      <c r="G113" s="489"/>
      <c r="H113" s="478">
        <f>'PubP&amp;L'!E5</f>
        <v>45138</v>
      </c>
      <c r="I113" s="471"/>
    </row>
    <row r="114" spans="1:9" s="171" customFormat="1" x14ac:dyDescent="0.2">
      <c r="A114" s="480" t="s">
        <v>597</v>
      </c>
      <c r="B114" s="480"/>
      <c r="C114" s="480"/>
      <c r="D114" s="480"/>
      <c r="E114" s="480"/>
      <c r="F114" s="480"/>
      <c r="G114" s="480"/>
      <c r="H114" s="480"/>
      <c r="I114" s="480"/>
    </row>
    <row r="115" spans="1:9" s="171" customFormat="1" x14ac:dyDescent="0.2">
      <c r="A115" s="480" t="s">
        <v>598</v>
      </c>
      <c r="B115" s="480"/>
      <c r="C115" s="480"/>
      <c r="D115" s="480"/>
      <c r="E115" s="480"/>
      <c r="F115" s="480"/>
      <c r="G115" s="480"/>
      <c r="H115" s="480"/>
      <c r="I115" s="480"/>
    </row>
    <row r="116" spans="1:9" s="171" customFormat="1" x14ac:dyDescent="0.2">
      <c r="A116" s="480"/>
      <c r="B116" s="480"/>
      <c r="C116" s="480"/>
      <c r="D116" s="480"/>
      <c r="E116" s="480"/>
      <c r="F116" s="480"/>
      <c r="G116" s="480"/>
      <c r="H116" s="480"/>
      <c r="I116" s="480"/>
    </row>
    <row r="117" spans="1:9" s="171" customFormat="1" x14ac:dyDescent="0.2"/>
    <row r="118" spans="1:9" s="171" customFormat="1" x14ac:dyDescent="0.2">
      <c r="B118" s="472"/>
      <c r="C118" s="472"/>
      <c r="D118" s="171" t="s">
        <v>599</v>
      </c>
    </row>
    <row r="119" spans="1:9" s="171" customFormat="1" x14ac:dyDescent="0.2">
      <c r="B119" s="472">
        <f>OpenAccounts!E5</f>
        <v>0</v>
      </c>
      <c r="C119" s="472"/>
      <c r="D119" s="171" t="s">
        <v>600</v>
      </c>
      <c r="F119" s="171" t="s">
        <v>601</v>
      </c>
      <c r="G119" s="478">
        <f ca="1">TODAY()</f>
        <v>44782</v>
      </c>
      <c r="H119" s="478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K1" sqref="K1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5"/>
      <c r="K2" s="266" t="s">
        <v>479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7" t="s">
        <v>562</v>
      </c>
      <c r="C5" s="518"/>
      <c r="D5" s="518"/>
      <c r="E5" s="527">
        <f>Admin!L6</f>
        <v>44774</v>
      </c>
      <c r="F5" s="470"/>
      <c r="G5" s="386" t="s">
        <v>563</v>
      </c>
      <c r="H5" s="527">
        <f>Admin!N7</f>
        <v>45138</v>
      </c>
      <c r="I5" s="528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62"/>
      <c r="C7" s="510" t="s">
        <v>175</v>
      </c>
      <c r="D7" s="430"/>
      <c r="E7" s="430"/>
      <c r="F7" s="430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62"/>
      <c r="C8" s="510" t="s">
        <v>176</v>
      </c>
      <c r="D8" s="430"/>
      <c r="E8" s="430"/>
      <c r="F8" s="430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63"/>
      <c r="C10" s="496" t="s">
        <v>480</v>
      </c>
      <c r="D10" s="529"/>
      <c r="E10" s="529"/>
      <c r="F10" s="52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481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30" t="s">
        <v>536</v>
      </c>
      <c r="C15" s="511"/>
      <c r="D15" s="511"/>
      <c r="E15" s="368">
        <f>E5</f>
        <v>44774</v>
      </c>
      <c r="F15" s="368">
        <f>H5</f>
        <v>45138</v>
      </c>
      <c r="G15" s="515">
        <f>Admin!G5</f>
        <v>100</v>
      </c>
      <c r="H15" s="516"/>
      <c r="I15" s="267">
        <f>IF(K79&gt;0,K79,0)</f>
        <v>0</v>
      </c>
      <c r="J15" s="190"/>
      <c r="K15" s="370" t="s">
        <v>537</v>
      </c>
      <c r="L15" s="371"/>
    </row>
    <row r="16" spans="1:12" s="46" customFormat="1" ht="12.75" x14ac:dyDescent="0.2">
      <c r="A16" s="185"/>
      <c r="B16" s="510" t="s">
        <v>538</v>
      </c>
      <c r="C16" s="430"/>
      <c r="D16" s="430"/>
      <c r="E16" s="368">
        <f>E5</f>
        <v>44774</v>
      </c>
      <c r="F16" s="368">
        <f>H5</f>
        <v>45138</v>
      </c>
      <c r="G16" s="515">
        <f>Admin!G6</f>
        <v>18</v>
      </c>
      <c r="H16" s="516"/>
      <c r="I16" s="267">
        <f>IF(K91&gt;0,K91,0)</f>
        <v>0</v>
      </c>
      <c r="J16" s="190"/>
      <c r="K16" s="370" t="s">
        <v>539</v>
      </c>
      <c r="L16" s="371"/>
    </row>
    <row r="17" spans="1:12" s="46" customFormat="1" ht="12.75" x14ac:dyDescent="0.2">
      <c r="A17" s="185"/>
      <c r="B17" s="510" t="s">
        <v>540</v>
      </c>
      <c r="C17" s="430"/>
      <c r="D17" s="430"/>
      <c r="E17" s="522">
        <f>E5</f>
        <v>44774</v>
      </c>
      <c r="F17" s="470"/>
      <c r="G17" s="515">
        <f>Admin!G6</f>
        <v>18</v>
      </c>
      <c r="H17" s="516"/>
      <c r="I17" s="267">
        <f>IF(K99&gt;0,K99,0)</f>
        <v>0</v>
      </c>
      <c r="J17" s="190"/>
      <c r="K17" s="370" t="s">
        <v>541</v>
      </c>
      <c r="L17" s="371"/>
    </row>
    <row r="18" spans="1:12" s="46" customFormat="1" ht="12.75" x14ac:dyDescent="0.2">
      <c r="A18" s="185"/>
      <c r="B18" s="510" t="s">
        <v>542</v>
      </c>
      <c r="C18" s="430"/>
      <c r="D18" s="430"/>
      <c r="E18" s="368">
        <f>E5</f>
        <v>44774</v>
      </c>
      <c r="F18" s="368">
        <f>H5</f>
        <v>45138</v>
      </c>
      <c r="G18" s="372"/>
      <c r="H18" s="369"/>
      <c r="I18" s="268">
        <f>IF(K102&lt;&gt;0,-K102,0)</f>
        <v>0</v>
      </c>
      <c r="J18" s="190"/>
      <c r="K18" s="370" t="s">
        <v>543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63"/>
      <c r="C20" s="496" t="s">
        <v>481</v>
      </c>
      <c r="D20" s="430"/>
      <c r="E20" s="430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12" t="s">
        <v>486</v>
      </c>
      <c r="C22" s="495"/>
      <c r="D22" s="495"/>
      <c r="E22" s="495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81" t="s">
        <v>487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81" t="s">
        <v>488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7" t="s">
        <v>544</v>
      </c>
      <c r="C28" s="518"/>
      <c r="D28" s="518"/>
      <c r="E28" s="519">
        <f>H5</f>
        <v>45138</v>
      </c>
      <c r="F28" s="519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2" t="s">
        <v>545</v>
      </c>
      <c r="B31" s="273" t="s">
        <v>479</v>
      </c>
      <c r="C31" s="274" t="s">
        <v>546</v>
      </c>
      <c r="D31" s="274" t="s">
        <v>547</v>
      </c>
      <c r="E31" s="274" t="s">
        <v>489</v>
      </c>
      <c r="F31" s="275" t="s">
        <v>270</v>
      </c>
      <c r="G31" s="513" t="s">
        <v>269</v>
      </c>
      <c r="H31" s="514"/>
      <c r="I31" s="275" t="s">
        <v>271</v>
      </c>
      <c r="J31" s="191"/>
      <c r="K31" s="190"/>
      <c r="L31" s="276"/>
    </row>
    <row r="32" spans="1:12" ht="14.25" customHeight="1" x14ac:dyDescent="0.2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">
      <c r="A33" s="280">
        <f>D33-C33+1</f>
        <v>243</v>
      </c>
      <c r="B33" s="278" t="s">
        <v>14</v>
      </c>
      <c r="C33" s="295">
        <f>Admin!L6</f>
        <v>44774</v>
      </c>
      <c r="D33" s="295">
        <f>Admin!N6</f>
        <v>45016</v>
      </c>
      <c r="E33" s="282">
        <f>Admin!K6</f>
        <v>2022</v>
      </c>
      <c r="F33" s="283">
        <f>IF(K28&gt;0,K28*A33/A35,0)</f>
        <v>0</v>
      </c>
      <c r="G33" s="520">
        <f>Admin!P6</f>
        <v>19</v>
      </c>
      <c r="H33" s="521"/>
      <c r="I33" s="284">
        <f>F33*G33/100</f>
        <v>0</v>
      </c>
      <c r="J33" s="198"/>
      <c r="K33" s="190"/>
      <c r="L33" s="276"/>
    </row>
    <row r="34" spans="1:12" ht="15" customHeight="1" thickBot="1" x14ac:dyDescent="0.25">
      <c r="A34" s="280">
        <f>D34-C34+1</f>
        <v>122</v>
      </c>
      <c r="B34" s="278" t="s">
        <v>14</v>
      </c>
      <c r="C34" s="295">
        <f>Admin!L7</f>
        <v>45017</v>
      </c>
      <c r="D34" s="295">
        <f>Admin!N7</f>
        <v>45138</v>
      </c>
      <c r="E34" s="282">
        <f>Admin!K7</f>
        <v>2023</v>
      </c>
      <c r="F34" s="283">
        <f>IF(K28&gt;0,K28*A34/A35,0)</f>
        <v>0</v>
      </c>
      <c r="G34" s="520">
        <f>Admin!P7</f>
        <v>19</v>
      </c>
      <c r="H34" s="521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25">
      <c r="A35" s="280">
        <f>D34-C33+1</f>
        <v>365</v>
      </c>
      <c r="B35" s="387"/>
      <c r="C35" s="496" t="s">
        <v>490</v>
      </c>
      <c r="D35" s="430"/>
      <c r="E35" s="430"/>
      <c r="F35" s="430"/>
      <c r="G35" s="430"/>
      <c r="H35" s="430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8"/>
      <c r="B37" s="289"/>
      <c r="C37" s="496" t="s">
        <v>491</v>
      </c>
      <c r="D37" s="511"/>
      <c r="E37" s="511"/>
      <c r="F37" s="511"/>
      <c r="G37" s="511"/>
      <c r="H37" s="511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64"/>
      <c r="C39" s="496" t="s">
        <v>492</v>
      </c>
      <c r="D39" s="430"/>
      <c r="E39" s="430"/>
      <c r="F39" s="430"/>
      <c r="G39" s="430"/>
      <c r="H39" s="430"/>
      <c r="I39" s="373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7"/>
      <c r="B41" s="367"/>
      <c r="E41" s="367"/>
      <c r="F41" s="367"/>
      <c r="G41" s="367"/>
      <c r="H41" s="367"/>
      <c r="I41" s="367"/>
      <c r="J41" s="367"/>
      <c r="K41" s="367"/>
      <c r="L41" s="367"/>
    </row>
    <row r="42" spans="1:12" s="45" customFormat="1" ht="12.75" customHeight="1" x14ac:dyDescent="0.2">
      <c r="A42" s="367"/>
      <c r="B42" s="367"/>
      <c r="E42" s="367"/>
      <c r="F42" s="367"/>
      <c r="G42" s="367"/>
      <c r="H42" s="367"/>
      <c r="I42" s="367"/>
      <c r="J42" s="367"/>
      <c r="K42" s="367"/>
      <c r="L42" s="367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493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7" t="s">
        <v>494</v>
      </c>
      <c r="G45" s="187"/>
      <c r="H45" s="188"/>
      <c r="I45" s="497" t="s">
        <v>496</v>
      </c>
      <c r="J45" s="187"/>
      <c r="K45" s="187"/>
      <c r="L45" s="43"/>
    </row>
    <row r="46" spans="1:12" ht="25.5" customHeight="1" thickBot="1" x14ac:dyDescent="0.25">
      <c r="A46" s="374" t="s">
        <v>482</v>
      </c>
      <c r="B46" s="501" t="s">
        <v>496</v>
      </c>
      <c r="C46" s="502"/>
      <c r="D46" s="43"/>
      <c r="E46" s="282"/>
      <c r="F46" s="498"/>
      <c r="G46" s="187"/>
      <c r="H46" s="188"/>
      <c r="I46" s="498"/>
      <c r="J46" s="187"/>
      <c r="K46" s="187"/>
      <c r="L46" s="43"/>
    </row>
    <row r="47" spans="1:12" ht="12" customHeight="1" x14ac:dyDescent="0.2">
      <c r="A47" s="184"/>
      <c r="B47" s="291"/>
      <c r="C47" s="43"/>
      <c r="D47" s="43"/>
      <c r="E47" s="282"/>
      <c r="F47" s="292" t="s">
        <v>150</v>
      </c>
      <c r="G47" s="187"/>
      <c r="H47" s="188"/>
      <c r="I47" s="293" t="s">
        <v>150</v>
      </c>
      <c r="J47" s="187"/>
      <c r="K47" s="187"/>
      <c r="L47" s="43"/>
    </row>
    <row r="48" spans="1:12" s="46" customFormat="1" ht="12.75" x14ac:dyDescent="0.2">
      <c r="A48" s="185"/>
      <c r="B48" s="503" t="s">
        <v>548</v>
      </c>
      <c r="C48" s="504"/>
      <c r="D48" s="375">
        <f>E5</f>
        <v>44774</v>
      </c>
      <c r="E48" s="375">
        <f>H5</f>
        <v>45138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5" t="str">
        <f>IF([1]Schedule!$E$67&gt;0,[1]Schedule!$C$67," ")</f>
        <v xml:space="preserve"> </v>
      </c>
      <c r="E49" s="36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5" t="str">
        <f>IF([1]Schedule!$E$68&gt;0,[1]Schedule!$C$68," ")</f>
        <v xml:space="preserve"> </v>
      </c>
      <c r="E50" s="36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5" t="str">
        <f>IF([1]Schedule!$E$69&gt;0,[1]Schedule!$C$69," ")</f>
        <v xml:space="preserve"> </v>
      </c>
      <c r="E51" s="36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5" t="str">
        <f>IF([1]Schedule!$E$70&gt;0,[1]Schedule!$C$70," ")</f>
        <v xml:space="preserve"> </v>
      </c>
      <c r="E52" s="36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5" t="str">
        <f>IF([1]Schedule!$E$71&gt;0,[1]Schedule!$C$71," ")</f>
        <v xml:space="preserve"> </v>
      </c>
      <c r="E53" s="36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5" t="str">
        <f>IF([1]Schedule!$E$72&gt;0,[1]Schedule!$C$72," ")</f>
        <v xml:space="preserve"> </v>
      </c>
      <c r="E54" s="36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5" t="str">
        <f>IF([1]Schedule!$E$73&gt;0,[1]Schedule!$C$73," ")</f>
        <v xml:space="preserve"> </v>
      </c>
      <c r="E55" s="36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5" t="str">
        <f>IF([1]Schedule!$E$74&gt;0,[1]Schedule!$C$74," ")</f>
        <v xml:space="preserve"> </v>
      </c>
      <c r="E56" s="36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5"/>
      <c r="B57" s="503" t="s">
        <v>549</v>
      </c>
      <c r="C57" s="504"/>
      <c r="D57" s="375">
        <f>E5</f>
        <v>44774</v>
      </c>
      <c r="E57" s="375">
        <f>H5</f>
        <v>45138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5" t="str">
        <f>IF([1]Schedule!$E$78&gt;0,[1]Schedule!$C$78," ")</f>
        <v xml:space="preserve"> </v>
      </c>
      <c r="E58" s="36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5" t="str">
        <f>IF([1]Schedule!$E$79&gt;0,[1]Schedule!$C$79," ")</f>
        <v xml:space="preserve"> </v>
      </c>
      <c r="E59" s="36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5" t="str">
        <f>IF([1]Schedule!$E$80&gt;0,[1]Schedule!$C$80," ")</f>
        <v xml:space="preserve"> </v>
      </c>
      <c r="E60" s="36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5" t="str">
        <f>IF([1]Schedule!$E$81&gt;0,[1]Schedule!$C$81," ")</f>
        <v xml:space="preserve"> </v>
      </c>
      <c r="E61" s="36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5" t="str">
        <f>IF([1]Schedule!$E$82&gt;0,[1]Schedule!$C$82," ")</f>
        <v xml:space="preserve"> </v>
      </c>
      <c r="E62" s="36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8" t="s">
        <v>550</v>
      </c>
      <c r="B63" s="509"/>
      <c r="C63" s="509"/>
      <c r="D63" s="375">
        <f>E5</f>
        <v>44774</v>
      </c>
      <c r="E63" s="375">
        <f>H5</f>
        <v>45138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5" t="str">
        <f>IF([1]Schedule!$E$86&gt;0,[1]Schedule!$C$86," ")</f>
        <v xml:space="preserve"> </v>
      </c>
      <c r="E64" s="36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5" t="str">
        <f>IF([1]Schedule!$E$87&gt;0,[1]Schedule!$C$87," ")</f>
        <v xml:space="preserve"> </v>
      </c>
      <c r="E65" s="36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5" t="str">
        <f>IF([1]Schedule!$E$88&gt;0,[1]Schedule!$C$88," ")</f>
        <v xml:space="preserve"> </v>
      </c>
      <c r="E66" s="36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5" t="str">
        <f>IF([1]Schedule!$E$89&gt;0,[1]Schedule!$C$89," ")</f>
        <v xml:space="preserve"> </v>
      </c>
      <c r="E67" s="36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5" t="str">
        <f>IF([1]Schedule!$E$90&gt;0,[1]Schedule!$C$90," ")</f>
        <v xml:space="preserve"> </v>
      </c>
      <c r="E68" s="36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5" t="str">
        <f>IF([1]Schedule!$E$91&gt;0,[1]Schedule!$C$91," ")</f>
        <v xml:space="preserve"> </v>
      </c>
      <c r="E69" s="36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5" t="str">
        <f>IF([1]Schedule!$E$92&gt;0,[1]Schedule!$C$92," ")</f>
        <v xml:space="preserve"> </v>
      </c>
      <c r="E70" s="36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5" t="str">
        <f>IF([1]Schedule!$E$93&gt;0,[1]Schedule!$C$93," ")</f>
        <v xml:space="preserve"> </v>
      </c>
      <c r="E71" s="36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0" t="s">
        <v>551</v>
      </c>
      <c r="C72" s="511"/>
      <c r="D72" s="375">
        <f>E5</f>
        <v>44774</v>
      </c>
      <c r="E72" s="375">
        <f>H5</f>
        <v>45138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5" t="str">
        <f>IF([1]Schedule!$E$103&gt;0,[1]Schedule!$C$103," ")</f>
        <v xml:space="preserve"> </v>
      </c>
      <c r="E73" s="36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5" t="str">
        <f>IF([1]Schedule!$E$104&gt;0,[1]Schedule!$C$104," ")</f>
        <v xml:space="preserve"> </v>
      </c>
      <c r="E74" s="36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5" t="str">
        <f>IF([1]Schedule!$E$105&gt;0,[1]Schedule!$C$105," ")</f>
        <v xml:space="preserve"> </v>
      </c>
      <c r="E75" s="36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5" t="str">
        <f>IF([1]Schedule!$E$106&gt;0,[1]Schedule!$C$106," ")</f>
        <v xml:space="preserve"> </v>
      </c>
      <c r="E76" s="36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5" t="str">
        <f>IF([1]Schedule!$E$107&gt;0,[1]Schedule!$C$107," ")</f>
        <v xml:space="preserve"> </v>
      </c>
      <c r="E77" s="36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05" t="s">
        <v>552</v>
      </c>
      <c r="C79" s="470"/>
      <c r="D79" s="295">
        <f>E5</f>
        <v>44774</v>
      </c>
      <c r="E79" s="376">
        <f>H5</f>
        <v>45138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06"/>
      <c r="C81" s="507"/>
      <c r="D81" s="44"/>
      <c r="E81" s="44"/>
      <c r="F81" s="497" t="s">
        <v>494</v>
      </c>
      <c r="G81" s="190"/>
      <c r="H81" s="191"/>
      <c r="I81" s="499" t="s">
        <v>553</v>
      </c>
      <c r="J81" s="190"/>
      <c r="K81" s="187"/>
      <c r="L81" s="44"/>
    </row>
    <row r="82" spans="1:12" s="46" customFormat="1" ht="12" customHeight="1" thickBot="1" x14ac:dyDescent="0.25">
      <c r="A82" s="44"/>
      <c r="B82" s="501" t="s">
        <v>268</v>
      </c>
      <c r="C82" s="502"/>
      <c r="D82" s="44"/>
      <c r="E82" s="282"/>
      <c r="F82" s="498"/>
      <c r="G82" s="187"/>
      <c r="H82" s="188"/>
      <c r="I82" s="500"/>
      <c r="J82" s="187"/>
      <c r="K82" s="190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7"/>
      <c r="H83" s="188"/>
      <c r="I83" s="293" t="s">
        <v>150</v>
      </c>
      <c r="J83" s="187"/>
      <c r="K83" s="190"/>
      <c r="L83" s="44"/>
    </row>
    <row r="84" spans="1:12" ht="12" customHeight="1" x14ac:dyDescent="0.2">
      <c r="A84" s="377" t="s">
        <v>483</v>
      </c>
      <c r="B84" s="508" t="s">
        <v>554</v>
      </c>
      <c r="C84" s="532"/>
      <c r="D84" s="388">
        <f>E5</f>
        <v>44774</v>
      </c>
      <c r="E84" s="388">
        <f>H5</f>
        <v>45138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5" t="str">
        <f>IF([1]Schedule!$E$97&gt;0,[1]Schedule!$C$97," ")</f>
        <v xml:space="preserve"> </v>
      </c>
      <c r="E85" s="36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5" t="str">
        <f>IF([1]Schedule!$E$98&gt;0,[1]Schedule!$C$98," ")</f>
        <v xml:space="preserve"> </v>
      </c>
      <c r="E86" s="36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5" t="str">
        <f>IF([1]Schedule!$E$99&gt;0,[1]Schedule!$C$99," ")</f>
        <v xml:space="preserve"> </v>
      </c>
      <c r="E87" s="36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5" t="str">
        <f>IF([1]Schedule!$E$100&gt;0,[1]Schedule!$C$100," ")</f>
        <v xml:space="preserve"> </v>
      </c>
      <c r="E88" s="36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5" t="str">
        <f>IF([1]Schedule!$E$101&gt;0,[1]Schedule!$C$101," ")</f>
        <v xml:space="preserve"> </v>
      </c>
      <c r="E89" s="36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33" t="s">
        <v>555</v>
      </c>
      <c r="C91" s="518"/>
      <c r="D91" s="379">
        <f>E5</f>
        <v>44774</v>
      </c>
      <c r="E91" s="379">
        <f>H5</f>
        <v>45138</v>
      </c>
      <c r="F91" s="534" t="s">
        <v>556</v>
      </c>
      <c r="G91" s="534"/>
      <c r="H91" s="534"/>
      <c r="I91" s="534"/>
      <c r="J91" s="187"/>
      <c r="K91" s="192">
        <f>SUM(I84:I90)</f>
        <v>0</v>
      </c>
      <c r="L91" s="43"/>
    </row>
    <row r="92" spans="1:12" ht="12" customHeight="1" x14ac:dyDescent="0.2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484</v>
      </c>
      <c r="B93" s="496" t="s">
        <v>557</v>
      </c>
      <c r="C93" s="496"/>
      <c r="D93" s="496"/>
      <c r="E93" s="378">
        <f>E5</f>
        <v>44774</v>
      </c>
      <c r="F93" s="390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5" t="s">
        <v>558</v>
      </c>
      <c r="C94" s="535"/>
      <c r="D94" s="382">
        <f>E5</f>
        <v>44774</v>
      </c>
      <c r="E94" s="43"/>
      <c r="F94" s="372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5" t="s">
        <v>559</v>
      </c>
      <c r="C95" s="535"/>
      <c r="D95" s="382">
        <f>E5</f>
        <v>44774</v>
      </c>
      <c r="E95" s="43"/>
      <c r="F95" s="372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5" t="s">
        <v>560</v>
      </c>
      <c r="C96" s="535"/>
      <c r="D96" s="382">
        <f>E5</f>
        <v>44774</v>
      </c>
      <c r="E96" s="43"/>
      <c r="F96" s="372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5" t="s">
        <v>561</v>
      </c>
      <c r="C97" s="535"/>
      <c r="D97" s="382">
        <f>E5</f>
        <v>44774</v>
      </c>
      <c r="E97" s="43"/>
      <c r="F97" s="372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7"/>
      <c r="B99" s="496" t="s">
        <v>557</v>
      </c>
      <c r="C99" s="496"/>
      <c r="D99" s="496"/>
      <c r="E99" s="378">
        <f>E5</f>
        <v>44774</v>
      </c>
      <c r="F99" s="390">
        <f>F93</f>
        <v>0.18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511"/>
      <c r="D101" s="511"/>
      <c r="E101" s="295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485</v>
      </c>
      <c r="B102" s="496" t="s">
        <v>542</v>
      </c>
      <c r="C102" s="430"/>
      <c r="D102" s="430"/>
      <c r="E102" s="378">
        <f>E5</f>
        <v>44774</v>
      </c>
      <c r="F102" s="385">
        <f>H5</f>
        <v>45138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7"/>
      <c r="B104" s="531" t="s">
        <v>495</v>
      </c>
      <c r="C104" s="430"/>
      <c r="D104" s="430"/>
      <c r="E104" s="430"/>
      <c r="F104" s="430"/>
      <c r="G104" s="364"/>
      <c r="H104" s="364"/>
      <c r="I104" s="364"/>
      <c r="J104" s="187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50"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  <mergeCell ref="C7:F7"/>
    <mergeCell ref="C8:F8"/>
    <mergeCell ref="C10:F10"/>
    <mergeCell ref="B15:D15"/>
    <mergeCell ref="B17:D17"/>
    <mergeCell ref="B2:D2"/>
    <mergeCell ref="E2:I2"/>
    <mergeCell ref="B5:D5"/>
    <mergeCell ref="E5:F5"/>
    <mergeCell ref="H5:I5"/>
    <mergeCell ref="G15:H15"/>
    <mergeCell ref="E17:F17"/>
    <mergeCell ref="B18:D18"/>
    <mergeCell ref="B16:D16"/>
    <mergeCell ref="C20:E20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F1" sqref="F1:AN1"/>
    </sheetView>
  </sheetViews>
  <sheetFormatPr defaultColWidth="9.140625" defaultRowHeight="12.75" x14ac:dyDescent="0.2"/>
  <cols>
    <col min="1" max="1" width="0.5703125" style="202" customWidth="1"/>
    <col min="2" max="3" width="2.7109375" style="202" customWidth="1"/>
    <col min="4" max="4" width="0.42578125" style="202" customWidth="1"/>
    <col min="5" max="6" width="2.7109375" style="202" customWidth="1"/>
    <col min="7" max="7" width="0.42578125" style="202" customWidth="1"/>
    <col min="8" max="14" width="2.7109375" style="202" customWidth="1"/>
    <col min="15" max="15" width="0.42578125" style="202" customWidth="1"/>
    <col min="16" max="17" width="2.7109375" style="202" customWidth="1"/>
    <col min="18" max="18" width="0.42578125" style="202" customWidth="1"/>
    <col min="19" max="23" width="2.7109375" style="202" customWidth="1"/>
    <col min="24" max="24" width="0.85546875" style="202" customWidth="1"/>
    <col min="25" max="25" width="2.140625" style="202" customWidth="1"/>
    <col min="26" max="29" width="2.7109375" style="202" customWidth="1"/>
    <col min="30" max="30" width="0.85546875" style="202" customWidth="1"/>
    <col min="31" max="32" width="2.7109375" style="202" customWidth="1"/>
    <col min="33" max="33" width="0.5703125" style="202" customWidth="1"/>
    <col min="34" max="34" width="3.28515625" style="202" customWidth="1"/>
    <col min="35" max="43" width="2.7109375" style="202" customWidth="1"/>
    <col min="44" max="44" width="0.5703125" style="202" customWidth="1"/>
    <col min="45" max="16384" width="9.140625" style="202"/>
  </cols>
  <sheetData>
    <row r="1" spans="1:44" ht="18" customHeight="1" thickBot="1" x14ac:dyDescent="0.25">
      <c r="A1" s="430"/>
      <c r="B1" s="430"/>
      <c r="C1" s="430"/>
      <c r="D1" s="430"/>
      <c r="E1" s="430"/>
      <c r="F1" s="695" t="s">
        <v>284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30"/>
      <c r="AP1" s="430"/>
      <c r="AQ1" s="430"/>
      <c r="AR1" s="430"/>
    </row>
    <row r="2" spans="1:44" ht="16.5" customHeight="1" x14ac:dyDescent="0.2">
      <c r="A2" s="430"/>
      <c r="B2" s="430"/>
      <c r="C2" s="430"/>
      <c r="D2" s="430"/>
      <c r="E2" s="430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30"/>
      <c r="AP2" s="430"/>
      <c r="AQ2" s="430"/>
      <c r="AR2" s="430"/>
    </row>
    <row r="3" spans="1:44" x14ac:dyDescent="0.2">
      <c r="A3" s="664"/>
      <c r="B3" s="683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4" t="s">
        <v>285</v>
      </c>
      <c r="AP3" s="430"/>
      <c r="AQ3" s="430"/>
      <c r="AR3" s="430"/>
    </row>
    <row r="4" spans="1:44" ht="12.75" customHeight="1" x14ac:dyDescent="0.2">
      <c r="A4" s="683"/>
      <c r="B4" s="683"/>
      <c r="C4" s="701" t="s">
        <v>286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287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">
      <c r="A5" s="683"/>
      <c r="B5" s="683"/>
      <c r="C5" s="702"/>
      <c r="D5" s="702"/>
      <c r="E5" s="702"/>
      <c r="F5" s="702"/>
      <c r="G5" s="702"/>
      <c r="H5" s="702"/>
      <c r="I5" s="702"/>
      <c r="J5" s="702"/>
      <c r="K5" s="702"/>
      <c r="L5" s="664"/>
      <c r="M5" s="664"/>
      <c r="N5" s="664"/>
      <c r="O5" s="664"/>
      <c r="P5" s="664"/>
      <c r="Q5" s="664"/>
      <c r="R5" s="664"/>
      <c r="S5" s="664"/>
      <c r="T5" s="664"/>
      <c r="U5" s="664"/>
      <c r="V5" s="664"/>
      <c r="W5" s="664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">
      <c r="A6" s="683"/>
      <c r="B6" s="683"/>
      <c r="C6" s="703"/>
      <c r="D6" s="703"/>
      <c r="E6" s="703"/>
      <c r="F6" s="703"/>
      <c r="G6" s="703"/>
      <c r="H6" s="703"/>
      <c r="I6" s="703"/>
      <c r="J6" s="703"/>
      <c r="K6" s="703"/>
      <c r="L6" s="664"/>
      <c r="M6" s="664"/>
      <c r="N6" s="664"/>
      <c r="O6" s="664"/>
      <c r="P6" s="664"/>
      <c r="Q6" s="664"/>
      <c r="R6" s="664"/>
      <c r="S6" s="664"/>
      <c r="T6" s="664"/>
      <c r="U6" s="664"/>
      <c r="V6" s="664"/>
      <c r="W6" s="664"/>
      <c r="X6" s="706" t="s">
        <v>288</v>
      </c>
      <c r="Y6" s="706"/>
      <c r="Z6" s="706"/>
      <c r="AA6" s="706"/>
      <c r="AB6" s="706"/>
      <c r="AC6" s="706"/>
      <c r="AD6" s="706"/>
      <c r="AE6" s="706"/>
      <c r="AF6" s="706"/>
      <c r="AG6" s="706"/>
      <c r="AH6" s="706"/>
      <c r="AI6" s="706"/>
      <c r="AJ6" s="706"/>
      <c r="AK6" s="706"/>
      <c r="AL6" s="706"/>
      <c r="AM6" s="706"/>
      <c r="AN6" s="706"/>
      <c r="AO6" s="706"/>
      <c r="AP6" s="706"/>
      <c r="AQ6" s="706"/>
      <c r="AR6" s="706"/>
    </row>
    <row r="7" spans="1:44" ht="12.75" customHeight="1" x14ac:dyDescent="0.2">
      <c r="A7" s="683"/>
      <c r="B7" s="683"/>
      <c r="C7" s="703"/>
      <c r="D7" s="703"/>
      <c r="E7" s="703"/>
      <c r="F7" s="703"/>
      <c r="G7" s="703"/>
      <c r="H7" s="703"/>
      <c r="I7" s="703"/>
      <c r="J7" s="703"/>
      <c r="K7" s="703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707" t="s">
        <v>289</v>
      </c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</row>
    <row r="8" spans="1:44" ht="16.5" customHeight="1" x14ac:dyDescent="0.2">
      <c r="A8" s="684"/>
      <c r="B8" s="684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430"/>
      <c r="AO8" s="430"/>
      <c r="AP8" s="430"/>
      <c r="AQ8" s="430"/>
      <c r="AR8" s="430"/>
    </row>
    <row r="9" spans="1:44" ht="18" customHeight="1" x14ac:dyDescent="0.2">
      <c r="A9" s="685" t="s">
        <v>290</v>
      </c>
      <c r="B9" s="685"/>
      <c r="C9" s="685"/>
      <c r="D9" s="685"/>
      <c r="E9" s="685"/>
      <c r="F9" s="685"/>
      <c r="G9" s="685"/>
      <c r="H9" s="685"/>
      <c r="I9" s="685"/>
      <c r="J9" s="685"/>
      <c r="K9" s="685"/>
      <c r="L9" s="685"/>
      <c r="M9" s="466"/>
      <c r="N9" s="683"/>
      <c r="O9" s="683"/>
      <c r="P9" s="683"/>
      <c r="Q9" s="683"/>
      <c r="R9" s="683"/>
      <c r="S9" s="683"/>
      <c r="T9" s="683"/>
      <c r="U9" s="683"/>
      <c r="V9" s="683"/>
      <c r="W9" s="683"/>
      <c r="X9" s="683"/>
      <c r="Y9" s="683"/>
      <c r="Z9" s="683"/>
      <c r="AA9" s="683"/>
      <c r="AB9" s="683"/>
      <c r="AC9" s="683"/>
      <c r="AD9" s="683"/>
      <c r="AE9" s="683"/>
      <c r="AF9" s="683"/>
      <c r="AG9" s="683"/>
      <c r="AH9" s="683"/>
      <c r="AI9" s="683"/>
      <c r="AJ9" s="683"/>
      <c r="AK9" s="683"/>
      <c r="AL9" s="683"/>
      <c r="AM9" s="683"/>
      <c r="AN9" s="683"/>
      <c r="AO9" s="683"/>
      <c r="AP9" s="683"/>
      <c r="AQ9" s="683"/>
      <c r="AR9" s="683"/>
    </row>
    <row r="10" spans="1:44" s="42" customFormat="1" ht="12.75" customHeight="1" x14ac:dyDescent="0.2">
      <c r="A10" s="203"/>
      <c r="B10" s="203" t="s">
        <v>291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2" x14ac:dyDescent="0.2">
      <c r="A11" s="203"/>
      <c r="B11" s="203" t="s">
        <v>292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2" x14ac:dyDescent="0.2">
      <c r="A12" s="203"/>
      <c r="B12" s="203" t="s">
        <v>293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2" x14ac:dyDescent="0.2">
      <c r="A13" s="203"/>
      <c r="B13" s="203" t="s">
        <v>294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2" x14ac:dyDescent="0.2">
      <c r="A14" s="203"/>
      <c r="B14" s="203" t="s">
        <v>295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2" x14ac:dyDescent="0.2">
      <c r="A15" s="203"/>
      <c r="B15" s="203" t="s">
        <v>296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">
      <c r="A16" s="664"/>
      <c r="B16" s="430"/>
      <c r="C16" s="430"/>
      <c r="D16" s="430"/>
      <c r="E16" s="430"/>
      <c r="F16" s="430"/>
      <c r="G16" s="430"/>
      <c r="H16" s="430"/>
      <c r="I16" s="430"/>
      <c r="J16" s="430"/>
      <c r="K16" s="430"/>
      <c r="L16" s="683"/>
      <c r="M16" s="683"/>
      <c r="N16" s="683"/>
      <c r="O16" s="683"/>
      <c r="P16" s="683"/>
      <c r="Q16" s="683"/>
      <c r="R16" s="683"/>
      <c r="S16" s="683"/>
      <c r="T16" s="683"/>
      <c r="U16" s="683"/>
      <c r="V16" s="683"/>
      <c r="W16" s="683"/>
      <c r="X16" s="683"/>
      <c r="Y16" s="683"/>
      <c r="Z16" s="683"/>
      <c r="AA16" s="683"/>
      <c r="AB16" s="683"/>
      <c r="AC16" s="683"/>
      <c r="AD16" s="683"/>
      <c r="AE16" s="683"/>
      <c r="AF16" s="683"/>
      <c r="AG16" s="683"/>
      <c r="AH16" s="683"/>
      <c r="AI16" s="683"/>
      <c r="AJ16" s="683"/>
      <c r="AK16" s="683"/>
      <c r="AL16" s="683"/>
      <c r="AM16" s="683"/>
      <c r="AN16" s="683"/>
      <c r="AO16" s="683"/>
      <c r="AP16" s="683"/>
      <c r="AQ16" s="683"/>
      <c r="AR16" s="430"/>
    </row>
    <row r="17" spans="1:44" ht="18" customHeight="1" x14ac:dyDescent="0.2">
      <c r="A17" s="665" t="s">
        <v>297</v>
      </c>
      <c r="B17" s="686"/>
      <c r="C17" s="686"/>
      <c r="D17" s="686"/>
      <c r="E17" s="686"/>
      <c r="F17" s="686"/>
      <c r="G17" s="686"/>
      <c r="H17" s="686"/>
      <c r="I17" s="686"/>
      <c r="J17" s="686"/>
      <c r="K17" s="686"/>
      <c r="L17" s="683"/>
      <c r="M17" s="683"/>
      <c r="N17" s="683"/>
      <c r="O17" s="683"/>
      <c r="P17" s="683"/>
      <c r="Q17" s="683"/>
      <c r="R17" s="683"/>
      <c r="S17" s="683"/>
      <c r="T17" s="683"/>
      <c r="U17" s="683"/>
      <c r="V17" s="683"/>
      <c r="W17" s="683"/>
      <c r="X17" s="683"/>
      <c r="Y17" s="683"/>
      <c r="Z17" s="683"/>
      <c r="AA17" s="683"/>
      <c r="AB17" s="683"/>
      <c r="AC17" s="683"/>
      <c r="AD17" s="683"/>
      <c r="AE17" s="683"/>
      <c r="AF17" s="683"/>
      <c r="AG17" s="683"/>
      <c r="AH17" s="683"/>
      <c r="AI17" s="683"/>
      <c r="AJ17" s="683"/>
      <c r="AK17" s="683"/>
      <c r="AL17" s="683"/>
      <c r="AM17" s="683"/>
      <c r="AN17" s="683"/>
      <c r="AO17" s="683"/>
      <c r="AP17" s="683"/>
      <c r="AQ17" s="683"/>
      <c r="AR17" s="430"/>
    </row>
    <row r="18" spans="1:44" s="42" customFormat="1" ht="12" x14ac:dyDescent="0.2">
      <c r="A18" s="203"/>
      <c r="B18" s="616" t="s">
        <v>298</v>
      </c>
      <c r="C18" s="687"/>
      <c r="D18" s="687"/>
      <c r="E18" s="687"/>
      <c r="F18" s="687"/>
      <c r="G18" s="687"/>
      <c r="H18" s="687"/>
      <c r="I18" s="687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688" t="str">
        <f>IF(OpenAccounts!$E$2&gt;0,OpenAccounts!E2," ")</f>
        <v xml:space="preserve"> </v>
      </c>
      <c r="C19" s="689"/>
      <c r="D19" s="689"/>
      <c r="E19" s="689"/>
      <c r="F19" s="689"/>
      <c r="G19" s="689"/>
      <c r="H19" s="689"/>
      <c r="I19" s="689"/>
      <c r="J19" s="689"/>
      <c r="K19" s="689"/>
      <c r="L19" s="689"/>
      <c r="M19" s="689"/>
      <c r="N19" s="689"/>
      <c r="O19" s="689"/>
      <c r="P19" s="689"/>
      <c r="Q19" s="689"/>
      <c r="R19" s="689"/>
      <c r="S19" s="689"/>
      <c r="T19" s="689"/>
      <c r="U19" s="689"/>
      <c r="V19" s="689"/>
      <c r="W19" s="689"/>
      <c r="X19" s="689"/>
      <c r="Y19" s="689"/>
      <c r="Z19" s="689"/>
      <c r="AA19" s="689"/>
      <c r="AB19" s="689"/>
      <c r="AC19" s="689"/>
      <c r="AD19" s="689"/>
      <c r="AE19" s="689"/>
      <c r="AF19" s="689"/>
      <c r="AG19" s="689"/>
      <c r="AH19" s="689"/>
      <c r="AI19" s="689"/>
      <c r="AJ19" s="689"/>
      <c r="AK19" s="689"/>
      <c r="AL19" s="689"/>
      <c r="AM19" s="689"/>
      <c r="AN19" s="689"/>
      <c r="AO19" s="689"/>
      <c r="AP19" s="689"/>
      <c r="AQ19" s="690"/>
      <c r="AR19" s="203"/>
    </row>
    <row r="20" spans="1:44" s="46" customFormat="1" ht="12" x14ac:dyDescent="0.2">
      <c r="A20" s="205"/>
      <c r="B20" s="205" t="s">
        <v>256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299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300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691" t="str">
        <f>IF(OpenAccounts!$E$3&gt;0,OpenAccounts!E3," ")</f>
        <v xml:space="preserve"> </v>
      </c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3"/>
      <c r="N21" s="203"/>
      <c r="O21" s="203"/>
      <c r="P21" s="203"/>
      <c r="Q21" s="203"/>
      <c r="R21" s="203"/>
      <c r="S21" s="203"/>
      <c r="T21" s="203"/>
      <c r="U21" s="635" t="str">
        <f>IF(OpenAccounts!$O$3&gt;0,OpenAccounts!O3," ")</f>
        <v xml:space="preserve"> </v>
      </c>
      <c r="V21" s="643"/>
      <c r="W21" s="644"/>
      <c r="X21" s="207"/>
      <c r="Y21" s="635" t="str">
        <f>IF(OpenAccounts!$P$3&gt;0,OpenAccounts!P3," ")</f>
        <v xml:space="preserve"> </v>
      </c>
      <c r="Z21" s="643"/>
      <c r="AA21" s="643"/>
      <c r="AB21" s="643"/>
      <c r="AC21" s="644"/>
      <c r="AD21" s="207"/>
      <c r="AE21" s="635" t="str">
        <f>IF(OpenAccounts!$Q$3&gt;0,OpenAccounts!Q3," ")</f>
        <v xml:space="preserve"> </v>
      </c>
      <c r="AF21" s="694"/>
      <c r="AG21" s="694"/>
      <c r="AH21" s="694"/>
      <c r="AI21" s="694"/>
      <c r="AJ21" s="640"/>
      <c r="AK21" s="203"/>
      <c r="AL21" s="645"/>
      <c r="AM21" s="647"/>
      <c r="AN21" s="203"/>
      <c r="AO21" s="203"/>
      <c r="AP21" s="203"/>
      <c r="AQ21" s="203"/>
      <c r="AR21" s="208"/>
    </row>
    <row r="22" spans="1:44" s="46" customFormat="1" ht="12" x14ac:dyDescent="0.2">
      <c r="A22" s="205"/>
      <c r="B22" s="205" t="s">
        <v>301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674" t="str">
        <f>IF(OpenAccounts!$J$3&gt;0,OpenAccounts!J3," ")</f>
        <v xml:space="preserve"> </v>
      </c>
      <c r="C23" s="675"/>
      <c r="D23" s="675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5"/>
      <c r="S23" s="675"/>
      <c r="T23" s="675"/>
      <c r="U23" s="675"/>
      <c r="V23" s="675"/>
      <c r="W23" s="675"/>
      <c r="X23" s="675"/>
      <c r="Y23" s="675"/>
      <c r="Z23" s="675"/>
      <c r="AA23" s="675"/>
      <c r="AB23" s="675"/>
      <c r="AC23" s="675"/>
      <c r="AD23" s="675"/>
      <c r="AE23" s="675"/>
      <c r="AF23" s="675"/>
      <c r="AG23" s="675"/>
      <c r="AH23" s="675"/>
      <c r="AI23" s="675"/>
      <c r="AJ23" s="675"/>
      <c r="AK23" s="675"/>
      <c r="AL23" s="675"/>
      <c r="AM23" s="675"/>
      <c r="AN23" s="675"/>
      <c r="AO23" s="675"/>
      <c r="AP23" s="675"/>
      <c r="AQ23" s="676"/>
      <c r="AR23" s="203"/>
    </row>
    <row r="24" spans="1:44" s="42" customFormat="1" ht="14.1" customHeight="1" x14ac:dyDescent="0.2">
      <c r="A24" s="203"/>
      <c r="B24" s="674" t="str">
        <f>IF(OpenAccounts!$J$4&gt;0,OpenAccounts!J4," ")</f>
        <v xml:space="preserve"> </v>
      </c>
      <c r="C24" s="675"/>
      <c r="D24" s="675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5"/>
      <c r="S24" s="675"/>
      <c r="T24" s="675"/>
      <c r="U24" s="675"/>
      <c r="V24" s="675"/>
      <c r="W24" s="675"/>
      <c r="X24" s="675"/>
      <c r="Y24" s="675"/>
      <c r="Z24" s="675"/>
      <c r="AA24" s="675"/>
      <c r="AB24" s="675"/>
      <c r="AC24" s="675"/>
      <c r="AD24" s="675"/>
      <c r="AE24" s="675"/>
      <c r="AF24" s="675"/>
      <c r="AG24" s="675"/>
      <c r="AH24" s="675"/>
      <c r="AI24" s="675"/>
      <c r="AJ24" s="675"/>
      <c r="AK24" s="675"/>
      <c r="AL24" s="675"/>
      <c r="AM24" s="675"/>
      <c r="AN24" s="675"/>
      <c r="AO24" s="675"/>
      <c r="AP24" s="675"/>
      <c r="AQ24" s="676"/>
      <c r="AR24" s="203"/>
    </row>
    <row r="25" spans="1:44" s="42" customFormat="1" ht="14.1" customHeight="1" x14ac:dyDescent="0.2">
      <c r="A25" s="203"/>
      <c r="B25" s="674" t="str">
        <f>IF(OpenAccounts!$J$5&gt;0,OpenAccounts!J5," ")</f>
        <v xml:space="preserve"> </v>
      </c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5"/>
      <c r="W25" s="675"/>
      <c r="X25" s="675"/>
      <c r="Y25" s="675"/>
      <c r="Z25" s="675"/>
      <c r="AA25" s="675"/>
      <c r="AB25" s="675"/>
      <c r="AC25" s="675"/>
      <c r="AD25" s="675"/>
      <c r="AE25" s="675"/>
      <c r="AF25" s="675"/>
      <c r="AG25" s="675"/>
      <c r="AH25" s="675"/>
      <c r="AI25" s="675"/>
      <c r="AJ25" s="675"/>
      <c r="AK25" s="675"/>
      <c r="AL25" s="675"/>
      <c r="AM25" s="675"/>
      <c r="AN25" s="675"/>
      <c r="AO25" s="675"/>
      <c r="AP25" s="675"/>
      <c r="AQ25" s="676"/>
      <c r="AR25" s="203"/>
    </row>
    <row r="26" spans="1:44" s="42" customFormat="1" ht="14.1" customHeight="1" x14ac:dyDescent="0.2">
      <c r="A26" s="203"/>
      <c r="B26" s="677" t="str">
        <f>IF(OpenAccounts!$J$6&gt;0,OpenAccounts!J6," ")</f>
        <v xml:space="preserve"> </v>
      </c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  <c r="N26" s="678"/>
      <c r="O26" s="678"/>
      <c r="P26" s="678"/>
      <c r="Q26" s="678"/>
      <c r="R26" s="678"/>
      <c r="S26" s="678"/>
      <c r="T26" s="678"/>
      <c r="U26" s="678"/>
      <c r="V26" s="678"/>
      <c r="W26" s="678"/>
      <c r="X26" s="678"/>
      <c r="Y26" s="678"/>
      <c r="Z26" s="678"/>
      <c r="AA26" s="678"/>
      <c r="AB26" s="678"/>
      <c r="AC26" s="678"/>
      <c r="AD26" s="679"/>
      <c r="AE26" s="680" t="s">
        <v>283</v>
      </c>
      <c r="AF26" s="680"/>
      <c r="AG26" s="680"/>
      <c r="AH26" s="680"/>
      <c r="AI26" s="680"/>
      <c r="AJ26" s="680"/>
      <c r="AK26" s="678" t="str">
        <f>IF(OpenAccounts!$N$6&gt;0,OpenAccounts!N6," ")</f>
        <v xml:space="preserve"> </v>
      </c>
      <c r="AL26" s="678"/>
      <c r="AM26" s="678"/>
      <c r="AN26" s="678"/>
      <c r="AO26" s="678"/>
      <c r="AP26" s="678"/>
      <c r="AQ26" s="681"/>
      <c r="AR26" s="203"/>
    </row>
    <row r="27" spans="1:44" ht="6" customHeight="1" x14ac:dyDescent="0.2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">
      <c r="A28" s="682"/>
      <c r="B28" s="682"/>
      <c r="C28" s="682"/>
      <c r="D28" s="682"/>
      <c r="E28" s="682"/>
      <c r="F28" s="682"/>
      <c r="G28" s="682"/>
      <c r="H28" s="682"/>
      <c r="I28" s="682"/>
      <c r="J28" s="547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83"/>
      <c r="AB28" s="683"/>
      <c r="AC28" s="683"/>
      <c r="AD28" s="683"/>
      <c r="AE28" s="683"/>
      <c r="AF28" s="683"/>
      <c r="AG28" s="683"/>
      <c r="AH28" s="683"/>
      <c r="AI28" s="683"/>
      <c r="AJ28" s="683"/>
      <c r="AK28" s="683"/>
      <c r="AL28" s="683"/>
      <c r="AM28" s="683"/>
      <c r="AN28" s="683"/>
      <c r="AO28" s="683"/>
      <c r="AP28" s="683"/>
      <c r="AQ28" s="683"/>
      <c r="AR28" s="683"/>
    </row>
    <row r="29" spans="1:44" s="199" customFormat="1" ht="18" customHeight="1" x14ac:dyDescent="0.2">
      <c r="A29" s="665" t="s">
        <v>302</v>
      </c>
      <c r="B29" s="665"/>
      <c r="C29" s="665"/>
      <c r="D29" s="665"/>
      <c r="E29" s="665"/>
      <c r="F29" s="665"/>
      <c r="G29" s="665"/>
      <c r="H29" s="665"/>
      <c r="I29" s="665"/>
      <c r="J29" s="615"/>
      <c r="K29" s="683"/>
      <c r="L29" s="683"/>
      <c r="M29" s="683"/>
      <c r="N29" s="683"/>
      <c r="O29" s="683"/>
      <c r="P29" s="683"/>
      <c r="Q29" s="683"/>
      <c r="R29" s="683"/>
      <c r="S29" s="683"/>
      <c r="T29" s="683"/>
      <c r="U29" s="683"/>
      <c r="V29" s="683"/>
      <c r="W29" s="683"/>
      <c r="X29" s="683"/>
      <c r="Y29" s="683"/>
      <c r="Z29" s="683"/>
      <c r="AA29" s="683"/>
      <c r="AB29" s="683"/>
      <c r="AC29" s="683"/>
      <c r="AD29" s="683"/>
      <c r="AE29" s="683"/>
      <c r="AF29" s="683"/>
      <c r="AG29" s="683"/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683"/>
    </row>
    <row r="30" spans="1:44" s="199" customFormat="1" ht="3.95" customHeight="1" x14ac:dyDescent="0.2">
      <c r="A30" s="666"/>
      <c r="B30" s="430"/>
      <c r="C30" s="430"/>
      <c r="D30" s="430"/>
      <c r="E30" s="430"/>
      <c r="F30" s="430"/>
      <c r="G30" s="430"/>
      <c r="H30" s="430"/>
      <c r="I30" s="430"/>
      <c r="J30" s="430"/>
      <c r="K30" s="430"/>
      <c r="L30" s="430"/>
      <c r="M30" s="430"/>
      <c r="N30" s="430"/>
      <c r="O30" s="430"/>
      <c r="P30" s="430"/>
      <c r="Q30" s="430"/>
      <c r="R30" s="430"/>
      <c r="S30" s="430"/>
      <c r="T30" s="430"/>
      <c r="U30" s="430"/>
      <c r="V30" s="430"/>
      <c r="W30" s="430"/>
      <c r="X30" s="547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05"/>
      <c r="B31" s="205" t="s">
        <v>303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47"/>
      <c r="Y31" s="205"/>
      <c r="Z31" s="205" t="s">
        <v>304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2" x14ac:dyDescent="0.2">
      <c r="A32" s="203"/>
      <c r="B32" s="203" t="s">
        <v>305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306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47"/>
      <c r="Y32" s="203"/>
      <c r="Z32" s="203" t="s">
        <v>307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">
      <c r="A33" s="203"/>
      <c r="B33" s="668">
        <f>Admin!L6</f>
        <v>44774</v>
      </c>
      <c r="C33" s="669"/>
      <c r="D33" s="670"/>
      <c r="E33" s="670"/>
      <c r="F33" s="670"/>
      <c r="G33" s="670"/>
      <c r="H33" s="670"/>
      <c r="I33" s="670"/>
      <c r="J33" s="670"/>
      <c r="K33" s="671"/>
      <c r="L33" s="203"/>
      <c r="M33" s="668">
        <f>Admin!N7</f>
        <v>45138</v>
      </c>
      <c r="N33" s="669"/>
      <c r="O33" s="670"/>
      <c r="P33" s="670"/>
      <c r="Q33" s="670"/>
      <c r="R33" s="670"/>
      <c r="S33" s="670"/>
      <c r="T33" s="670"/>
      <c r="U33" s="670"/>
      <c r="V33" s="671"/>
      <c r="W33" s="203"/>
      <c r="X33" s="547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5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47"/>
      <c r="Y34" s="203"/>
      <c r="Z34" s="203" t="s">
        <v>308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2" x14ac:dyDescent="0.2">
      <c r="A35" s="203"/>
      <c r="B35" s="211" t="s">
        <v>309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47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2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47"/>
      <c r="Y36" s="203"/>
      <c r="Z36" s="203" t="s">
        <v>310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2" x14ac:dyDescent="0.2">
      <c r="A37" s="203"/>
      <c r="B37" s="203" t="s">
        <v>311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47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47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2" x14ac:dyDescent="0.2">
      <c r="A39" s="203"/>
      <c r="B39" s="203" t="s">
        <v>312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47"/>
      <c r="Y39" s="203"/>
      <c r="Z39" s="203" t="s">
        <v>313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2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47"/>
      <c r="Y40" s="203"/>
      <c r="Z40" s="203" t="s">
        <v>314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2" x14ac:dyDescent="0.2">
      <c r="A41" s="203"/>
      <c r="B41" s="203" t="s">
        <v>315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47"/>
      <c r="Y41" s="203"/>
      <c r="Z41" s="628"/>
      <c r="AA41" s="544"/>
      <c r="AB41" s="544"/>
      <c r="AC41" s="544"/>
      <c r="AD41" s="544"/>
      <c r="AE41" s="544"/>
      <c r="AF41" s="544"/>
      <c r="AG41" s="544"/>
      <c r="AH41" s="544"/>
      <c r="AI41" s="544"/>
      <c r="AJ41" s="544"/>
      <c r="AK41" s="544"/>
      <c r="AL41" s="544"/>
      <c r="AM41" s="544"/>
      <c r="AN41" s="544"/>
      <c r="AO41" s="544"/>
      <c r="AP41" s="544"/>
      <c r="AQ41" s="545"/>
      <c r="AR41" s="203"/>
    </row>
    <row r="42" spans="1:44" s="42" customFormat="1" ht="12" x14ac:dyDescent="0.2">
      <c r="A42" s="203"/>
      <c r="B42" s="203" t="s">
        <v>316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47"/>
      <c r="Y42" s="203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47"/>
      <c r="Y43" s="203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03"/>
    </row>
    <row r="44" spans="1:44" s="42" customFormat="1" ht="12" x14ac:dyDescent="0.2">
      <c r="A44" s="203"/>
      <c r="B44" s="203" t="s">
        <v>317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47"/>
      <c r="Y44" s="203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47"/>
      <c r="Y45" s="203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03"/>
    </row>
    <row r="46" spans="1:44" s="42" customFormat="1" ht="12" x14ac:dyDescent="0.2">
      <c r="A46" s="203"/>
      <c r="B46" s="203" t="s">
        <v>318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47"/>
      <c r="Y46" s="203"/>
      <c r="Z46" s="650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53"/>
      <c r="AR46" s="203"/>
    </row>
    <row r="47" spans="1:44" s="42" customFormat="1" ht="12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47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47"/>
      <c r="Y48" s="203"/>
      <c r="Z48" s="205" t="s">
        <v>319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">
      <c r="A49" s="203"/>
      <c r="B49" s="205" t="s">
        <v>320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47"/>
      <c r="Y49" s="203"/>
      <c r="Z49" s="211" t="s">
        <v>321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2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47"/>
      <c r="Y50" s="203"/>
      <c r="Z50" s="211" t="s">
        <v>322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2" x14ac:dyDescent="0.2">
      <c r="A51" s="203"/>
      <c r="B51" s="203" t="s">
        <v>323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47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2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47"/>
      <c r="Y52" s="203"/>
      <c r="Z52" s="203" t="s">
        <v>324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2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47"/>
      <c r="Y53" s="203"/>
      <c r="Z53" s="203" t="s">
        <v>325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5" customHeight="1" x14ac:dyDescent="0.2">
      <c r="A54" s="203"/>
      <c r="B54" s="205" t="s">
        <v>326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47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2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47"/>
      <c r="Y55" s="203"/>
      <c r="Z55" s="203" t="s">
        <v>327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2" x14ac:dyDescent="0.2">
      <c r="A56" s="203"/>
      <c r="B56" s="203" t="s">
        <v>328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47"/>
      <c r="Y56" s="203"/>
      <c r="Z56" s="203" t="s">
        <v>329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47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2" x14ac:dyDescent="0.2">
      <c r="A58" s="203"/>
      <c r="B58" s="203" t="s">
        <v>330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47"/>
      <c r="Y58" s="203"/>
      <c r="Z58" s="203" t="s">
        <v>331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2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47"/>
      <c r="Y59" s="203"/>
      <c r="Z59" s="203" t="s">
        <v>332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47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">
      <c r="A61" s="664"/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664"/>
      <c r="M61" s="664"/>
      <c r="N61" s="664"/>
      <c r="O61" s="664"/>
      <c r="P61" s="664"/>
      <c r="Q61" s="664"/>
      <c r="R61" s="664"/>
      <c r="S61" s="664"/>
      <c r="T61" s="664"/>
      <c r="U61" s="664"/>
      <c r="V61" s="664"/>
      <c r="W61" s="664"/>
      <c r="X61" s="664"/>
      <c r="Y61" s="664"/>
      <c r="Z61" s="664"/>
      <c r="AA61" s="664"/>
      <c r="AB61" s="664"/>
      <c r="AC61" s="664"/>
      <c r="AD61" s="664"/>
      <c r="AE61" s="664"/>
      <c r="AF61" s="664"/>
      <c r="AG61" s="664"/>
      <c r="AH61" s="664"/>
      <c r="AI61" s="664"/>
      <c r="AJ61" s="664"/>
      <c r="AK61" s="664"/>
      <c r="AL61" s="664"/>
      <c r="AM61" s="664"/>
      <c r="AN61" s="664"/>
      <c r="AO61" s="664"/>
      <c r="AP61" s="664"/>
      <c r="AQ61" s="664"/>
      <c r="AR61" s="664"/>
    </row>
    <row r="62" spans="1:44" s="215" customFormat="1" x14ac:dyDescent="0.2">
      <c r="A62" s="672" t="s">
        <v>333</v>
      </c>
      <c r="B62" s="673"/>
      <c r="C62" s="673"/>
      <c r="D62" s="673"/>
      <c r="E62" s="673"/>
      <c r="F62" s="664"/>
      <c r="G62" s="664"/>
      <c r="H62" s="664"/>
      <c r="I62" s="664"/>
      <c r="J62" s="664"/>
      <c r="K62" s="664"/>
      <c r="L62" s="664"/>
      <c r="M62" s="664"/>
      <c r="N62" s="664"/>
      <c r="O62" s="664"/>
      <c r="P62" s="664"/>
      <c r="Q62" s="664"/>
      <c r="R62" s="664"/>
      <c r="S62" s="664"/>
      <c r="T62" s="664"/>
      <c r="U62" s="664"/>
      <c r="V62" s="664"/>
      <c r="W62" s="664"/>
      <c r="X62" s="664"/>
      <c r="Y62" s="664"/>
      <c r="Z62" s="664"/>
      <c r="AA62" s="664"/>
      <c r="AB62" s="664"/>
      <c r="AC62" s="664"/>
      <c r="AD62" s="664"/>
      <c r="AE62" s="664"/>
      <c r="AF62" s="664"/>
      <c r="AG62" s="664"/>
      <c r="AH62" s="664"/>
      <c r="AI62" s="664"/>
      <c r="AJ62" s="664"/>
      <c r="AK62" s="664"/>
      <c r="AL62" s="664"/>
      <c r="AM62" s="664"/>
      <c r="AN62" s="664"/>
      <c r="AO62" s="664"/>
      <c r="AP62" s="664"/>
      <c r="AQ62" s="664"/>
      <c r="AR62" s="664"/>
    </row>
    <row r="63" spans="1:44" ht="18" customHeight="1" x14ac:dyDescent="0.2">
      <c r="A63" s="593" t="s">
        <v>334</v>
      </c>
      <c r="B63" s="661"/>
      <c r="C63" s="661"/>
      <c r="D63" s="661"/>
      <c r="E63" s="661"/>
      <c r="F63" s="661"/>
      <c r="G63" s="661"/>
      <c r="H63" s="661"/>
      <c r="I63" s="661"/>
      <c r="J63" s="661"/>
      <c r="K63" s="661"/>
      <c r="L63" s="661"/>
      <c r="M63" s="661"/>
      <c r="N63" s="662"/>
      <c r="O63" s="430"/>
      <c r="P63" s="430"/>
      <c r="Q63" s="430"/>
      <c r="R63" s="430"/>
      <c r="S63" s="430"/>
      <c r="T63" s="430"/>
      <c r="U63" s="430"/>
      <c r="V63" s="430"/>
      <c r="W63" s="430"/>
      <c r="X63" s="430"/>
      <c r="Y63" s="430"/>
      <c r="Z63" s="430"/>
      <c r="AA63" s="430"/>
      <c r="AB63" s="430"/>
      <c r="AC63" s="430"/>
      <c r="AD63" s="430"/>
      <c r="AE63" s="430"/>
      <c r="AF63" s="430"/>
      <c r="AG63" s="430"/>
      <c r="AH63" s="430"/>
      <c r="AI63" s="430"/>
      <c r="AJ63" s="430"/>
      <c r="AK63" s="430"/>
      <c r="AL63" s="430"/>
      <c r="AM63" s="430"/>
      <c r="AN63" s="430"/>
      <c r="AO63" s="430"/>
      <c r="AP63" s="430"/>
      <c r="AQ63" s="430"/>
      <c r="AR63" s="430"/>
    </row>
    <row r="64" spans="1:44" ht="18" customHeight="1" x14ac:dyDescent="0.2">
      <c r="A64" s="663" t="s">
        <v>335</v>
      </c>
      <c r="B64" s="663"/>
      <c r="C64" s="663"/>
      <c r="D64" s="663"/>
      <c r="E64" s="663"/>
      <c r="F64" s="663"/>
      <c r="G64" s="209"/>
      <c r="H64" s="664"/>
      <c r="I64" s="664"/>
      <c r="J64" s="664"/>
      <c r="K64" s="664"/>
      <c r="L64" s="664"/>
      <c r="M64" s="664"/>
      <c r="N64" s="664"/>
      <c r="O64" s="664"/>
      <c r="P64" s="664"/>
      <c r="Q64" s="664"/>
      <c r="R64" s="664"/>
      <c r="S64" s="664"/>
      <c r="T64" s="664"/>
      <c r="U64" s="664"/>
      <c r="V64" s="664"/>
      <c r="W64" s="664"/>
      <c r="X64" s="664"/>
      <c r="Y64" s="664"/>
      <c r="Z64" s="664"/>
      <c r="AA64" s="664"/>
      <c r="AB64" s="664"/>
      <c r="AC64" s="664"/>
      <c r="AD64" s="664"/>
      <c r="AE64" s="664"/>
      <c r="AF64" s="664"/>
      <c r="AG64" s="664"/>
      <c r="AH64" s="664"/>
      <c r="AI64" s="664"/>
      <c r="AJ64" s="664"/>
      <c r="AK64" s="664"/>
      <c r="AL64" s="664"/>
      <c r="AM64" s="664"/>
      <c r="AN64" s="664"/>
      <c r="AO64" s="664"/>
      <c r="AP64" s="664"/>
      <c r="AQ64" s="664"/>
      <c r="AR64" s="664"/>
    </row>
    <row r="65" spans="1:44" ht="2.1" customHeight="1" x14ac:dyDescent="0.2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">
      <c r="A66" s="203"/>
      <c r="B66" s="205">
        <v>1</v>
      </c>
      <c r="C66" s="205" t="s">
        <v>336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150</v>
      </c>
      <c r="AK66" s="654">
        <f>'PubP&amp;L'!F9</f>
        <v>0</v>
      </c>
      <c r="AL66" s="654"/>
      <c r="AM66" s="654"/>
      <c r="AN66" s="654"/>
      <c r="AO66" s="654"/>
      <c r="AP66" s="654"/>
      <c r="AQ66" s="654"/>
      <c r="AR66" s="203"/>
    </row>
    <row r="67" spans="1:44" ht="3" customHeight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">
      <c r="A68" s="665" t="s">
        <v>337</v>
      </c>
      <c r="B68" s="665"/>
      <c r="C68" s="665"/>
      <c r="D68" s="665"/>
      <c r="E68" s="665"/>
      <c r="F68" s="665"/>
      <c r="G68" s="664"/>
      <c r="H68" s="664"/>
      <c r="I68" s="664"/>
      <c r="J68" s="664"/>
      <c r="K68" s="664"/>
      <c r="L68" s="664"/>
      <c r="M68" s="664"/>
      <c r="N68" s="664"/>
      <c r="O68" s="664"/>
      <c r="P68" s="664"/>
      <c r="Q68" s="664"/>
      <c r="R68" s="664"/>
      <c r="S68" s="664"/>
      <c r="T68" s="664"/>
      <c r="U68" s="664"/>
      <c r="V68" s="664"/>
      <c r="W68" s="664"/>
      <c r="X68" s="664"/>
      <c r="Y68" s="664"/>
      <c r="Z68" s="664"/>
      <c r="AA68" s="664"/>
      <c r="AB68" s="664"/>
      <c r="AC68" s="664"/>
      <c r="AD68" s="664"/>
      <c r="AE68" s="664"/>
      <c r="AF68" s="664"/>
      <c r="AG68" s="664"/>
      <c r="AH68" s="664"/>
      <c r="AI68" s="664"/>
      <c r="AJ68" s="664"/>
      <c r="AK68" s="664"/>
      <c r="AL68" s="664"/>
      <c r="AM68" s="664"/>
      <c r="AN68" s="664"/>
      <c r="AO68" s="664"/>
      <c r="AP68" s="664"/>
      <c r="AQ68" s="664"/>
      <c r="AR68" s="664"/>
    </row>
    <row r="69" spans="1:44" ht="2.1" customHeight="1" x14ac:dyDescent="0.2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">
      <c r="A70" s="203"/>
      <c r="B70" s="205">
        <v>3</v>
      </c>
      <c r="C70" s="205" t="s">
        <v>338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25">
        <v>3</v>
      </c>
      <c r="X70" s="641"/>
      <c r="Y70" s="220" t="s">
        <v>150</v>
      </c>
      <c r="Z70" s="654" t="str">
        <f>IF(CorporationTax!K22&gt;0,CorporationTax!K22," ")</f>
        <v xml:space="preserve"> </v>
      </c>
      <c r="AA70" s="654"/>
      <c r="AB70" s="654"/>
      <c r="AC70" s="654"/>
      <c r="AD70" s="654"/>
      <c r="AE70" s="654"/>
      <c r="AF70" s="659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">
      <c r="A72" s="203"/>
      <c r="B72" s="205">
        <v>4</v>
      </c>
      <c r="C72" s="205" t="s">
        <v>339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25">
        <v>4</v>
      </c>
      <c r="X72" s="641"/>
      <c r="Y72" s="220" t="s">
        <v>150</v>
      </c>
      <c r="Z72" s="654" t="str">
        <f>IF(OpenAccounts!Q5&gt;0,OpenAccounts!Q5," ")</f>
        <v xml:space="preserve"> </v>
      </c>
      <c r="AA72" s="654"/>
      <c r="AB72" s="654"/>
      <c r="AC72" s="654"/>
      <c r="AD72" s="654"/>
      <c r="AE72" s="654"/>
      <c r="AF72" s="659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22" t="s">
        <v>340</v>
      </c>
      <c r="AI73" s="622"/>
      <c r="AJ73" s="622"/>
      <c r="AK73" s="622"/>
      <c r="AL73" s="622"/>
      <c r="AM73" s="622"/>
      <c r="AN73" s="622"/>
      <c r="AO73" s="622"/>
      <c r="AP73" s="622"/>
      <c r="AQ73" s="622"/>
      <c r="AR73" s="208"/>
    </row>
    <row r="74" spans="1:44" s="42" customFormat="1" ht="15" customHeight="1" x14ac:dyDescent="0.2">
      <c r="A74" s="203"/>
      <c r="B74" s="222">
        <v>5</v>
      </c>
      <c r="C74" s="222" t="s">
        <v>341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150</v>
      </c>
      <c r="AJ74" s="654">
        <f>SUM(Z69:AF70)-SUM(Z72:AF73)</f>
        <v>0</v>
      </c>
      <c r="AK74" s="655"/>
      <c r="AL74" s="655"/>
      <c r="AM74" s="655"/>
      <c r="AN74" s="655"/>
      <c r="AO74" s="655"/>
      <c r="AP74" s="655"/>
      <c r="AQ74" s="656"/>
      <c r="AR74" s="203"/>
    </row>
    <row r="75" spans="1:44" s="42" customFormat="1" ht="12" customHeight="1" x14ac:dyDescent="0.2">
      <c r="A75" s="203"/>
      <c r="B75" s="205">
        <v>6</v>
      </c>
      <c r="C75" s="205" t="s">
        <v>342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">
      <c r="A76" s="203"/>
      <c r="B76" s="205"/>
      <c r="C76" s="222" t="s">
        <v>343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150</v>
      </c>
      <c r="AJ76" s="654" t="str">
        <f>IF(-TrialBalance!EJ58&gt;0,-TrialBalance!EJ58," ")</f>
        <v xml:space="preserve"> </v>
      </c>
      <c r="AK76" s="655"/>
      <c r="AL76" s="655"/>
      <c r="AM76" s="655"/>
      <c r="AN76" s="655"/>
      <c r="AO76" s="655"/>
      <c r="AP76" s="655"/>
      <c r="AQ76" s="656"/>
      <c r="AR76" s="208"/>
    </row>
    <row r="77" spans="1:44" s="42" customFormat="1" ht="2.1" customHeight="1" x14ac:dyDescent="0.2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">
      <c r="A78" s="203"/>
      <c r="B78" s="205">
        <v>11</v>
      </c>
      <c r="C78" s="205" t="s">
        <v>344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150</v>
      </c>
      <c r="AJ78" s="654"/>
      <c r="AK78" s="655"/>
      <c r="AL78" s="655"/>
      <c r="AM78" s="655"/>
      <c r="AN78" s="655"/>
      <c r="AO78" s="655"/>
      <c r="AP78" s="655"/>
      <c r="AQ78" s="656"/>
      <c r="AR78" s="208"/>
    </row>
    <row r="79" spans="1:44" s="42" customFormat="1" ht="2.1" customHeight="1" x14ac:dyDescent="0.2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">
      <c r="A80" s="203"/>
      <c r="B80" s="205">
        <v>12</v>
      </c>
      <c r="C80" s="205" t="s">
        <v>345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150</v>
      </c>
      <c r="AJ80" s="654"/>
      <c r="AK80" s="655"/>
      <c r="AL80" s="655"/>
      <c r="AM80" s="655"/>
      <c r="AN80" s="655"/>
      <c r="AO80" s="655"/>
      <c r="AP80" s="655"/>
      <c r="AQ80" s="656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">
      <c r="A82" s="581" t="s">
        <v>346</v>
      </c>
      <c r="B82" s="581"/>
      <c r="C82" s="581"/>
      <c r="D82" s="581"/>
      <c r="E82" s="581"/>
      <c r="F82" s="581"/>
      <c r="G82" s="581"/>
      <c r="H82" s="581"/>
      <c r="I82" s="581"/>
      <c r="J82" s="581"/>
      <c r="K82" s="66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">
      <c r="A84" s="203"/>
      <c r="B84" s="205">
        <v>16</v>
      </c>
      <c r="C84" s="205" t="s">
        <v>347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25">
        <v>16</v>
      </c>
      <c r="X84" s="641"/>
      <c r="Y84" s="220" t="s">
        <v>150</v>
      </c>
      <c r="Z84" s="599"/>
      <c r="AA84" s="599"/>
      <c r="AB84" s="599"/>
      <c r="AC84" s="599"/>
      <c r="AD84" s="599"/>
      <c r="AE84" s="599"/>
      <c r="AF84" s="607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">
      <c r="A86" s="203"/>
      <c r="B86" s="205">
        <v>17</v>
      </c>
      <c r="C86" s="205" t="s">
        <v>348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25">
        <v>17</v>
      </c>
      <c r="X86" s="641"/>
      <c r="Y86" s="220" t="s">
        <v>150</v>
      </c>
      <c r="Z86" s="599"/>
      <c r="AA86" s="599"/>
      <c r="AB86" s="599"/>
      <c r="AC86" s="599"/>
      <c r="AD86" s="599"/>
      <c r="AE86" s="599"/>
      <c r="AF86" s="607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22" t="s">
        <v>349</v>
      </c>
      <c r="AI87" s="622"/>
      <c r="AJ87" s="622"/>
      <c r="AK87" s="622"/>
      <c r="AL87" s="622"/>
      <c r="AM87" s="622"/>
      <c r="AN87" s="622"/>
      <c r="AO87" s="622"/>
      <c r="AP87" s="622"/>
      <c r="AQ87" s="622"/>
      <c r="AR87" s="203"/>
    </row>
    <row r="88" spans="1:44" s="42" customFormat="1" ht="15" customHeight="1" x14ac:dyDescent="0.2">
      <c r="A88" s="203"/>
      <c r="B88" s="226">
        <v>18</v>
      </c>
      <c r="C88" s="226" t="s">
        <v>350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150</v>
      </c>
      <c r="AJ88" s="599"/>
      <c r="AK88" s="540"/>
      <c r="AL88" s="540"/>
      <c r="AM88" s="540"/>
      <c r="AN88" s="540"/>
      <c r="AO88" s="540"/>
      <c r="AP88" s="540"/>
      <c r="AQ88" s="541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5" customHeight="1" x14ac:dyDescent="0.2">
      <c r="A90" s="591"/>
      <c r="B90" s="591"/>
      <c r="C90" s="591"/>
      <c r="D90" s="591"/>
      <c r="E90" s="591"/>
      <c r="F90" s="591"/>
      <c r="G90" s="591"/>
      <c r="H90" s="591"/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22" t="s">
        <v>351</v>
      </c>
      <c r="AI91" s="622"/>
      <c r="AJ91" s="622"/>
      <c r="AK91" s="622"/>
      <c r="AL91" s="622"/>
      <c r="AM91" s="622"/>
      <c r="AN91" s="622"/>
      <c r="AO91" s="622"/>
      <c r="AP91" s="622"/>
      <c r="AQ91" s="622"/>
      <c r="AR91" s="203"/>
    </row>
    <row r="92" spans="1:44" s="42" customFormat="1" ht="15" customHeight="1" x14ac:dyDescent="0.2">
      <c r="A92" s="203"/>
      <c r="B92" s="226">
        <v>21</v>
      </c>
      <c r="C92" s="227" t="s">
        <v>352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150</v>
      </c>
      <c r="AJ92" s="654">
        <f>IF(AJ74&gt;0,AJ74+SUM(AJ76:AJ80)+AJ88,0)</f>
        <v>0</v>
      </c>
      <c r="AK92" s="655"/>
      <c r="AL92" s="655"/>
      <c r="AM92" s="655"/>
      <c r="AN92" s="655"/>
      <c r="AO92" s="655"/>
      <c r="AP92" s="655"/>
      <c r="AQ92" s="656"/>
      <c r="AR92" s="203"/>
    </row>
    <row r="93" spans="1:44" s="225" customFormat="1" ht="2.1" customHeight="1" x14ac:dyDescent="0.2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7"/>
      <c r="P93" s="657"/>
      <c r="Q93" s="657"/>
      <c r="R93" s="657"/>
      <c r="S93" s="657"/>
      <c r="T93" s="657"/>
      <c r="U93" s="657"/>
      <c r="V93" s="657"/>
      <c r="W93" s="657"/>
      <c r="X93" s="657"/>
      <c r="Y93" s="657"/>
      <c r="Z93" s="657"/>
      <c r="AA93" s="657"/>
      <c r="AB93" s="657"/>
      <c r="AC93" s="657"/>
      <c r="AD93" s="657"/>
      <c r="AE93" s="657"/>
      <c r="AF93" s="657"/>
      <c r="AG93" s="657"/>
      <c r="AH93" s="657"/>
      <c r="AI93" s="657"/>
      <c r="AJ93" s="657"/>
      <c r="AK93" s="657"/>
      <c r="AL93" s="657"/>
      <c r="AM93" s="657"/>
      <c r="AN93" s="657"/>
      <c r="AO93" s="657"/>
      <c r="AP93" s="657"/>
      <c r="AQ93" s="657"/>
      <c r="AR93" s="657"/>
    </row>
    <row r="94" spans="1:44" s="42" customFormat="1" ht="18" customHeight="1" x14ac:dyDescent="0.2">
      <c r="A94" s="581" t="s">
        <v>353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86"/>
      <c r="AB94" s="586"/>
      <c r="AC94" s="586"/>
      <c r="AD94" s="586"/>
      <c r="AE94" s="586"/>
      <c r="AF94" s="586"/>
      <c r="AG94" s="586"/>
      <c r="AH94" s="586"/>
      <c r="AI94" s="586"/>
      <c r="AJ94" s="586"/>
      <c r="AK94" s="586"/>
      <c r="AL94" s="586"/>
      <c r="AM94" s="586"/>
      <c r="AN94" s="586"/>
      <c r="AO94" s="586"/>
      <c r="AP94" s="586"/>
      <c r="AQ94" s="586"/>
      <c r="AR94" s="586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">
      <c r="A96" s="203"/>
      <c r="B96" s="205">
        <v>24</v>
      </c>
      <c r="C96" s="205" t="s">
        <v>354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25">
        <v>24</v>
      </c>
      <c r="X96" s="641"/>
      <c r="Y96" s="220" t="s">
        <v>150</v>
      </c>
      <c r="Z96" s="599"/>
      <c r="AA96" s="599"/>
      <c r="AB96" s="599"/>
      <c r="AC96" s="599"/>
      <c r="AD96" s="599"/>
      <c r="AE96" s="599"/>
      <c r="AF96" s="607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499999999999993" customHeight="1" x14ac:dyDescent="0.2">
      <c r="A98" s="203"/>
      <c r="B98" s="205">
        <v>30</v>
      </c>
      <c r="C98" s="205" t="s">
        <v>355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25">
        <v>30</v>
      </c>
      <c r="X98" s="648"/>
      <c r="Y98" s="649" t="s">
        <v>150</v>
      </c>
      <c r="Z98" s="651"/>
      <c r="AA98" s="651"/>
      <c r="AB98" s="651"/>
      <c r="AC98" s="651"/>
      <c r="AD98" s="651"/>
      <c r="AE98" s="651"/>
      <c r="AF98" s="612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499999999999993" customHeight="1" x14ac:dyDescent="0.2">
      <c r="A99" s="203"/>
      <c r="B99" s="205"/>
      <c r="C99" s="205" t="s">
        <v>356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05"/>
      <c r="X99" s="605"/>
      <c r="Y99" s="650"/>
      <c r="Z99" s="652"/>
      <c r="AA99" s="652"/>
      <c r="AB99" s="652"/>
      <c r="AC99" s="652"/>
      <c r="AD99" s="652"/>
      <c r="AE99" s="652"/>
      <c r="AF99" s="65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499999999999993" customHeight="1" x14ac:dyDescent="0.2">
      <c r="A101" s="203"/>
      <c r="B101" s="205">
        <v>31</v>
      </c>
      <c r="C101" s="211" t="s">
        <v>357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25">
        <v>31</v>
      </c>
      <c r="X101" s="648"/>
      <c r="Y101" s="611"/>
      <c r="Z101" s="658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499999999999993" customHeight="1" x14ac:dyDescent="0.2">
      <c r="A102" s="203"/>
      <c r="B102" s="203"/>
      <c r="C102" s="211" t="s">
        <v>358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05"/>
      <c r="X102" s="605"/>
      <c r="Y102" s="650"/>
      <c r="Z102" s="653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">
      <c r="A104" s="203"/>
      <c r="B104" s="205">
        <v>32</v>
      </c>
      <c r="C104" s="205" t="s">
        <v>359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25">
        <v>32</v>
      </c>
      <c r="X104" s="641"/>
      <c r="Y104" s="220" t="s">
        <v>150</v>
      </c>
      <c r="Z104" s="599"/>
      <c r="AA104" s="599"/>
      <c r="AB104" s="599"/>
      <c r="AC104" s="599"/>
      <c r="AD104" s="599"/>
      <c r="AE104" s="599"/>
      <c r="AF104" s="607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">
      <c r="A106" s="203"/>
      <c r="B106" s="205">
        <v>35</v>
      </c>
      <c r="C106" s="205" t="s">
        <v>360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25">
        <v>35</v>
      </c>
      <c r="X106" s="648"/>
      <c r="Y106" s="649" t="s">
        <v>150</v>
      </c>
      <c r="Z106" s="651"/>
      <c r="AA106" s="651"/>
      <c r="AB106" s="651"/>
      <c r="AC106" s="651"/>
      <c r="AD106" s="651"/>
      <c r="AE106" s="651"/>
      <c r="AF106" s="612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05"/>
      <c r="X107" s="605"/>
      <c r="Y107" s="650"/>
      <c r="Z107" s="652"/>
      <c r="AA107" s="652"/>
      <c r="AB107" s="652"/>
      <c r="AC107" s="652"/>
      <c r="AD107" s="652"/>
      <c r="AE107" s="652"/>
      <c r="AF107" s="65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5" customHeight="1" x14ac:dyDescent="0.2">
      <c r="A108" s="591"/>
      <c r="B108" s="591"/>
      <c r="C108" s="591"/>
      <c r="D108" s="591"/>
      <c r="E108" s="591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  <c r="AD108" s="591"/>
      <c r="AE108" s="591"/>
      <c r="AF108" s="591"/>
      <c r="AG108" s="591"/>
      <c r="AH108" s="591"/>
      <c r="AI108" s="591"/>
      <c r="AJ108" s="591"/>
      <c r="AK108" s="591"/>
      <c r="AL108" s="591"/>
      <c r="AM108" s="591"/>
      <c r="AN108" s="591"/>
      <c r="AO108" s="591"/>
      <c r="AP108" s="591"/>
      <c r="AQ108" s="591"/>
      <c r="AR108" s="591"/>
    </row>
    <row r="109" spans="1:44" s="42" customFormat="1" ht="9.9499999999999993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22" t="s">
        <v>361</v>
      </c>
      <c r="AI109" s="622"/>
      <c r="AJ109" s="622"/>
      <c r="AK109" s="622"/>
      <c r="AL109" s="622"/>
      <c r="AM109" s="622"/>
      <c r="AN109" s="622"/>
      <c r="AO109" s="622"/>
      <c r="AP109" s="622"/>
      <c r="AQ109" s="622"/>
      <c r="AR109" s="203"/>
    </row>
    <row r="110" spans="1:44" s="42" customFormat="1" ht="18" customHeight="1" x14ac:dyDescent="0.2">
      <c r="A110" s="203"/>
      <c r="B110" s="231">
        <v>37</v>
      </c>
      <c r="C110" s="232" t="s">
        <v>362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150</v>
      </c>
      <c r="AJ110" s="654">
        <f>AJ92-Z96-Z98-Z104-Z106</f>
        <v>0</v>
      </c>
      <c r="AK110" s="655"/>
      <c r="AL110" s="655"/>
      <c r="AM110" s="655"/>
      <c r="AN110" s="655"/>
      <c r="AO110" s="655"/>
      <c r="AP110" s="655"/>
      <c r="AQ110" s="656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">
      <c r="A112" s="581" t="s">
        <v>363</v>
      </c>
      <c r="B112" s="581"/>
      <c r="C112" s="581"/>
      <c r="D112" s="581"/>
      <c r="E112" s="581"/>
      <c r="F112" s="581"/>
      <c r="G112" s="581"/>
      <c r="H112" s="581"/>
      <c r="I112" s="581"/>
      <c r="J112" s="582"/>
      <c r="K112" s="547"/>
      <c r="L112" s="547"/>
      <c r="M112" s="547"/>
      <c r="N112" s="547"/>
      <c r="O112" s="547"/>
      <c r="P112" s="547"/>
      <c r="Q112" s="547"/>
      <c r="R112" s="547"/>
      <c r="S112" s="547"/>
      <c r="T112" s="547"/>
      <c r="U112" s="547"/>
      <c r="V112" s="547"/>
      <c r="W112" s="547"/>
      <c r="X112" s="547"/>
      <c r="Y112" s="547"/>
      <c r="Z112" s="547"/>
      <c r="AA112" s="547"/>
      <c r="AB112" s="547"/>
      <c r="AC112" s="547"/>
      <c r="AD112" s="547"/>
      <c r="AE112" s="547"/>
      <c r="AF112" s="547"/>
      <c r="AG112" s="547"/>
      <c r="AH112" s="547"/>
      <c r="AI112" s="547"/>
      <c r="AJ112" s="547"/>
      <c r="AK112" s="547"/>
      <c r="AL112" s="547"/>
      <c r="AM112" s="547"/>
      <c r="AN112" s="547"/>
      <c r="AO112" s="547"/>
      <c r="AP112" s="547"/>
      <c r="AQ112" s="547"/>
      <c r="AR112" s="547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">
      <c r="A114" s="203"/>
      <c r="B114" s="205">
        <v>38</v>
      </c>
      <c r="C114" s="205" t="s">
        <v>364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25">
        <v>38</v>
      </c>
      <c r="X114" s="641"/>
      <c r="Y114" s="220" t="s">
        <v>150</v>
      </c>
      <c r="Z114" s="599"/>
      <c r="AA114" s="599"/>
      <c r="AB114" s="599"/>
      <c r="AC114" s="599"/>
      <c r="AD114" s="599"/>
      <c r="AE114" s="599"/>
      <c r="AF114" s="607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365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25">
        <v>39</v>
      </c>
      <c r="X116" s="641"/>
      <c r="Y116" s="642">
        <v>0</v>
      </c>
      <c r="Z116" s="643"/>
      <c r="AA116" s="644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">
      <c r="A117" s="203"/>
      <c r="B117" s="205"/>
      <c r="C117" s="205" t="s">
        <v>366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">
      <c r="A118" s="203"/>
      <c r="B118" s="205">
        <v>40</v>
      </c>
      <c r="C118" s="205" t="s">
        <v>367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25">
        <v>40</v>
      </c>
      <c r="X118" s="641"/>
      <c r="Y118" s="645"/>
      <c r="Z118" s="646"/>
      <c r="AA118" s="647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">
      <c r="A120" s="203"/>
      <c r="B120" s="205">
        <v>41</v>
      </c>
      <c r="C120" s="205" t="s">
        <v>368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25">
        <v>41</v>
      </c>
      <c r="X120" s="641"/>
      <c r="Y120" s="645"/>
      <c r="Z120" s="646"/>
      <c r="AA120" s="647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499999999999993" customHeight="1" x14ac:dyDescent="0.2">
      <c r="A122" s="203"/>
      <c r="B122" s="205">
        <v>42</v>
      </c>
      <c r="C122" s="211" t="s">
        <v>369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589">
        <v>42</v>
      </c>
      <c r="AI122" s="631" t="s">
        <v>119</v>
      </c>
      <c r="AJ122" s="632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499999999999993" customHeight="1" x14ac:dyDescent="0.2">
      <c r="A123" s="203"/>
      <c r="B123" s="203"/>
      <c r="C123" s="235" t="s">
        <v>370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589"/>
      <c r="AI123" s="633"/>
      <c r="AJ123" s="634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">
      <c r="A124" s="205"/>
      <c r="B124" s="205" t="s">
        <v>371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">
      <c r="A125" s="205"/>
      <c r="B125" s="205" t="s">
        <v>372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373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374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375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635">
        <f>CorporationTax!E33</f>
        <v>2022</v>
      </c>
      <c r="D126" s="636"/>
      <c r="E126" s="637"/>
      <c r="F126" s="637"/>
      <c r="G126" s="637"/>
      <c r="H126" s="638"/>
      <c r="I126" s="203"/>
      <c r="J126" s="203"/>
      <c r="K126" s="203"/>
      <c r="L126" s="219">
        <v>44</v>
      </c>
      <c r="M126" s="220" t="s">
        <v>150</v>
      </c>
      <c r="N126" s="608">
        <f>CorporationTax!F33</f>
        <v>0</v>
      </c>
      <c r="O126" s="555"/>
      <c r="P126" s="555"/>
      <c r="Q126" s="555"/>
      <c r="R126" s="555"/>
      <c r="S126" s="555"/>
      <c r="T126" s="619"/>
      <c r="U126" s="203"/>
      <c r="V126" s="203"/>
      <c r="W126" s="203"/>
      <c r="X126" s="203"/>
      <c r="Y126" s="625">
        <v>45</v>
      </c>
      <c r="Z126" s="430"/>
      <c r="AA126" s="639">
        <f>CorporationTax!G33</f>
        <v>19</v>
      </c>
      <c r="AB126" s="640"/>
      <c r="AC126" s="203"/>
      <c r="AD126" s="203"/>
      <c r="AE126" s="203"/>
      <c r="AF126" s="203"/>
      <c r="AG126" s="203"/>
      <c r="AH126" s="219">
        <v>46</v>
      </c>
      <c r="AI126" s="223" t="s">
        <v>150</v>
      </c>
      <c r="AJ126" s="623">
        <f>CorporationTax!I33</f>
        <v>0</v>
      </c>
      <c r="AK126" s="555"/>
      <c r="AL126" s="555"/>
      <c r="AM126" s="555"/>
      <c r="AN126" s="555"/>
      <c r="AO126" s="555"/>
      <c r="AP126" s="555"/>
      <c r="AQ126" s="237" t="s">
        <v>376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635">
        <f>CorporationTax!E34</f>
        <v>2023</v>
      </c>
      <c r="D128" s="636"/>
      <c r="E128" s="637"/>
      <c r="F128" s="637"/>
      <c r="G128" s="637"/>
      <c r="H128" s="638"/>
      <c r="I128" s="203"/>
      <c r="J128" s="203"/>
      <c r="K128" s="203"/>
      <c r="L128" s="219">
        <v>54</v>
      </c>
      <c r="M128" s="220" t="s">
        <v>150</v>
      </c>
      <c r="N128" s="608">
        <f>CorporationTax!F34</f>
        <v>0</v>
      </c>
      <c r="O128" s="555"/>
      <c r="P128" s="555"/>
      <c r="Q128" s="555"/>
      <c r="R128" s="555"/>
      <c r="S128" s="555"/>
      <c r="T128" s="619"/>
      <c r="U128" s="203"/>
      <c r="V128" s="203"/>
      <c r="W128" s="203"/>
      <c r="X128" s="203"/>
      <c r="Y128" s="625">
        <v>55</v>
      </c>
      <c r="Z128" s="430"/>
      <c r="AA128" s="639">
        <f>CorporationTax!G34</f>
        <v>19</v>
      </c>
      <c r="AB128" s="640"/>
      <c r="AC128" s="203"/>
      <c r="AD128" s="203"/>
      <c r="AE128" s="203"/>
      <c r="AF128" s="203"/>
      <c r="AG128" s="203"/>
      <c r="AH128" s="219">
        <v>56</v>
      </c>
      <c r="AI128" s="223" t="s">
        <v>150</v>
      </c>
      <c r="AJ128" s="623">
        <f>CorporationTax!I34</f>
        <v>0</v>
      </c>
      <c r="AK128" s="555"/>
      <c r="AL128" s="555"/>
      <c r="AM128" s="555"/>
      <c r="AN128" s="555"/>
      <c r="AO128" s="555"/>
      <c r="AP128" s="555"/>
      <c r="AQ128" s="237" t="s">
        <v>376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22" t="s">
        <v>377</v>
      </c>
      <c r="AI130" s="622"/>
      <c r="AJ130" s="622"/>
      <c r="AK130" s="622"/>
      <c r="AL130" s="622"/>
      <c r="AM130" s="622"/>
      <c r="AN130" s="622"/>
      <c r="AO130" s="622"/>
      <c r="AP130" s="622"/>
      <c r="AQ130" s="622"/>
      <c r="AR130" s="203"/>
    </row>
    <row r="131" spans="1:44" s="42" customFormat="1" ht="15" customHeight="1" x14ac:dyDescent="0.25">
      <c r="A131" s="203"/>
      <c r="B131" s="205">
        <v>61</v>
      </c>
      <c r="C131" s="205" t="s">
        <v>171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150</v>
      </c>
      <c r="AJ131" s="623">
        <f>AJ126+AJ128</f>
        <v>0</v>
      </c>
      <c r="AK131" s="623"/>
      <c r="AL131" s="623"/>
      <c r="AM131" s="623"/>
      <c r="AN131" s="623"/>
      <c r="AO131" s="623"/>
      <c r="AP131" s="623"/>
      <c r="AQ131" s="237" t="s">
        <v>376</v>
      </c>
      <c r="AR131" s="203"/>
    </row>
    <row r="132" spans="1:44" s="42" customFormat="1" ht="2.1" customHeight="1" x14ac:dyDescent="0.2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">
      <c r="A133" s="203"/>
      <c r="B133" s="205">
        <v>64</v>
      </c>
      <c r="C133" s="205" t="s">
        <v>378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150</v>
      </c>
      <c r="X133" s="238"/>
      <c r="Y133" s="599"/>
      <c r="Z133" s="599"/>
      <c r="AA133" s="599"/>
      <c r="AB133" s="599"/>
      <c r="AC133" s="599"/>
      <c r="AD133" s="238"/>
      <c r="AE133" s="237" t="s">
        <v>376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">
      <c r="A135" s="203"/>
      <c r="B135" s="205">
        <v>65</v>
      </c>
      <c r="C135" s="205" t="s">
        <v>379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150</v>
      </c>
      <c r="X135" s="238"/>
      <c r="Y135" s="599"/>
      <c r="Z135" s="599"/>
      <c r="AA135" s="599"/>
      <c r="AB135" s="599"/>
      <c r="AC135" s="599"/>
      <c r="AD135" s="238"/>
      <c r="AE135" s="237" t="s">
        <v>376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380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29" t="str">
        <f>IF(AJ131&gt;0,AJ131*100/AJ110," ")</f>
        <v xml:space="preserve"> </v>
      </c>
      <c r="X137" s="630"/>
      <c r="Y137" s="630"/>
      <c r="Z137" s="630"/>
      <c r="AA137" s="237" t="s">
        <v>269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">
      <c r="A139" s="203"/>
      <c r="B139" s="205">
        <v>67</v>
      </c>
      <c r="C139" s="205" t="s">
        <v>381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538"/>
      <c r="X139" s="540"/>
      <c r="Y139" s="540"/>
      <c r="Z139" s="540"/>
      <c r="AA139" s="540"/>
      <c r="AB139" s="540"/>
      <c r="AC139" s="541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">
      <c r="A141" s="203"/>
      <c r="B141" s="205">
        <v>68</v>
      </c>
      <c r="C141" s="205" t="s">
        <v>382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150</v>
      </c>
      <c r="X141" s="238"/>
      <c r="Y141" s="599"/>
      <c r="Z141" s="599"/>
      <c r="AA141" s="599"/>
      <c r="AB141" s="599"/>
      <c r="AC141" s="599"/>
      <c r="AD141" s="238"/>
      <c r="AE141" s="237" t="s">
        <v>376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">
      <c r="A143" s="203"/>
      <c r="B143" s="205">
        <v>69</v>
      </c>
      <c r="C143" s="205" t="s">
        <v>383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150</v>
      </c>
      <c r="X143" s="238"/>
      <c r="Y143" s="599"/>
      <c r="Z143" s="599"/>
      <c r="AA143" s="599"/>
      <c r="AB143" s="599"/>
      <c r="AC143" s="599"/>
      <c r="AD143" s="238"/>
      <c r="AE143" s="237" t="s">
        <v>376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22" t="s">
        <v>384</v>
      </c>
      <c r="AI144" s="622"/>
      <c r="AJ144" s="622"/>
      <c r="AK144" s="622"/>
      <c r="AL144" s="622"/>
      <c r="AM144" s="622"/>
      <c r="AN144" s="622"/>
      <c r="AO144" s="622"/>
      <c r="AP144" s="622"/>
      <c r="AQ144" s="622"/>
      <c r="AR144" s="203"/>
    </row>
    <row r="145" spans="1:44" s="42" customFormat="1" ht="18" customHeight="1" x14ac:dyDescent="0.25">
      <c r="A145" s="203"/>
      <c r="B145" s="226">
        <v>70</v>
      </c>
      <c r="C145" s="239" t="s">
        <v>385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150</v>
      </c>
      <c r="AJ145" s="623">
        <f>AJ131</f>
        <v>0</v>
      </c>
      <c r="AK145" s="555"/>
      <c r="AL145" s="555"/>
      <c r="AM145" s="555"/>
      <c r="AN145" s="555"/>
      <c r="AO145" s="555"/>
      <c r="AP145" s="555"/>
      <c r="AQ145" s="237" t="s">
        <v>376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">
      <c r="A147" s="591"/>
      <c r="B147" s="591"/>
      <c r="C147" s="591"/>
      <c r="D147" s="591"/>
      <c r="E147" s="591"/>
      <c r="F147" s="591"/>
      <c r="G147" s="591"/>
      <c r="H147" s="591"/>
      <c r="I147" s="591"/>
      <c r="J147" s="591"/>
      <c r="K147" s="591"/>
      <c r="L147" s="591"/>
      <c r="M147" s="591"/>
      <c r="N147" s="591"/>
      <c r="O147" s="591"/>
      <c r="P147" s="59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  <c r="AD147" s="591"/>
      <c r="AE147" s="591"/>
      <c r="AF147" s="591"/>
      <c r="AG147" s="591"/>
      <c r="AH147" s="591"/>
      <c r="AI147" s="591"/>
      <c r="AJ147" s="591"/>
      <c r="AK147" s="591"/>
      <c r="AL147" s="591"/>
      <c r="AM147" s="591"/>
      <c r="AN147" s="591"/>
      <c r="AO147" s="624" t="s">
        <v>386</v>
      </c>
      <c r="AP147" s="430"/>
      <c r="AQ147" s="430"/>
      <c r="AR147" s="430"/>
    </row>
    <row r="148" spans="1:44" s="42" customFormat="1" ht="3.95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">
      <c r="A149" s="203"/>
      <c r="B149" s="205">
        <v>79</v>
      </c>
      <c r="C149" s="205" t="s">
        <v>387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25">
        <v>79</v>
      </c>
      <c r="AH149" s="626"/>
      <c r="AI149" s="223" t="s">
        <v>150</v>
      </c>
      <c r="AJ149" s="599"/>
      <c r="AK149" s="599"/>
      <c r="AL149" s="599"/>
      <c r="AM149" s="599"/>
      <c r="AN149" s="599"/>
      <c r="AO149" s="599"/>
      <c r="AP149" s="599"/>
      <c r="AQ149" s="237" t="s">
        <v>376</v>
      </c>
      <c r="AR149" s="203"/>
    </row>
    <row r="150" spans="1:44" s="42" customFormat="1" ht="3.95" customHeight="1" x14ac:dyDescent="0.2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499999999999993" customHeight="1" x14ac:dyDescent="0.2">
      <c r="A151" s="203"/>
      <c r="B151" s="205">
        <v>80</v>
      </c>
      <c r="C151" s="211" t="s">
        <v>388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25">
        <v>80</v>
      </c>
      <c r="X151" s="628"/>
      <c r="Y151" s="544"/>
      <c r="Z151" s="545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499999999999993" customHeight="1" x14ac:dyDescent="0.2">
      <c r="A152" s="203"/>
      <c r="B152" s="203"/>
      <c r="C152" s="211" t="s">
        <v>389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27"/>
      <c r="X152" s="575"/>
      <c r="Y152" s="576"/>
      <c r="Z152" s="579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5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390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150</v>
      </c>
      <c r="AJ154" s="623">
        <f>IF(TrialBalance!EH35&gt;0,TrialBalance!EH35,0)</f>
        <v>0</v>
      </c>
      <c r="AK154" s="623"/>
      <c r="AL154" s="623"/>
      <c r="AM154" s="623"/>
      <c r="AN154" s="623"/>
      <c r="AO154" s="623"/>
      <c r="AP154" s="623"/>
      <c r="AQ154" s="237" t="s">
        <v>376</v>
      </c>
      <c r="AR154" s="203"/>
    </row>
    <row r="155" spans="1:44" s="42" customFormat="1" ht="3.95" customHeight="1" x14ac:dyDescent="0.2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">
      <c r="A156" s="203"/>
      <c r="B156" s="205">
        <v>85</v>
      </c>
      <c r="C156" s="205" t="s">
        <v>391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150</v>
      </c>
      <c r="AJ156" s="599"/>
      <c r="AK156" s="599"/>
      <c r="AL156" s="599"/>
      <c r="AM156" s="599"/>
      <c r="AN156" s="599"/>
      <c r="AO156" s="599"/>
      <c r="AP156" s="599"/>
      <c r="AQ156" s="237" t="s">
        <v>376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2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22" t="s">
        <v>392</v>
      </c>
      <c r="AI158" s="622"/>
      <c r="AJ158" s="622"/>
      <c r="AK158" s="622"/>
      <c r="AL158" s="622"/>
      <c r="AM158" s="622"/>
      <c r="AN158" s="622"/>
      <c r="AO158" s="622"/>
      <c r="AP158" s="622"/>
      <c r="AQ158" s="622"/>
      <c r="AR158" s="203"/>
    </row>
    <row r="159" spans="1:44" s="42" customFormat="1" ht="15" x14ac:dyDescent="0.25">
      <c r="A159" s="203"/>
      <c r="B159" s="226">
        <v>86</v>
      </c>
      <c r="C159" s="240" t="s">
        <v>393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150</v>
      </c>
      <c r="AJ159" s="623">
        <f>IF(AJ145&gt;0,AJ145+AJ149-AJ154,0)</f>
        <v>0</v>
      </c>
      <c r="AK159" s="623"/>
      <c r="AL159" s="623"/>
      <c r="AM159" s="623"/>
      <c r="AN159" s="623"/>
      <c r="AO159" s="623"/>
      <c r="AP159" s="623"/>
      <c r="AQ159" s="237" t="s">
        <v>376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581" t="s">
        <v>394</v>
      </c>
      <c r="B161" s="581"/>
      <c r="C161" s="581"/>
      <c r="D161" s="581"/>
      <c r="E161" s="581"/>
      <c r="F161" s="581"/>
      <c r="G161" s="581"/>
      <c r="H161" s="581"/>
      <c r="I161" s="581"/>
      <c r="J161" s="581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  <c r="AD161" s="591"/>
      <c r="AE161" s="591"/>
      <c r="AF161" s="591"/>
      <c r="AG161" s="591"/>
      <c r="AH161" s="591"/>
      <c r="AI161" s="591"/>
      <c r="AJ161" s="591"/>
      <c r="AK161" s="591"/>
      <c r="AL161" s="591"/>
      <c r="AM161" s="591"/>
      <c r="AN161" s="591"/>
      <c r="AO161" s="591"/>
      <c r="AP161" s="591"/>
      <c r="AQ161" s="591"/>
      <c r="AR161" s="591"/>
    </row>
    <row r="162" spans="1:44" s="42" customFormat="1" ht="3.95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5" customHeight="1" x14ac:dyDescent="0.25">
      <c r="A163" s="203"/>
      <c r="B163" s="205">
        <v>91</v>
      </c>
      <c r="C163" s="205" t="s">
        <v>395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150</v>
      </c>
      <c r="AJ163" s="623"/>
      <c r="AK163" s="623"/>
      <c r="AL163" s="623"/>
      <c r="AM163" s="623"/>
      <c r="AN163" s="623"/>
      <c r="AO163" s="623"/>
      <c r="AP163" s="623"/>
      <c r="AQ163" s="237" t="s">
        <v>376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20">
        <v>92</v>
      </c>
      <c r="C165" s="620" t="s">
        <v>396</v>
      </c>
      <c r="D165" s="621"/>
      <c r="E165" s="621"/>
      <c r="F165" s="621"/>
      <c r="G165" s="621"/>
      <c r="H165" s="621"/>
      <c r="I165" s="621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22" t="s">
        <v>397</v>
      </c>
      <c r="AI165" s="622"/>
      <c r="AJ165" s="622"/>
      <c r="AK165" s="622"/>
      <c r="AL165" s="622"/>
      <c r="AM165" s="622"/>
      <c r="AN165" s="622"/>
      <c r="AO165" s="622"/>
      <c r="AP165" s="622"/>
      <c r="AQ165" s="622"/>
      <c r="AR165" s="203"/>
    </row>
    <row r="166" spans="1:44" s="42" customFormat="1" ht="15" customHeight="1" x14ac:dyDescent="0.25">
      <c r="A166" s="203"/>
      <c r="B166" s="621"/>
      <c r="C166" s="621"/>
      <c r="D166" s="621"/>
      <c r="E166" s="621"/>
      <c r="F166" s="621"/>
      <c r="G166" s="621"/>
      <c r="H166" s="621"/>
      <c r="I166" s="621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150</v>
      </c>
      <c r="AJ166" s="623">
        <f>IF(AJ159&gt;0,AJ159-AJ163,0)</f>
        <v>0</v>
      </c>
      <c r="AK166" s="623"/>
      <c r="AL166" s="623"/>
      <c r="AM166" s="623"/>
      <c r="AN166" s="623"/>
      <c r="AO166" s="623"/>
      <c r="AP166" s="623"/>
      <c r="AQ166" s="237" t="s">
        <v>376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">
      <c r="A168" s="203"/>
      <c r="B168" s="205">
        <v>93</v>
      </c>
      <c r="C168" s="205" t="s">
        <v>398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22" t="s">
        <v>399</v>
      </c>
      <c r="AI168" s="622"/>
      <c r="AJ168" s="622"/>
      <c r="AK168" s="622"/>
      <c r="AL168" s="622"/>
      <c r="AM168" s="622"/>
      <c r="AN168" s="622"/>
      <c r="AO168" s="622"/>
      <c r="AP168" s="622"/>
      <c r="AQ168" s="622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150</v>
      </c>
      <c r="AJ169" s="623" t="str">
        <f>IF(AJ163&gt;0,AJ163-AJ159," ")</f>
        <v xml:space="preserve"> </v>
      </c>
      <c r="AK169" s="623"/>
      <c r="AL169" s="623"/>
      <c r="AM169" s="623"/>
      <c r="AN169" s="623"/>
      <c r="AO169" s="623"/>
      <c r="AP169" s="623"/>
      <c r="AQ169" s="237" t="s">
        <v>376</v>
      </c>
      <c r="AR169" s="203"/>
    </row>
    <row r="170" spans="1:44" s="42" customFormat="1" ht="3.95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561" t="s">
        <v>400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61"/>
      <c r="AB171" s="561"/>
      <c r="AC171" s="561"/>
      <c r="AD171" s="561"/>
      <c r="AE171" s="561"/>
      <c r="AF171" s="561"/>
      <c r="AG171" s="561"/>
      <c r="AH171" s="561"/>
      <c r="AI171" s="561"/>
      <c r="AJ171" s="561"/>
      <c r="AK171" s="561"/>
      <c r="AL171" s="561"/>
      <c r="AM171" s="561"/>
      <c r="AN171" s="561"/>
      <c r="AO171" s="561"/>
      <c r="AP171" s="561"/>
      <c r="AQ171" s="561"/>
      <c r="AR171" s="561"/>
    </row>
    <row r="172" spans="1:44" s="42" customFormat="1" ht="18" customHeight="1" x14ac:dyDescent="0.2">
      <c r="A172" s="581" t="s">
        <v>401</v>
      </c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1"/>
      <c r="P172" s="581"/>
      <c r="Q172" s="581"/>
      <c r="R172" s="581"/>
      <c r="S172" s="581"/>
      <c r="T172" s="581"/>
      <c r="U172" s="581"/>
      <c r="V172" s="581"/>
      <c r="W172" s="581"/>
      <c r="X172" s="581"/>
      <c r="Y172" s="581"/>
      <c r="Z172" s="581"/>
      <c r="AA172" s="581"/>
      <c r="AB172" s="581"/>
      <c r="AC172" s="581"/>
      <c r="AD172" s="581"/>
      <c r="AE172" s="581"/>
      <c r="AF172" s="581"/>
      <c r="AG172" s="586"/>
      <c r="AH172" s="586"/>
      <c r="AI172" s="586"/>
      <c r="AJ172" s="586"/>
      <c r="AK172" s="586"/>
      <c r="AL172" s="586"/>
      <c r="AM172" s="586"/>
      <c r="AN172" s="586"/>
      <c r="AO172" s="586"/>
      <c r="AP172" s="586"/>
      <c r="AQ172" s="586"/>
      <c r="AR172" s="586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402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403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616" t="s">
        <v>404</v>
      </c>
      <c r="C175" s="616"/>
      <c r="D175" s="616"/>
      <c r="E175" s="616"/>
      <c r="F175" s="205"/>
      <c r="G175" s="205"/>
      <c r="H175" s="205" t="s">
        <v>405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589">
        <v>105</v>
      </c>
      <c r="X175" s="589"/>
      <c r="Y175" s="589"/>
      <c r="Z175" s="241" t="s">
        <v>150</v>
      </c>
      <c r="AA175" s="555"/>
      <c r="AB175" s="555"/>
      <c r="AC175" s="555"/>
      <c r="AD175" s="555"/>
      <c r="AE175" s="555"/>
      <c r="AF175" s="619"/>
      <c r="AG175" s="203"/>
      <c r="AH175" s="203"/>
      <c r="AI175" s="589">
        <v>106</v>
      </c>
      <c r="AJ175" s="589"/>
      <c r="AK175" s="241" t="s">
        <v>150</v>
      </c>
      <c r="AL175" s="617"/>
      <c r="AM175" s="617"/>
      <c r="AN175" s="617"/>
      <c r="AO175" s="617"/>
      <c r="AP175" s="617"/>
      <c r="AQ175" s="618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616" t="s">
        <v>406</v>
      </c>
      <c r="C177" s="616"/>
      <c r="D177" s="616"/>
      <c r="E177" s="616"/>
      <c r="F177" s="205"/>
      <c r="G177" s="205"/>
      <c r="H177" s="205" t="s">
        <v>407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589">
        <v>107</v>
      </c>
      <c r="X177" s="589"/>
      <c r="Y177" s="589"/>
      <c r="Z177" s="241" t="s">
        <v>150</v>
      </c>
      <c r="AA177" s="608" t="str">
        <f>IF((CorporationTax!H15+CorporationTax!H17)&gt;0,CorporationTax!H15+CorporationTax!H17," ")</f>
        <v xml:space="preserve"> </v>
      </c>
      <c r="AB177" s="608"/>
      <c r="AC177" s="608"/>
      <c r="AD177" s="608"/>
      <c r="AE177" s="608"/>
      <c r="AF177" s="609"/>
      <c r="AG177" s="203"/>
      <c r="AH177" s="203"/>
      <c r="AI177" s="589">
        <v>108</v>
      </c>
      <c r="AJ177" s="589"/>
      <c r="AK177" s="241" t="s">
        <v>150</v>
      </c>
      <c r="AL177" s="608" t="str">
        <f>IF(CorporationTax!H18&lt;&gt;0,CorporationTax!H18," ")</f>
        <v xml:space="preserve"> </v>
      </c>
      <c r="AM177" s="608"/>
      <c r="AN177" s="608"/>
      <c r="AO177" s="608"/>
      <c r="AP177" s="608"/>
      <c r="AQ177" s="609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616" t="s">
        <v>408</v>
      </c>
      <c r="C179" s="616"/>
      <c r="D179" s="616"/>
      <c r="E179" s="616"/>
      <c r="F179" s="205"/>
      <c r="G179" s="205"/>
      <c r="H179" s="206" t="s">
        <v>409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589">
        <v>109</v>
      </c>
      <c r="X179" s="589"/>
      <c r="Y179" s="589"/>
      <c r="Z179" s="241" t="s">
        <v>150</v>
      </c>
      <c r="AA179" s="608" t="str">
        <f>IF(CorporationTax!H16&gt;0,CorporationTax!H16," ")</f>
        <v xml:space="preserve"> </v>
      </c>
      <c r="AB179" s="608"/>
      <c r="AC179" s="608"/>
      <c r="AD179" s="608"/>
      <c r="AE179" s="608"/>
      <c r="AF179" s="609"/>
      <c r="AG179" s="203"/>
      <c r="AH179" s="203"/>
      <c r="AI179" s="589">
        <v>110</v>
      </c>
      <c r="AJ179" s="589"/>
      <c r="AK179" s="241" t="s">
        <v>150</v>
      </c>
      <c r="AL179" s="617"/>
      <c r="AM179" s="617"/>
      <c r="AN179" s="617"/>
      <c r="AO179" s="617"/>
      <c r="AP179" s="617"/>
      <c r="AQ179" s="618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616" t="s">
        <v>410</v>
      </c>
      <c r="C181" s="616"/>
      <c r="D181" s="616"/>
      <c r="E181" s="616"/>
      <c r="F181" s="205"/>
      <c r="G181" s="205"/>
      <c r="H181" s="205" t="s">
        <v>411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589">
        <v>111</v>
      </c>
      <c r="X181" s="589"/>
      <c r="Y181" s="589"/>
      <c r="Z181" s="241" t="s">
        <v>150</v>
      </c>
      <c r="AA181" s="555"/>
      <c r="AB181" s="555"/>
      <c r="AC181" s="555"/>
      <c r="AD181" s="555"/>
      <c r="AE181" s="555"/>
      <c r="AF181" s="619"/>
      <c r="AG181" s="203"/>
      <c r="AH181" s="203"/>
      <c r="AI181" s="589">
        <v>112</v>
      </c>
      <c r="AJ181" s="589"/>
      <c r="AK181" s="241" t="s">
        <v>150</v>
      </c>
      <c r="AL181" s="617"/>
      <c r="AM181" s="617"/>
      <c r="AN181" s="617"/>
      <c r="AO181" s="617"/>
      <c r="AP181" s="617"/>
      <c r="AQ181" s="618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616" t="s">
        <v>412</v>
      </c>
      <c r="C183" s="616"/>
      <c r="D183" s="616"/>
      <c r="E183" s="616"/>
      <c r="F183" s="205"/>
      <c r="G183" s="205"/>
      <c r="H183" s="205" t="s">
        <v>413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589">
        <v>113</v>
      </c>
      <c r="X183" s="589"/>
      <c r="Y183" s="589"/>
      <c r="Z183" s="241" t="s">
        <v>150</v>
      </c>
      <c r="AA183" s="555"/>
      <c r="AB183" s="555"/>
      <c r="AC183" s="555"/>
      <c r="AD183" s="555"/>
      <c r="AE183" s="555"/>
      <c r="AF183" s="619"/>
      <c r="AG183" s="203"/>
      <c r="AH183" s="203"/>
      <c r="AI183" s="589">
        <v>114</v>
      </c>
      <c r="AJ183" s="589"/>
      <c r="AK183" s="241" t="s">
        <v>150</v>
      </c>
      <c r="AL183" s="617"/>
      <c r="AM183" s="617"/>
      <c r="AN183" s="617"/>
      <c r="AO183" s="617"/>
      <c r="AP183" s="617"/>
      <c r="AQ183" s="618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581" t="s">
        <v>414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81"/>
      <c r="AB185" s="581"/>
      <c r="AC185" s="581"/>
      <c r="AD185" s="581"/>
      <c r="AE185" s="581"/>
      <c r="AF185" s="581"/>
      <c r="AG185" s="615"/>
      <c r="AH185" s="615"/>
      <c r="AI185" s="615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402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403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">
      <c r="A187" s="203"/>
      <c r="B187" s="616" t="s">
        <v>415</v>
      </c>
      <c r="C187" s="616"/>
      <c r="D187" s="616"/>
      <c r="E187" s="616"/>
      <c r="F187" s="205"/>
      <c r="G187" s="205"/>
      <c r="H187" s="205" t="s">
        <v>416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589">
        <v>115</v>
      </c>
      <c r="X187" s="589"/>
      <c r="Y187" s="589"/>
      <c r="Z187" s="241" t="s">
        <v>150</v>
      </c>
      <c r="AA187" s="599"/>
      <c r="AB187" s="599"/>
      <c r="AC187" s="599"/>
      <c r="AD187" s="599"/>
      <c r="AE187" s="599"/>
      <c r="AF187" s="607"/>
      <c r="AG187" s="203"/>
      <c r="AH187" s="203"/>
      <c r="AI187" s="589">
        <v>116</v>
      </c>
      <c r="AJ187" s="589"/>
      <c r="AK187" s="241" t="s">
        <v>150</v>
      </c>
      <c r="AL187" s="599"/>
      <c r="AM187" s="599"/>
      <c r="AN187" s="599"/>
      <c r="AO187" s="599"/>
      <c r="AP187" s="599"/>
      <c r="AQ187" s="607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499999999999993" customHeight="1" x14ac:dyDescent="0.2">
      <c r="A189" s="203"/>
      <c r="B189" s="602">
        <v>117</v>
      </c>
      <c r="C189" s="602"/>
      <c r="D189" s="602"/>
      <c r="E189" s="602"/>
      <c r="F189" s="203"/>
      <c r="G189" s="203"/>
      <c r="H189" s="211" t="s">
        <v>417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589">
        <v>117</v>
      </c>
      <c r="X189" s="589"/>
      <c r="Y189" s="589"/>
      <c r="Z189" s="611"/>
      <c r="AA189" s="612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499999999999993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418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589"/>
      <c r="X190" s="589"/>
      <c r="Y190" s="589"/>
      <c r="Z190" s="613"/>
      <c r="AA190" s="614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">
      <c r="A192" s="581" t="s">
        <v>419</v>
      </c>
      <c r="B192" s="581"/>
      <c r="C192" s="581"/>
      <c r="D192" s="581"/>
      <c r="E192" s="581"/>
      <c r="F192" s="581"/>
      <c r="G192" s="581"/>
      <c r="H192" s="581"/>
      <c r="I192" s="582"/>
      <c r="J192" s="547"/>
      <c r="K192" s="547"/>
      <c r="L192" s="547"/>
      <c r="M192" s="547"/>
      <c r="N192" s="547"/>
      <c r="O192" s="547"/>
      <c r="P192" s="547"/>
      <c r="Q192" s="547"/>
      <c r="R192" s="547"/>
      <c r="S192" s="547"/>
      <c r="T192" s="547"/>
      <c r="U192" s="547"/>
      <c r="V192" s="547"/>
      <c r="W192" s="547"/>
      <c r="X192" s="547"/>
      <c r="Y192" s="547"/>
      <c r="Z192" s="547"/>
      <c r="AA192" s="547"/>
      <c r="AB192" s="547"/>
      <c r="AC192" s="547"/>
      <c r="AD192" s="547"/>
      <c r="AE192" s="547"/>
      <c r="AF192" s="547"/>
      <c r="AG192" s="547"/>
      <c r="AH192" s="547"/>
      <c r="AI192" s="547"/>
      <c r="AJ192" s="547"/>
      <c r="AK192" s="547"/>
      <c r="AL192" s="547"/>
      <c r="AM192" s="547"/>
      <c r="AN192" s="547"/>
      <c r="AO192" s="547"/>
      <c r="AP192" s="547"/>
      <c r="AQ192" s="547"/>
      <c r="AR192" s="547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02">
        <v>118</v>
      </c>
      <c r="C194" s="602"/>
      <c r="D194" s="203"/>
      <c r="E194" s="205" t="s">
        <v>420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589">
        <v>118</v>
      </c>
      <c r="AJ194" s="589"/>
      <c r="AK194" s="241" t="s">
        <v>150</v>
      </c>
      <c r="AL194" s="608" t="str">
        <f>IF(CorporationTax!F79&gt;0,CorporationTax!F79," ")</f>
        <v xml:space="preserve"> </v>
      </c>
      <c r="AM194" s="608"/>
      <c r="AN194" s="608"/>
      <c r="AO194" s="608"/>
      <c r="AP194" s="608"/>
      <c r="AQ194" s="609"/>
      <c r="AR194" s="203"/>
    </row>
    <row r="195" spans="1:44" s="42" customFormat="1" ht="9.9499999999999993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499999999999993" customHeight="1" x14ac:dyDescent="0.2">
      <c r="A196" s="203"/>
      <c r="B196" s="610">
        <v>119</v>
      </c>
      <c r="C196" s="610"/>
      <c r="D196" s="244"/>
      <c r="E196" s="245" t="s">
        <v>421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589">
        <v>119</v>
      </c>
      <c r="X196" s="589"/>
      <c r="Y196" s="589"/>
      <c r="Z196" s="611"/>
      <c r="AA196" s="612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499999999999993" customHeight="1" x14ac:dyDescent="0.2">
      <c r="A197" s="203"/>
      <c r="B197" s="610"/>
      <c r="C197" s="610"/>
      <c r="D197" s="203"/>
      <c r="E197" s="246" t="s">
        <v>422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589"/>
      <c r="X197" s="589"/>
      <c r="Y197" s="589"/>
      <c r="Z197" s="613"/>
      <c r="AA197" s="614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">
      <c r="A199" s="203"/>
      <c r="B199" s="602">
        <v>120</v>
      </c>
      <c r="C199" s="602"/>
      <c r="D199" s="203"/>
      <c r="E199" s="205" t="s">
        <v>423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589">
        <v>120</v>
      </c>
      <c r="AJ199" s="589"/>
      <c r="AK199" s="241" t="s">
        <v>150</v>
      </c>
      <c r="AL199" s="599"/>
      <c r="AM199" s="599"/>
      <c r="AN199" s="599"/>
      <c r="AO199" s="599"/>
      <c r="AP199" s="599"/>
      <c r="AQ199" s="607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">
      <c r="A201" s="203"/>
      <c r="B201" s="602">
        <v>121</v>
      </c>
      <c r="C201" s="602"/>
      <c r="D201" s="203"/>
      <c r="E201" s="205" t="s">
        <v>424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589">
        <v>121</v>
      </c>
      <c r="AJ201" s="589"/>
      <c r="AK201" s="241" t="s">
        <v>150</v>
      </c>
      <c r="AL201" s="599"/>
      <c r="AM201" s="599"/>
      <c r="AN201" s="599"/>
      <c r="AO201" s="599"/>
      <c r="AP201" s="599"/>
      <c r="AQ201" s="607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561" t="s">
        <v>425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61"/>
      <c r="AB203" s="561"/>
      <c r="AC203" s="561"/>
      <c r="AD203" s="561"/>
      <c r="AE203" s="561"/>
      <c r="AF203" s="561"/>
      <c r="AG203" s="561"/>
      <c r="AH203" s="561"/>
      <c r="AI203" s="561"/>
      <c r="AJ203" s="561"/>
      <c r="AK203" s="561"/>
      <c r="AL203" s="561"/>
      <c r="AM203" s="561"/>
      <c r="AN203" s="561"/>
      <c r="AO203" s="561"/>
      <c r="AP203" s="561"/>
      <c r="AQ203" s="561"/>
      <c r="AR203" s="561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">
      <c r="A205" s="203"/>
      <c r="B205" s="602">
        <v>122</v>
      </c>
      <c r="C205" s="602"/>
      <c r="D205" s="205" t="s">
        <v>426</v>
      </c>
      <c r="E205" s="206"/>
      <c r="F205" s="205"/>
      <c r="G205" s="205"/>
      <c r="H205" s="205"/>
      <c r="I205" s="203"/>
      <c r="J205" s="203"/>
      <c r="K205" s="203"/>
      <c r="L205" s="203"/>
      <c r="M205" s="603" t="s">
        <v>427</v>
      </c>
      <c r="N205" s="604"/>
      <c r="O205" s="604"/>
      <c r="P205" s="604"/>
      <c r="Q205" s="604"/>
      <c r="R205" s="604"/>
      <c r="S205" s="604"/>
      <c r="T205" s="604"/>
      <c r="U205" s="604"/>
      <c r="V205" s="604"/>
      <c r="W205" s="605"/>
      <c r="X205" s="605"/>
      <c r="Y205" s="203"/>
      <c r="Z205" s="205" t="s">
        <v>428</v>
      </c>
      <c r="AA205" s="205"/>
      <c r="AB205" s="205"/>
      <c r="AC205" s="205"/>
      <c r="AD205" s="205"/>
      <c r="AE205" s="205"/>
      <c r="AF205" s="205"/>
      <c r="AG205" s="205"/>
      <c r="AH205" s="205"/>
      <c r="AI205" s="606" t="s">
        <v>429</v>
      </c>
      <c r="AJ205" s="606"/>
      <c r="AK205" s="606"/>
      <c r="AL205" s="606"/>
      <c r="AM205" s="606"/>
      <c r="AN205" s="606"/>
      <c r="AO205" s="606"/>
      <c r="AP205" s="604"/>
      <c r="AQ205" s="604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589">
        <v>122</v>
      </c>
      <c r="N206" s="589"/>
      <c r="O206" s="601"/>
      <c r="P206" s="241" t="s">
        <v>150</v>
      </c>
      <c r="Q206" s="608" t="str">
        <f>IF(Z72&gt;0,Z72," ")</f>
        <v xml:space="preserve"> </v>
      </c>
      <c r="R206" s="608"/>
      <c r="S206" s="608"/>
      <c r="T206" s="608"/>
      <c r="U206" s="608"/>
      <c r="V206" s="608"/>
      <c r="W206" s="608"/>
      <c r="X206" s="609"/>
      <c r="Y206" s="203"/>
      <c r="Z206" s="222" t="s">
        <v>430</v>
      </c>
      <c r="AA206" s="222"/>
      <c r="AB206" s="247"/>
      <c r="AC206" s="205"/>
      <c r="AD206" s="205"/>
      <c r="AE206" s="205"/>
      <c r="AF206" s="205"/>
      <c r="AG206" s="205"/>
      <c r="AH206" s="205"/>
      <c r="AI206" s="589">
        <v>124</v>
      </c>
      <c r="AJ206" s="601"/>
      <c r="AK206" s="241" t="s">
        <v>150</v>
      </c>
      <c r="AL206" s="599"/>
      <c r="AM206" s="599"/>
      <c r="AN206" s="599"/>
      <c r="AO206" s="599"/>
      <c r="AP206" s="540"/>
      <c r="AQ206" s="541"/>
      <c r="AR206" s="208"/>
    </row>
    <row r="207" spans="1:44" s="42" customFormat="1" ht="14.1" customHeight="1" x14ac:dyDescent="0.2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">
      <c r="A208" s="203"/>
      <c r="B208" s="602">
        <v>125</v>
      </c>
      <c r="C208" s="602"/>
      <c r="D208" s="205" t="s">
        <v>431</v>
      </c>
      <c r="E208" s="206"/>
      <c r="F208" s="205"/>
      <c r="G208" s="205"/>
      <c r="H208" s="205"/>
      <c r="I208" s="205"/>
      <c r="J208" s="205"/>
      <c r="K208" s="205"/>
      <c r="L208" s="205"/>
      <c r="M208" s="603" t="s">
        <v>432</v>
      </c>
      <c r="N208" s="604"/>
      <c r="O208" s="604"/>
      <c r="P208" s="604"/>
      <c r="Q208" s="604"/>
      <c r="R208" s="604"/>
      <c r="S208" s="604"/>
      <c r="T208" s="604"/>
      <c r="U208" s="604"/>
      <c r="V208" s="604"/>
      <c r="W208" s="605"/>
      <c r="X208" s="605"/>
      <c r="Y208" s="203"/>
      <c r="Z208" s="205" t="s">
        <v>433</v>
      </c>
      <c r="AA208" s="244"/>
      <c r="AB208" s="206"/>
      <c r="AC208" s="205"/>
      <c r="AD208" s="205"/>
      <c r="AE208" s="205"/>
      <c r="AF208" s="205"/>
      <c r="AG208" s="205"/>
      <c r="AH208" s="205"/>
      <c r="AI208" s="606" t="s">
        <v>434</v>
      </c>
      <c r="AJ208" s="606"/>
      <c r="AK208" s="606"/>
      <c r="AL208" s="606"/>
      <c r="AM208" s="606"/>
      <c r="AN208" s="606"/>
      <c r="AO208" s="606"/>
      <c r="AP208" s="604"/>
      <c r="AQ208" s="604"/>
      <c r="AR208" s="208"/>
    </row>
    <row r="209" spans="1:44" s="42" customFormat="1" ht="15" customHeight="1" x14ac:dyDescent="0.2">
      <c r="A209" s="203"/>
      <c r="B209" s="205"/>
      <c r="C209" s="205"/>
      <c r="D209" s="226" t="s">
        <v>435</v>
      </c>
      <c r="E209" s="247"/>
      <c r="F209" s="222"/>
      <c r="G209" s="222"/>
      <c r="H209" s="222"/>
      <c r="I209" s="222"/>
      <c r="J209" s="222"/>
      <c r="K209" s="222"/>
      <c r="L209" s="222"/>
      <c r="M209" s="589">
        <v>125</v>
      </c>
      <c r="N209" s="589"/>
      <c r="O209" s="601"/>
      <c r="P209" s="241" t="s">
        <v>150</v>
      </c>
      <c r="Q209" s="599"/>
      <c r="R209" s="539"/>
      <c r="S209" s="539"/>
      <c r="T209" s="539"/>
      <c r="U209" s="539"/>
      <c r="V209" s="539"/>
      <c r="W209" s="539"/>
      <c r="X209" s="600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589">
        <v>127</v>
      </c>
      <c r="AJ209" s="601"/>
      <c r="AK209" s="241" t="s">
        <v>150</v>
      </c>
      <c r="AL209" s="599"/>
      <c r="AM209" s="599"/>
      <c r="AN209" s="599"/>
      <c r="AO209" s="599"/>
      <c r="AP209" s="540"/>
      <c r="AQ209" s="541"/>
      <c r="AR209" s="208"/>
    </row>
    <row r="210" spans="1:44" s="42" customFormat="1" ht="9.9499999999999993" customHeight="1" x14ac:dyDescent="0.2">
      <c r="A210" s="203"/>
      <c r="B210" s="205"/>
      <c r="C210" s="205"/>
      <c r="D210" s="205" t="s">
        <v>436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">
      <c r="A212" s="203"/>
      <c r="B212" s="602">
        <v>129</v>
      </c>
      <c r="C212" s="602"/>
      <c r="D212" s="204" t="s">
        <v>437</v>
      </c>
      <c r="E212" s="248"/>
      <c r="F212" s="204"/>
      <c r="G212" s="204"/>
      <c r="H212" s="204"/>
      <c r="I212" s="249"/>
      <c r="J212" s="249"/>
      <c r="K212" s="249"/>
      <c r="L212" s="249"/>
      <c r="M212" s="603" t="s">
        <v>438</v>
      </c>
      <c r="N212" s="604"/>
      <c r="O212" s="604"/>
      <c r="P212" s="604"/>
      <c r="Q212" s="604"/>
      <c r="R212" s="604"/>
      <c r="S212" s="604"/>
      <c r="T212" s="604"/>
      <c r="U212" s="604"/>
      <c r="V212" s="604"/>
      <c r="W212" s="605"/>
      <c r="X212" s="605"/>
      <c r="Y212" s="203"/>
      <c r="Z212" s="205" t="s">
        <v>439</v>
      </c>
      <c r="AA212" s="244"/>
      <c r="AB212" s="206"/>
      <c r="AC212" s="205"/>
      <c r="AD212" s="205"/>
      <c r="AE212" s="205"/>
      <c r="AF212" s="205"/>
      <c r="AG212" s="205"/>
      <c r="AH212" s="205"/>
      <c r="AI212" s="606" t="s">
        <v>440</v>
      </c>
      <c r="AJ212" s="606"/>
      <c r="AK212" s="606"/>
      <c r="AL212" s="606"/>
      <c r="AM212" s="606"/>
      <c r="AN212" s="606"/>
      <c r="AO212" s="606"/>
      <c r="AP212" s="604"/>
      <c r="AQ212" s="604"/>
      <c r="AR212" s="208"/>
    </row>
    <row r="213" spans="1:44" s="42" customFormat="1" ht="15" customHeight="1" x14ac:dyDescent="0.2">
      <c r="A213" s="203"/>
      <c r="B213" s="205"/>
      <c r="C213" s="205"/>
      <c r="D213" s="205" t="s">
        <v>441</v>
      </c>
      <c r="E213" s="247"/>
      <c r="F213" s="222"/>
      <c r="G213" s="222"/>
      <c r="H213" s="222"/>
      <c r="I213" s="234"/>
      <c r="J213" s="234"/>
      <c r="K213" s="234"/>
      <c r="L213" s="234"/>
      <c r="M213" s="589">
        <v>129</v>
      </c>
      <c r="N213" s="589"/>
      <c r="O213" s="601"/>
      <c r="P213" s="241" t="s">
        <v>150</v>
      </c>
      <c r="Q213" s="599"/>
      <c r="R213" s="539"/>
      <c r="S213" s="539"/>
      <c r="T213" s="539"/>
      <c r="U213" s="539"/>
      <c r="V213" s="539"/>
      <c r="W213" s="539"/>
      <c r="X213" s="600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589">
        <v>130</v>
      </c>
      <c r="AJ213" s="601"/>
      <c r="AK213" s="241" t="s">
        <v>150</v>
      </c>
      <c r="AL213" s="599"/>
      <c r="AM213" s="599"/>
      <c r="AN213" s="599"/>
      <c r="AO213" s="599"/>
      <c r="AP213" s="540"/>
      <c r="AQ213" s="541"/>
      <c r="AR213" s="208"/>
    </row>
    <row r="214" spans="1:44" s="42" customFormat="1" ht="14.1" customHeight="1" x14ac:dyDescent="0.2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">
      <c r="A215" s="203"/>
      <c r="B215" s="602">
        <v>131</v>
      </c>
      <c r="C215" s="602"/>
      <c r="D215" s="205" t="s">
        <v>442</v>
      </c>
      <c r="E215" s="206"/>
      <c r="F215" s="205"/>
      <c r="G215" s="205"/>
      <c r="H215" s="205"/>
      <c r="I215" s="203"/>
      <c r="J215" s="203"/>
      <c r="K215" s="203"/>
      <c r="L215" s="203"/>
      <c r="M215" s="603" t="s">
        <v>443</v>
      </c>
      <c r="N215" s="604"/>
      <c r="O215" s="604"/>
      <c r="P215" s="604"/>
      <c r="Q215" s="604"/>
      <c r="R215" s="604"/>
      <c r="S215" s="604"/>
      <c r="T215" s="604"/>
      <c r="U215" s="604"/>
      <c r="V215" s="604"/>
      <c r="W215" s="605"/>
      <c r="X215" s="605"/>
      <c r="Y215" s="203"/>
      <c r="Z215" s="205" t="s">
        <v>444</v>
      </c>
      <c r="AA215" s="244"/>
      <c r="AB215" s="206"/>
      <c r="AC215" s="205"/>
      <c r="AD215" s="205"/>
      <c r="AE215" s="205"/>
      <c r="AF215" s="205"/>
      <c r="AG215" s="205"/>
      <c r="AH215" s="205"/>
      <c r="AI215" s="606" t="s">
        <v>445</v>
      </c>
      <c r="AJ215" s="606"/>
      <c r="AK215" s="606"/>
      <c r="AL215" s="606"/>
      <c r="AM215" s="606"/>
      <c r="AN215" s="606"/>
      <c r="AO215" s="606"/>
      <c r="AP215" s="604"/>
      <c r="AQ215" s="604"/>
      <c r="AR215" s="208"/>
    </row>
    <row r="216" spans="1:44" s="42" customFormat="1" ht="15" customHeight="1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589">
        <v>131</v>
      </c>
      <c r="N216" s="589"/>
      <c r="O216" s="601"/>
      <c r="P216" s="241" t="s">
        <v>150</v>
      </c>
      <c r="Q216" s="599"/>
      <c r="R216" s="539"/>
      <c r="S216" s="539"/>
      <c r="T216" s="539"/>
      <c r="U216" s="539"/>
      <c r="V216" s="539"/>
      <c r="W216" s="539"/>
      <c r="X216" s="600"/>
      <c r="Y216" s="203"/>
      <c r="Z216" s="222" t="s">
        <v>446</v>
      </c>
      <c r="AA216" s="222"/>
      <c r="AB216" s="247"/>
      <c r="AC216" s="222"/>
      <c r="AD216" s="222"/>
      <c r="AE216" s="222"/>
      <c r="AF216" s="222"/>
      <c r="AG216" s="222"/>
      <c r="AH216" s="222"/>
      <c r="AI216" s="589">
        <v>136</v>
      </c>
      <c r="AJ216" s="601"/>
      <c r="AK216" s="241" t="s">
        <v>150</v>
      </c>
      <c r="AL216" s="599"/>
      <c r="AM216" s="599"/>
      <c r="AN216" s="599"/>
      <c r="AO216" s="599"/>
      <c r="AP216" s="540"/>
      <c r="AQ216" s="541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">
      <c r="A218" s="590" t="s">
        <v>447</v>
      </c>
      <c r="B218" s="590"/>
      <c r="C218" s="590"/>
      <c r="D218" s="591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92"/>
      <c r="AF218" s="592"/>
      <c r="AG218" s="592"/>
      <c r="AH218" s="592"/>
      <c r="AI218" s="592"/>
      <c r="AJ218" s="592"/>
      <c r="AK218" s="592"/>
      <c r="AL218" s="592"/>
      <c r="AM218" s="592"/>
      <c r="AN218" s="592"/>
      <c r="AO218" s="592"/>
      <c r="AP218" s="592"/>
      <c r="AQ218" s="592"/>
      <c r="AR218" s="592"/>
    </row>
    <row r="219" spans="1:44" s="42" customFormat="1" ht="20.100000000000001" customHeight="1" x14ac:dyDescent="0.2">
      <c r="A219" s="593" t="s">
        <v>448</v>
      </c>
      <c r="B219" s="593"/>
      <c r="C219" s="593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  <c r="AH219" s="593"/>
      <c r="AI219" s="593"/>
      <c r="AJ219" s="593"/>
      <c r="AK219" s="593"/>
      <c r="AL219" s="593"/>
      <c r="AM219" s="593"/>
      <c r="AN219" s="593"/>
      <c r="AO219" s="593"/>
      <c r="AP219" s="593"/>
      <c r="AQ219" s="593"/>
      <c r="AR219" s="593"/>
    </row>
    <row r="220" spans="1:44" s="42" customFormat="1" ht="18" customHeight="1" x14ac:dyDescent="0.2">
      <c r="A220" s="594" t="s">
        <v>449</v>
      </c>
      <c r="B220" s="594"/>
      <c r="C220" s="594"/>
      <c r="D220" s="594"/>
      <c r="E220" s="594"/>
      <c r="F220" s="594"/>
      <c r="G220" s="594"/>
      <c r="H220" s="594"/>
      <c r="I220" s="594"/>
      <c r="J220" s="595"/>
      <c r="K220" s="547"/>
      <c r="L220" s="547"/>
      <c r="M220" s="547"/>
      <c r="N220" s="547"/>
      <c r="O220" s="547"/>
      <c r="P220" s="547"/>
      <c r="Q220" s="547"/>
      <c r="R220" s="547"/>
      <c r="S220" s="547"/>
      <c r="T220" s="547"/>
      <c r="U220" s="547"/>
      <c r="V220" s="547"/>
      <c r="W220" s="547"/>
      <c r="X220" s="547"/>
      <c r="Y220" s="547"/>
      <c r="Z220" s="547"/>
      <c r="AA220" s="547"/>
      <c r="AB220" s="547"/>
      <c r="AC220" s="547"/>
      <c r="AD220" s="547"/>
      <c r="AE220" s="547"/>
      <c r="AF220" s="547"/>
      <c r="AG220" s="547"/>
      <c r="AH220" s="547"/>
      <c r="AI220" s="547"/>
      <c r="AJ220" s="547"/>
      <c r="AK220" s="547"/>
      <c r="AL220" s="547"/>
      <c r="AM220" s="547"/>
      <c r="AN220" s="547"/>
      <c r="AO220" s="547"/>
      <c r="AP220" s="547"/>
      <c r="AQ220" s="547"/>
      <c r="AR220" s="547"/>
    </row>
    <row r="221" spans="1:44" s="46" customFormat="1" ht="14.1" customHeight="1" x14ac:dyDescent="0.2">
      <c r="A221" s="205"/>
      <c r="B221" s="205" t="s">
        <v>450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">
      <c r="A222" s="222"/>
      <c r="B222" s="222" t="s">
        <v>451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5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">
      <c r="A224" s="203"/>
      <c r="B224" s="205" t="s">
        <v>452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589">
        <v>139</v>
      </c>
      <c r="M224" s="589"/>
      <c r="N224" s="596"/>
      <c r="O224" s="597"/>
      <c r="P224" s="598"/>
      <c r="Q224" s="203"/>
      <c r="R224" s="203"/>
      <c r="S224" s="205" t="s">
        <v>453</v>
      </c>
      <c r="T224" s="203"/>
      <c r="U224" s="203"/>
      <c r="V224" s="203"/>
      <c r="W224" s="203"/>
      <c r="X224" s="203"/>
      <c r="Y224" s="203"/>
      <c r="Z224" s="203"/>
      <c r="AA224" s="589">
        <v>140</v>
      </c>
      <c r="AB224" s="589"/>
      <c r="AC224" s="241" t="s">
        <v>150</v>
      </c>
      <c r="AD224" s="599"/>
      <c r="AE224" s="539"/>
      <c r="AF224" s="539"/>
      <c r="AG224" s="539"/>
      <c r="AH224" s="600"/>
      <c r="AI224" s="205" t="s">
        <v>454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581" t="s">
        <v>455</v>
      </c>
      <c r="B226" s="581"/>
      <c r="C226" s="581"/>
      <c r="D226" s="581"/>
      <c r="E226" s="581"/>
      <c r="F226" s="581"/>
      <c r="G226" s="581"/>
      <c r="H226" s="581"/>
      <c r="I226" s="581"/>
      <c r="J226" s="581"/>
      <c r="K226" s="581"/>
      <c r="L226" s="581"/>
      <c r="M226" s="581"/>
      <c r="N226" s="581"/>
      <c r="O226" s="581"/>
      <c r="P226" s="581"/>
      <c r="Q226" s="581"/>
      <c r="R226" s="581"/>
      <c r="S226" s="581"/>
      <c r="T226" s="581"/>
      <c r="U226" s="581"/>
      <c r="V226" s="581"/>
      <c r="W226" s="581"/>
      <c r="X226" s="581"/>
      <c r="Y226" s="581"/>
      <c r="Z226" s="581"/>
      <c r="AA226" s="581"/>
      <c r="AB226" s="586"/>
      <c r="AC226" s="586"/>
      <c r="AD226" s="586"/>
      <c r="AE226" s="586"/>
      <c r="AF226" s="586"/>
      <c r="AG226" s="586"/>
      <c r="AH226" s="586"/>
      <c r="AI226" s="586"/>
      <c r="AJ226" s="586"/>
      <c r="AK226" s="586"/>
      <c r="AL226" s="586"/>
      <c r="AM226" s="586"/>
      <c r="AN226" s="586"/>
      <c r="AO226" s="586"/>
      <c r="AP226" s="586"/>
      <c r="AQ226" s="586"/>
      <c r="AR226" s="586"/>
    </row>
    <row r="227" spans="1:46" s="46" customFormat="1" ht="14.1" customHeight="1" x14ac:dyDescent="0.2">
      <c r="A227" s="205"/>
      <c r="B227" s="205" t="s">
        <v>456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">
      <c r="A228" s="222"/>
      <c r="B228" s="222" t="s">
        <v>457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">
      <c r="A229" s="205"/>
      <c r="B229" s="205" t="s">
        <v>458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459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">
      <c r="A230" s="203"/>
      <c r="B230" s="552">
        <v>149</v>
      </c>
      <c r="C230" s="587"/>
      <c r="D230" s="588"/>
      <c r="E230" s="539"/>
      <c r="F230" s="539"/>
      <c r="G230" s="539"/>
      <c r="H230" s="539"/>
      <c r="I230" s="539"/>
      <c r="J230" s="539"/>
      <c r="K230" s="539"/>
      <c r="L230" s="539"/>
      <c r="M230" s="539"/>
      <c r="N230" s="539"/>
      <c r="O230" s="539"/>
      <c r="P230" s="539"/>
      <c r="Q230" s="539"/>
      <c r="R230" s="539"/>
      <c r="S230" s="539"/>
      <c r="T230" s="539"/>
      <c r="U230" s="539"/>
      <c r="V230" s="539"/>
      <c r="W230" s="539"/>
      <c r="X230" s="539"/>
      <c r="Y230" s="539"/>
      <c r="Z230" s="539"/>
      <c r="AA230" s="539"/>
      <c r="AB230" s="539"/>
      <c r="AC230" s="539"/>
      <c r="AD230" s="539"/>
      <c r="AE230" s="540"/>
      <c r="AF230" s="541"/>
      <c r="AG230" s="203"/>
      <c r="AH230" s="203"/>
      <c r="AI230" s="203"/>
      <c r="AJ230" s="536">
        <v>150</v>
      </c>
      <c r="AK230" s="537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">
      <c r="A232" s="205"/>
      <c r="B232" s="205" t="s">
        <v>460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461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">
      <c r="A233" s="203"/>
      <c r="B233" s="536">
        <v>151</v>
      </c>
      <c r="C233" s="537"/>
      <c r="D233" s="583"/>
      <c r="E233" s="251"/>
      <c r="F233" s="251"/>
      <c r="G233" s="584"/>
      <c r="H233" s="585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589">
        <v>152</v>
      </c>
      <c r="V233" s="589"/>
      <c r="W233" s="538"/>
      <c r="X233" s="540"/>
      <c r="Y233" s="540"/>
      <c r="Z233" s="540"/>
      <c r="AA233" s="540"/>
      <c r="AB233" s="540"/>
      <c r="AC233" s="540"/>
      <c r="AD233" s="540"/>
      <c r="AE233" s="540"/>
      <c r="AF233" s="540"/>
      <c r="AG233" s="540"/>
      <c r="AH233" s="540"/>
      <c r="AI233" s="540"/>
      <c r="AJ233" s="540"/>
      <c r="AK233" s="540"/>
      <c r="AL233" s="540"/>
      <c r="AM233" s="540"/>
      <c r="AN233" s="540"/>
      <c r="AO233" s="540"/>
      <c r="AP233" s="540"/>
      <c r="AQ233" s="540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">
      <c r="A235" s="205"/>
      <c r="B235" s="205" t="s">
        <v>462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">
      <c r="A236" s="203"/>
      <c r="B236" s="536">
        <v>153</v>
      </c>
      <c r="C236" s="537"/>
      <c r="D236" s="583"/>
      <c r="E236" s="251"/>
      <c r="F236" s="251"/>
      <c r="G236" s="584"/>
      <c r="H236" s="585"/>
      <c r="I236" s="251"/>
      <c r="J236" s="251"/>
      <c r="K236" s="251"/>
      <c r="L236" s="251"/>
      <c r="M236" s="251"/>
      <c r="N236" s="580"/>
      <c r="O236" s="580"/>
      <c r="P236" s="251"/>
      <c r="Q236" s="580"/>
      <c r="R236" s="580"/>
      <c r="S236" s="251"/>
      <c r="T236" s="251"/>
      <c r="U236" s="251"/>
      <c r="V236" s="251"/>
      <c r="W236" s="251"/>
      <c r="X236" s="580"/>
      <c r="Y236" s="580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">
      <c r="A238" s="581" t="s">
        <v>463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2"/>
      <c r="W238" s="547"/>
      <c r="X238" s="547"/>
      <c r="Y238" s="547"/>
      <c r="Z238" s="547"/>
      <c r="AA238" s="547"/>
      <c r="AB238" s="547"/>
      <c r="AC238" s="547"/>
      <c r="AD238" s="547"/>
      <c r="AE238" s="547"/>
      <c r="AF238" s="547"/>
      <c r="AG238" s="547"/>
      <c r="AH238" s="547"/>
      <c r="AI238" s="547"/>
      <c r="AJ238" s="547"/>
      <c r="AK238" s="547"/>
      <c r="AL238" s="547"/>
      <c r="AM238" s="547"/>
      <c r="AN238" s="547"/>
      <c r="AO238" s="547"/>
      <c r="AP238" s="547"/>
      <c r="AQ238" s="547"/>
      <c r="AR238" s="547"/>
    </row>
    <row r="239" spans="1:46" s="255" customFormat="1" ht="15" customHeight="1" x14ac:dyDescent="0.2">
      <c r="A239" s="204"/>
      <c r="B239" s="204" t="s">
        <v>464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">
      <c r="A240" s="234"/>
      <c r="B240" s="222" t="s">
        <v>465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">
      <c r="A241" s="203"/>
      <c r="B241" s="552">
        <v>154</v>
      </c>
      <c r="C241" s="553"/>
      <c r="D241" s="538"/>
      <c r="E241" s="539"/>
      <c r="F241" s="539"/>
      <c r="G241" s="539"/>
      <c r="H241" s="539"/>
      <c r="I241" s="539"/>
      <c r="J241" s="539"/>
      <c r="K241" s="539"/>
      <c r="L241" s="539"/>
      <c r="M241" s="539"/>
      <c r="N241" s="539"/>
      <c r="O241" s="539"/>
      <c r="P241" s="539"/>
      <c r="Q241" s="539"/>
      <c r="R241" s="539"/>
      <c r="S241" s="539"/>
      <c r="T241" s="539"/>
      <c r="U241" s="539"/>
      <c r="V241" s="539"/>
      <c r="W241" s="539"/>
      <c r="X241" s="539"/>
      <c r="Y241" s="539"/>
      <c r="Z241" s="539"/>
      <c r="AA241" s="539"/>
      <c r="AB241" s="539"/>
      <c r="AC241" s="539"/>
      <c r="AD241" s="539"/>
      <c r="AE241" s="540"/>
      <c r="AF241" s="541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5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">
      <c r="A243" s="203"/>
      <c r="B243" s="205" t="s">
        <v>466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">
      <c r="A244" s="203"/>
      <c r="B244" s="552">
        <v>155</v>
      </c>
      <c r="C244" s="553"/>
      <c r="D244" s="538"/>
      <c r="E244" s="539"/>
      <c r="F244" s="539"/>
      <c r="G244" s="539"/>
      <c r="H244" s="539"/>
      <c r="I244" s="539"/>
      <c r="J244" s="539"/>
      <c r="K244" s="539"/>
      <c r="L244" s="539"/>
      <c r="M244" s="539"/>
      <c r="N244" s="539"/>
      <c r="O244" s="539"/>
      <c r="P244" s="539"/>
      <c r="Q244" s="539"/>
      <c r="R244" s="539"/>
      <c r="S244" s="539"/>
      <c r="T244" s="539"/>
      <c r="U244" s="539"/>
      <c r="V244" s="539"/>
      <c r="W244" s="539"/>
      <c r="X244" s="539"/>
      <c r="Y244" s="539"/>
      <c r="Z244" s="539"/>
      <c r="AA244" s="539"/>
      <c r="AB244" s="539"/>
      <c r="AC244" s="539"/>
      <c r="AD244" s="539"/>
      <c r="AE244" s="540"/>
      <c r="AF244" s="541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">
      <c r="A245" s="203"/>
      <c r="B245" s="205" t="s">
        <v>467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">
      <c r="A246" s="203"/>
      <c r="B246" s="536">
        <v>156</v>
      </c>
      <c r="C246" s="537"/>
      <c r="D246" s="538"/>
      <c r="E246" s="539"/>
      <c r="F246" s="539"/>
      <c r="G246" s="539"/>
      <c r="H246" s="539"/>
      <c r="I246" s="539"/>
      <c r="J246" s="539"/>
      <c r="K246" s="539"/>
      <c r="L246" s="539"/>
      <c r="M246" s="539"/>
      <c r="N246" s="539"/>
      <c r="O246" s="539"/>
      <c r="P246" s="539"/>
      <c r="Q246" s="539"/>
      <c r="R246" s="539"/>
      <c r="S246" s="539"/>
      <c r="T246" s="539"/>
      <c r="U246" s="539"/>
      <c r="V246" s="539"/>
      <c r="W246" s="539"/>
      <c r="X246" s="539"/>
      <c r="Y246" s="539"/>
      <c r="Z246" s="539"/>
      <c r="AA246" s="539"/>
      <c r="AB246" s="539"/>
      <c r="AC246" s="539"/>
      <c r="AD246" s="539"/>
      <c r="AE246" s="540"/>
      <c r="AF246" s="541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468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570">
        <v>157</v>
      </c>
      <c r="C248" s="571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  <c r="O248" s="544"/>
      <c r="P248" s="544"/>
      <c r="Q248" s="544"/>
      <c r="R248" s="544"/>
      <c r="S248" s="544"/>
      <c r="T248" s="544"/>
      <c r="U248" s="544"/>
      <c r="V248" s="544"/>
      <c r="W248" s="544"/>
      <c r="X248" s="544"/>
      <c r="Y248" s="544"/>
      <c r="Z248" s="544"/>
      <c r="AA248" s="544"/>
      <c r="AB248" s="544"/>
      <c r="AC248" s="544"/>
      <c r="AD248" s="544"/>
      <c r="AE248" s="544"/>
      <c r="AF248" s="545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575"/>
      <c r="C251" s="576"/>
      <c r="D251" s="576"/>
      <c r="E251" s="576"/>
      <c r="F251" s="576"/>
      <c r="G251" s="576"/>
      <c r="H251" s="576"/>
      <c r="I251" s="576"/>
      <c r="J251" s="576"/>
      <c r="K251" s="576"/>
      <c r="L251" s="576"/>
      <c r="M251" s="576"/>
      <c r="N251" s="576"/>
      <c r="O251" s="576"/>
      <c r="P251" s="576"/>
      <c r="Q251" s="576"/>
      <c r="R251" s="577" t="s">
        <v>283</v>
      </c>
      <c r="S251" s="578"/>
      <c r="T251" s="578"/>
      <c r="U251" s="578"/>
      <c r="V251" s="578"/>
      <c r="W251" s="578"/>
      <c r="X251" s="576"/>
      <c r="Y251" s="576"/>
      <c r="Z251" s="576"/>
      <c r="AA251" s="576"/>
      <c r="AB251" s="576"/>
      <c r="AC251" s="576"/>
      <c r="AD251" s="576"/>
      <c r="AE251" s="576"/>
      <c r="AF251" s="579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">
      <c r="A252" s="205"/>
      <c r="B252" s="205" t="s">
        <v>469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">
      <c r="A253" s="203"/>
      <c r="B253" s="536">
        <v>158</v>
      </c>
      <c r="C253" s="537"/>
      <c r="D253" s="538"/>
      <c r="E253" s="539"/>
      <c r="F253" s="539"/>
      <c r="G253" s="539"/>
      <c r="H253" s="539"/>
      <c r="I253" s="539"/>
      <c r="J253" s="539"/>
      <c r="K253" s="539"/>
      <c r="L253" s="539"/>
      <c r="M253" s="539"/>
      <c r="N253" s="539"/>
      <c r="O253" s="539"/>
      <c r="P253" s="539"/>
      <c r="Q253" s="539"/>
      <c r="R253" s="539"/>
      <c r="S253" s="539"/>
      <c r="T253" s="539"/>
      <c r="U253" s="539"/>
      <c r="V253" s="539"/>
      <c r="W253" s="539"/>
      <c r="X253" s="539"/>
      <c r="Y253" s="539"/>
      <c r="Z253" s="539"/>
      <c r="AA253" s="539"/>
      <c r="AB253" s="539"/>
      <c r="AC253" s="539"/>
      <c r="AD253" s="539"/>
      <c r="AE253" s="540"/>
      <c r="AF253" s="541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">
      <c r="A254" s="205"/>
      <c r="B254" s="205" t="s">
        <v>470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">
      <c r="A256" s="205"/>
      <c r="B256" s="205" t="s">
        <v>277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542">
        <v>159</v>
      </c>
      <c r="C257" s="543"/>
      <c r="D257" s="544"/>
      <c r="E257" s="544"/>
      <c r="F257" s="544"/>
      <c r="G257" s="544"/>
      <c r="H257" s="544"/>
      <c r="I257" s="544"/>
      <c r="J257" s="544"/>
      <c r="K257" s="544"/>
      <c r="L257" s="544"/>
      <c r="M257" s="544"/>
      <c r="N257" s="544"/>
      <c r="O257" s="544"/>
      <c r="P257" s="544"/>
      <c r="Q257" s="544"/>
      <c r="R257" s="544"/>
      <c r="S257" s="544"/>
      <c r="T257" s="544"/>
      <c r="U257" s="544"/>
      <c r="V257" s="544"/>
      <c r="W257" s="544"/>
      <c r="X257" s="544"/>
      <c r="Y257" s="544"/>
      <c r="Z257" s="544"/>
      <c r="AA257" s="544"/>
      <c r="AB257" s="544"/>
      <c r="AC257" s="544"/>
      <c r="AD257" s="544"/>
      <c r="AE257" s="544"/>
      <c r="AF257" s="545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546"/>
      <c r="C258" s="547"/>
      <c r="D258" s="547"/>
      <c r="E258" s="547"/>
      <c r="F258" s="547"/>
      <c r="G258" s="547"/>
      <c r="H258" s="547"/>
      <c r="I258" s="547"/>
      <c r="J258" s="547"/>
      <c r="K258" s="547"/>
      <c r="L258" s="547"/>
      <c r="M258" s="547"/>
      <c r="N258" s="547"/>
      <c r="O258" s="547"/>
      <c r="P258" s="547"/>
      <c r="Q258" s="547"/>
      <c r="R258" s="547"/>
      <c r="S258" s="547"/>
      <c r="T258" s="547"/>
      <c r="U258" s="547"/>
      <c r="V258" s="547"/>
      <c r="W258" s="547"/>
      <c r="X258" s="547"/>
      <c r="Y258" s="547"/>
      <c r="Z258" s="547"/>
      <c r="AA258" s="547"/>
      <c r="AB258" s="547"/>
      <c r="AC258" s="547"/>
      <c r="AD258" s="547"/>
      <c r="AE258" s="547"/>
      <c r="AF258" s="548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549"/>
      <c r="C259" s="550"/>
      <c r="D259" s="550"/>
      <c r="E259" s="550"/>
      <c r="F259" s="550"/>
      <c r="G259" s="550"/>
      <c r="H259" s="550"/>
      <c r="I259" s="550"/>
      <c r="J259" s="550"/>
      <c r="K259" s="550"/>
      <c r="L259" s="550"/>
      <c r="M259" s="550"/>
      <c r="N259" s="550"/>
      <c r="O259" s="550"/>
      <c r="P259" s="550"/>
      <c r="Q259" s="550"/>
      <c r="R259" s="550"/>
      <c r="S259" s="550"/>
      <c r="T259" s="550"/>
      <c r="U259" s="550"/>
      <c r="V259" s="550"/>
      <c r="W259" s="550"/>
      <c r="X259" s="550"/>
      <c r="Y259" s="550"/>
      <c r="Z259" s="550"/>
      <c r="AA259" s="550"/>
      <c r="AB259" s="550"/>
      <c r="AC259" s="550"/>
      <c r="AD259" s="550"/>
      <c r="AE259" s="550"/>
      <c r="AF259" s="551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">
      <c r="A260" s="203"/>
      <c r="B260" s="205" t="s">
        <v>471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552">
        <v>160</v>
      </c>
      <c r="C261" s="553"/>
      <c r="D261" s="554"/>
      <c r="E261" s="555"/>
      <c r="F261" s="555"/>
      <c r="G261" s="555"/>
      <c r="H261" s="555"/>
      <c r="I261" s="555"/>
      <c r="J261" s="555"/>
      <c r="K261" s="555"/>
      <c r="L261" s="555"/>
      <c r="M261" s="555"/>
      <c r="N261" s="555"/>
      <c r="O261" s="555"/>
      <c r="P261" s="555"/>
      <c r="Q261" s="555"/>
      <c r="R261" s="555"/>
      <c r="S261" s="555"/>
      <c r="T261" s="555"/>
      <c r="U261" s="555"/>
      <c r="V261" s="555"/>
      <c r="W261" s="555"/>
      <c r="X261" s="555"/>
      <c r="Y261" s="555"/>
      <c r="Z261" s="555"/>
      <c r="AA261" s="555"/>
      <c r="AB261" s="555"/>
      <c r="AC261" s="555"/>
      <c r="AD261" s="555"/>
      <c r="AE261" s="556"/>
      <c r="AF261" s="557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5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561" t="s">
        <v>472</v>
      </c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2"/>
      <c r="P263" s="562"/>
      <c r="Q263" s="562"/>
      <c r="R263" s="562"/>
      <c r="S263" s="562"/>
      <c r="T263" s="562"/>
      <c r="U263" s="562"/>
      <c r="V263" s="562"/>
      <c r="W263" s="562"/>
      <c r="X263" s="562"/>
      <c r="Y263" s="562"/>
      <c r="Z263" s="562"/>
      <c r="AA263" s="562"/>
      <c r="AB263" s="562"/>
      <c r="AC263" s="562"/>
      <c r="AD263" s="562"/>
      <c r="AE263" s="562"/>
      <c r="AF263" s="562"/>
      <c r="AG263" s="562"/>
      <c r="AH263" s="562"/>
      <c r="AI263" s="562"/>
      <c r="AJ263" s="562"/>
      <c r="AK263" s="562"/>
      <c r="AL263" s="562"/>
      <c r="AM263" s="562"/>
      <c r="AN263" s="562"/>
      <c r="AO263" s="562"/>
      <c r="AP263" s="562"/>
      <c r="AQ263" s="562"/>
      <c r="AR263" s="562"/>
    </row>
    <row r="264" spans="1:44" s="199" customFormat="1" ht="15" customHeight="1" x14ac:dyDescent="0.2">
      <c r="A264" s="257"/>
      <c r="B264" s="257" t="s">
        <v>473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">
      <c r="A265" s="231"/>
      <c r="B265" s="231" t="s">
        <v>474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">
      <c r="A266" s="259"/>
      <c r="B266" s="259" t="s">
        <v>472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">
      <c r="A267" s="257"/>
      <c r="B267" s="257" t="s">
        <v>475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">
      <c r="A268" s="227"/>
      <c r="B268" s="227" t="s">
        <v>476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">
      <c r="A269" s="205"/>
      <c r="B269" s="205" t="s">
        <v>277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">
      <c r="A270" s="205"/>
      <c r="B270" s="563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4"/>
      <c r="P270" s="564"/>
      <c r="Q270" s="564"/>
      <c r="R270" s="564"/>
      <c r="S270" s="564"/>
      <c r="T270" s="564"/>
      <c r="U270" s="564"/>
      <c r="V270" s="564"/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4"/>
      <c r="AG270" s="56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566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7"/>
      <c r="P271" s="567"/>
      <c r="Q271" s="567"/>
      <c r="R271" s="567"/>
      <c r="S271" s="567"/>
      <c r="T271" s="567"/>
      <c r="U271" s="567"/>
      <c r="V271" s="567"/>
      <c r="W271" s="567"/>
      <c r="X271" s="567"/>
      <c r="Y271" s="567"/>
      <c r="Z271" s="567"/>
      <c r="AA271" s="567"/>
      <c r="AB271" s="567"/>
      <c r="AC271" s="567"/>
      <c r="AD271" s="567"/>
      <c r="AE271" s="567"/>
      <c r="AF271" s="567"/>
      <c r="AG271" s="548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549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50"/>
      <c r="AB272" s="550"/>
      <c r="AC272" s="550"/>
      <c r="AD272" s="550"/>
      <c r="AE272" s="550"/>
      <c r="AF272" s="550"/>
      <c r="AG272" s="551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">
      <c r="A273" s="203"/>
      <c r="B273" s="205" t="s">
        <v>471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477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">
      <c r="A274" s="203"/>
      <c r="B274" s="558">
        <f>OpenAccounts!E5</f>
        <v>0</v>
      </c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60"/>
      <c r="AA274" s="203"/>
      <c r="AB274" s="203"/>
      <c r="AC274" s="203"/>
      <c r="AD274" s="203"/>
      <c r="AE274" s="262"/>
      <c r="AF274" s="568"/>
      <c r="AG274" s="569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">
      <c r="A275" s="205"/>
      <c r="B275" s="205" t="s">
        <v>478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558" t="s">
        <v>278</v>
      </c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60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5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2008-12-27T16:45:41Z</cp:lastPrinted>
  <dcterms:created xsi:type="dcterms:W3CDTF">2002-12-30T15:31:19Z</dcterms:created>
  <dcterms:modified xsi:type="dcterms:W3CDTF">2022-08-09T16:07:30Z</dcterms:modified>
</cp:coreProperties>
</file>