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2-23/GB Accounts SE Extra 2023-04-05 (Apr23) Excel 2007/"/>
    </mc:Choice>
  </mc:AlternateContent>
  <xr:revisionPtr revIDLastSave="0" documentId="13_ncr:1_{5F875754-F1CB-8C4C-9591-06C270171014}" xr6:coauthVersionLast="47" xr6:coauthVersionMax="47" xr10:uidLastSave="{00000000-0000-0000-0000-000000000000}"/>
  <bookViews>
    <workbookView xWindow="-20" yWindow="500" windowWidth="23460" windowHeight="16260" tabRatio="906" xr2:uid="{00000000-000D-0000-FFFF-FFFF00000000}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12" l="1"/>
  <c r="H15" i="12"/>
  <c r="F15" i="12"/>
  <c r="E15" i="12"/>
  <c r="D15" i="12"/>
  <c r="C15" i="12"/>
  <c r="I14" i="12"/>
  <c r="H14" i="12"/>
  <c r="F14" i="12"/>
  <c r="E14" i="12"/>
  <c r="D14" i="12"/>
  <c r="C14" i="12"/>
  <c r="G14" i="12" s="1"/>
  <c r="I13" i="12"/>
  <c r="H13" i="12"/>
  <c r="F13" i="12"/>
  <c r="E13" i="12"/>
  <c r="G13" i="12" s="1"/>
  <c r="D13" i="12"/>
  <c r="C13" i="12"/>
  <c r="I12" i="12"/>
  <c r="H12" i="12"/>
  <c r="F12" i="12"/>
  <c r="E12" i="12"/>
  <c r="D12" i="12"/>
  <c r="C12" i="12"/>
  <c r="I11" i="12"/>
  <c r="H11" i="12"/>
  <c r="F11" i="12"/>
  <c r="E11" i="12"/>
  <c r="D11" i="12"/>
  <c r="C11" i="12"/>
  <c r="G11" i="12" s="1"/>
  <c r="I10" i="12"/>
  <c r="H10" i="12"/>
  <c r="F10" i="12"/>
  <c r="E10" i="12"/>
  <c r="D10" i="12"/>
  <c r="C10" i="12"/>
  <c r="I9" i="12"/>
  <c r="H9" i="12"/>
  <c r="F9" i="12"/>
  <c r="E9" i="12"/>
  <c r="D9" i="12"/>
  <c r="C9" i="12"/>
  <c r="I8" i="12"/>
  <c r="H8" i="12"/>
  <c r="F8" i="12"/>
  <c r="E8" i="12"/>
  <c r="D8" i="12"/>
  <c r="C8" i="12"/>
  <c r="G8" i="12" s="1"/>
  <c r="I7" i="12"/>
  <c r="H7" i="12"/>
  <c r="F7" i="12"/>
  <c r="E7" i="12"/>
  <c r="D7" i="12"/>
  <c r="C7" i="12"/>
  <c r="G7" i="12" s="1"/>
  <c r="I6" i="12"/>
  <c r="H6" i="12"/>
  <c r="F6" i="12"/>
  <c r="E6" i="12"/>
  <c r="D6" i="12"/>
  <c r="C6" i="12"/>
  <c r="G6" i="12" s="1"/>
  <c r="I5" i="12"/>
  <c r="H5" i="12"/>
  <c r="F5" i="12"/>
  <c r="E5" i="12"/>
  <c r="G5" i="12" s="1"/>
  <c r="D5" i="12"/>
  <c r="C5" i="12"/>
  <c r="I4" i="12"/>
  <c r="H4" i="12"/>
  <c r="F4" i="12"/>
  <c r="E4" i="12"/>
  <c r="D4" i="12"/>
  <c r="C4" i="12"/>
  <c r="G4" i="12" s="1"/>
  <c r="G15" i="12"/>
  <c r="G12" i="12"/>
  <c r="G10" i="12"/>
  <c r="G9" i="12"/>
  <c r="N26" i="6" l="1"/>
  <c r="L26" i="6"/>
  <c r="F30" i="13"/>
  <c r="N42" i="6"/>
  <c r="N41" i="6"/>
  <c r="N40" i="6"/>
  <c r="N39" i="6"/>
  <c r="N38" i="6"/>
  <c r="N37" i="6"/>
  <c r="N33" i="6"/>
  <c r="N32" i="6"/>
  <c r="N31" i="6"/>
  <c r="N30" i="6"/>
  <c r="N29" i="6"/>
  <c r="N28" i="6"/>
  <c r="N27" i="6"/>
  <c r="N21" i="6"/>
  <c r="N20" i="6"/>
  <c r="F28" i="13"/>
  <c r="M42" i="6"/>
  <c r="M41" i="6"/>
  <c r="M40" i="6"/>
  <c r="M39" i="6"/>
  <c r="M38" i="6"/>
  <c r="M37" i="6"/>
  <c r="M33" i="6"/>
  <c r="M32" i="6"/>
  <c r="M31" i="6"/>
  <c r="M30" i="6"/>
  <c r="M29" i="6"/>
  <c r="M28" i="6"/>
  <c r="M27" i="6"/>
  <c r="M21" i="6"/>
  <c r="M20" i="6"/>
  <c r="F26" i="13"/>
  <c r="L42" i="6"/>
  <c r="L41" i="6"/>
  <c r="L40" i="6"/>
  <c r="L39" i="6"/>
  <c r="L38" i="6"/>
  <c r="L37" i="6"/>
  <c r="L33" i="6"/>
  <c r="L32" i="6"/>
  <c r="L31" i="6"/>
  <c r="L30" i="6"/>
  <c r="L29" i="6"/>
  <c r="L28" i="6"/>
  <c r="L27" i="6"/>
  <c r="L21" i="6"/>
  <c r="L20" i="6"/>
  <c r="F24" i="13"/>
  <c r="K42" i="6"/>
  <c r="K41" i="6"/>
  <c r="K40" i="6"/>
  <c r="K39" i="6"/>
  <c r="K38" i="6"/>
  <c r="K37" i="6"/>
  <c r="K33" i="6"/>
  <c r="K32" i="6"/>
  <c r="K31" i="6"/>
  <c r="K30" i="6"/>
  <c r="K29" i="6"/>
  <c r="K28" i="6"/>
  <c r="K27" i="6"/>
  <c r="K21" i="6"/>
  <c r="K20" i="6"/>
  <c r="F22" i="13"/>
  <c r="J42" i="6"/>
  <c r="J41" i="6"/>
  <c r="J40" i="6"/>
  <c r="J39" i="6"/>
  <c r="J38" i="6"/>
  <c r="J37" i="6"/>
  <c r="J33" i="6"/>
  <c r="J32" i="6"/>
  <c r="J31" i="6"/>
  <c r="J30" i="6"/>
  <c r="J29" i="6"/>
  <c r="J28" i="6"/>
  <c r="J27" i="6"/>
  <c r="J26" i="6"/>
  <c r="J21" i="6"/>
  <c r="J20" i="6"/>
  <c r="F20" i="13"/>
  <c r="I42" i="6"/>
  <c r="I41" i="6"/>
  <c r="I40" i="6"/>
  <c r="I39" i="6"/>
  <c r="I38" i="6"/>
  <c r="I37" i="6"/>
  <c r="I33" i="6"/>
  <c r="I32" i="6"/>
  <c r="I31" i="6"/>
  <c r="I30" i="6"/>
  <c r="I29" i="6"/>
  <c r="I28" i="6"/>
  <c r="I27" i="6"/>
  <c r="I26" i="6"/>
  <c r="I21" i="6"/>
  <c r="I20" i="6"/>
  <c r="F18" i="13"/>
  <c r="H42" i="6"/>
  <c r="H41" i="6"/>
  <c r="H40" i="6"/>
  <c r="H39" i="6"/>
  <c r="H38" i="6"/>
  <c r="H37" i="6"/>
  <c r="H33" i="6"/>
  <c r="H32" i="6"/>
  <c r="H31" i="6"/>
  <c r="H30" i="6"/>
  <c r="H29" i="6"/>
  <c r="H28" i="6"/>
  <c r="H27" i="6"/>
  <c r="H26" i="6"/>
  <c r="H21" i="6"/>
  <c r="H20" i="6"/>
  <c r="F16" i="13"/>
  <c r="G42" i="6"/>
  <c r="G41" i="6"/>
  <c r="G40" i="6"/>
  <c r="G39" i="6"/>
  <c r="G38" i="6"/>
  <c r="G37" i="6"/>
  <c r="G33" i="6"/>
  <c r="G32" i="6"/>
  <c r="G31" i="6"/>
  <c r="G30" i="6"/>
  <c r="G29" i="6"/>
  <c r="G28" i="6"/>
  <c r="G27" i="6"/>
  <c r="G21" i="6"/>
  <c r="G20" i="6"/>
  <c r="F14" i="13"/>
  <c r="F42" i="6"/>
  <c r="F41" i="6"/>
  <c r="F40" i="6"/>
  <c r="F39" i="6"/>
  <c r="F38" i="6"/>
  <c r="F37" i="6"/>
  <c r="F33" i="6"/>
  <c r="F32" i="6"/>
  <c r="F31" i="6"/>
  <c r="F30" i="6"/>
  <c r="F29" i="6"/>
  <c r="F28" i="6"/>
  <c r="F27" i="6"/>
  <c r="F26" i="6"/>
  <c r="F21" i="6"/>
  <c r="F20" i="6"/>
  <c r="F12" i="13"/>
  <c r="E42" i="6"/>
  <c r="E41" i="6"/>
  <c r="E40" i="6"/>
  <c r="E39" i="6"/>
  <c r="E38" i="6"/>
  <c r="E37" i="6"/>
  <c r="E33" i="6"/>
  <c r="E32" i="6"/>
  <c r="E31" i="6"/>
  <c r="E30" i="6"/>
  <c r="E29" i="6"/>
  <c r="E28" i="6"/>
  <c r="E27" i="6"/>
  <c r="E21" i="6"/>
  <c r="E20" i="6"/>
  <c r="F10" i="13"/>
  <c r="D42" i="6"/>
  <c r="D41" i="6"/>
  <c r="D40" i="6"/>
  <c r="D39" i="6"/>
  <c r="D38" i="6"/>
  <c r="D37" i="6"/>
  <c r="D33" i="6"/>
  <c r="D32" i="6"/>
  <c r="D31" i="6"/>
  <c r="D30" i="6"/>
  <c r="D29" i="6"/>
  <c r="D28" i="6"/>
  <c r="D27" i="6"/>
  <c r="D21" i="6"/>
  <c r="D20" i="6"/>
  <c r="F8" i="13"/>
  <c r="C42" i="6"/>
  <c r="A42" i="6"/>
  <c r="C41" i="6"/>
  <c r="A41" i="6"/>
  <c r="C40" i="6"/>
  <c r="A40" i="6"/>
  <c r="C39" i="6"/>
  <c r="A39" i="6"/>
  <c r="C38" i="6"/>
  <c r="A38" i="6"/>
  <c r="C37" i="6"/>
  <c r="A37" i="6"/>
  <c r="C33" i="6"/>
  <c r="A33" i="6"/>
  <c r="C32" i="6"/>
  <c r="A32" i="6"/>
  <c r="C31" i="6"/>
  <c r="A31" i="6"/>
  <c r="C30" i="6"/>
  <c r="A30" i="6"/>
  <c r="C29" i="6"/>
  <c r="A29" i="6"/>
  <c r="C28" i="6"/>
  <c r="A28" i="6"/>
  <c r="C27" i="6"/>
  <c r="A27" i="6"/>
  <c r="C21" i="6"/>
  <c r="C20" i="6"/>
  <c r="V28" i="13"/>
  <c r="P28" i="13"/>
  <c r="J28" i="13"/>
  <c r="M53" i="6"/>
  <c r="M34" i="6"/>
  <c r="M16" i="6"/>
  <c r="M13" i="6"/>
  <c r="M12" i="6"/>
  <c r="M11" i="6"/>
  <c r="M10" i="6"/>
  <c r="M9" i="6"/>
  <c r="M8" i="6"/>
  <c r="M7" i="6"/>
  <c r="M6" i="6"/>
  <c r="M5" i="6"/>
  <c r="V26" i="13"/>
  <c r="P26" i="13"/>
  <c r="J26" i="13"/>
  <c r="L53" i="6"/>
  <c r="L34" i="6"/>
  <c r="L16" i="6"/>
  <c r="L13" i="6"/>
  <c r="L12" i="6"/>
  <c r="L11" i="6"/>
  <c r="L10" i="6"/>
  <c r="L9" i="6"/>
  <c r="L8" i="6"/>
  <c r="L7" i="6"/>
  <c r="L6" i="6"/>
  <c r="L5" i="6"/>
  <c r="V24" i="13"/>
  <c r="P24" i="13"/>
  <c r="J24" i="13"/>
  <c r="K53" i="6"/>
  <c r="K34" i="6"/>
  <c r="K16" i="6"/>
  <c r="K13" i="6"/>
  <c r="K12" i="6"/>
  <c r="K11" i="6"/>
  <c r="K10" i="6"/>
  <c r="K9" i="6"/>
  <c r="K8" i="6"/>
  <c r="K7" i="6"/>
  <c r="K6" i="6"/>
  <c r="K5" i="6"/>
  <c r="V22" i="13"/>
  <c r="P22" i="13"/>
  <c r="J22" i="13"/>
  <c r="J53" i="6"/>
  <c r="J34" i="6"/>
  <c r="J16" i="6"/>
  <c r="J13" i="6"/>
  <c r="J12" i="6"/>
  <c r="J11" i="6"/>
  <c r="J10" i="6"/>
  <c r="J9" i="6"/>
  <c r="J8" i="6"/>
  <c r="J7" i="6"/>
  <c r="J6" i="6"/>
  <c r="J5" i="6"/>
  <c r="V20" i="13"/>
  <c r="P20" i="13"/>
  <c r="J20" i="13"/>
  <c r="I53" i="6"/>
  <c r="I34" i="6"/>
  <c r="I16" i="6"/>
  <c r="I13" i="6"/>
  <c r="I12" i="6"/>
  <c r="I11" i="6"/>
  <c r="I10" i="6"/>
  <c r="I9" i="6"/>
  <c r="I8" i="6"/>
  <c r="I7" i="6"/>
  <c r="I6" i="6"/>
  <c r="I5" i="6"/>
  <c r="V18" i="13"/>
  <c r="P18" i="13"/>
  <c r="J18" i="13"/>
  <c r="H53" i="6"/>
  <c r="H34" i="6"/>
  <c r="H16" i="6"/>
  <c r="H13" i="6"/>
  <c r="H12" i="6"/>
  <c r="H11" i="6"/>
  <c r="H10" i="6"/>
  <c r="H9" i="6"/>
  <c r="H8" i="6"/>
  <c r="H7" i="6"/>
  <c r="H6" i="6"/>
  <c r="H5" i="6"/>
  <c r="V16" i="13"/>
  <c r="P16" i="13"/>
  <c r="J16" i="13"/>
  <c r="G53" i="6"/>
  <c r="G34" i="6"/>
  <c r="G16" i="6"/>
  <c r="G13" i="6"/>
  <c r="G12" i="6"/>
  <c r="G11" i="6"/>
  <c r="G10" i="6"/>
  <c r="G9" i="6"/>
  <c r="G8" i="6"/>
  <c r="G7" i="6"/>
  <c r="G6" i="6"/>
  <c r="G5" i="6"/>
  <c r="V14" i="13"/>
  <c r="P14" i="13"/>
  <c r="J14" i="13"/>
  <c r="F53" i="6"/>
  <c r="F34" i="6"/>
  <c r="F16" i="6"/>
  <c r="F13" i="6"/>
  <c r="F12" i="6"/>
  <c r="F11" i="6"/>
  <c r="F10" i="6"/>
  <c r="F9" i="6"/>
  <c r="F8" i="6"/>
  <c r="F7" i="6"/>
  <c r="F6" i="6"/>
  <c r="F5" i="6"/>
  <c r="V12" i="13"/>
  <c r="P12" i="13"/>
  <c r="J12" i="13"/>
  <c r="E53" i="6"/>
  <c r="E34" i="6"/>
  <c r="E16" i="6"/>
  <c r="E13" i="6"/>
  <c r="E12" i="6"/>
  <c r="E11" i="6"/>
  <c r="E10" i="6"/>
  <c r="E9" i="6"/>
  <c r="E8" i="6"/>
  <c r="E7" i="6"/>
  <c r="E6" i="6"/>
  <c r="E5" i="6"/>
  <c r="V10" i="13"/>
  <c r="P10" i="13"/>
  <c r="J10" i="13"/>
  <c r="D53" i="6"/>
  <c r="D34" i="6"/>
  <c r="D16" i="6"/>
  <c r="D13" i="6"/>
  <c r="D12" i="6"/>
  <c r="D11" i="6"/>
  <c r="D10" i="6"/>
  <c r="D9" i="6"/>
  <c r="D8" i="6"/>
  <c r="D7" i="6"/>
  <c r="D6" i="6"/>
  <c r="D5" i="6"/>
  <c r="V8" i="13"/>
  <c r="P8" i="13"/>
  <c r="J8" i="13"/>
  <c r="C53" i="6"/>
  <c r="C34" i="6"/>
  <c r="C16" i="6"/>
  <c r="C13" i="6"/>
  <c r="C12" i="6"/>
  <c r="A12" i="6"/>
  <c r="C11" i="6"/>
  <c r="A11" i="6"/>
  <c r="C10" i="6"/>
  <c r="A10" i="6"/>
  <c r="C9" i="6"/>
  <c r="A9" i="6"/>
  <c r="C8" i="6"/>
  <c r="A8" i="6"/>
  <c r="C7" i="6"/>
  <c r="A7" i="6"/>
  <c r="C6" i="6"/>
  <c r="A6" i="6"/>
  <c r="C5" i="6"/>
  <c r="A5" i="6"/>
  <c r="V30" i="13"/>
  <c r="P30" i="13"/>
  <c r="J30" i="13"/>
  <c r="E11" i="8"/>
  <c r="N53" i="6"/>
  <c r="N34" i="6"/>
  <c r="N16" i="6"/>
  <c r="N13" i="6"/>
  <c r="N12" i="6"/>
  <c r="N11" i="6"/>
  <c r="N10" i="6"/>
  <c r="N9" i="6"/>
  <c r="N8" i="6"/>
  <c r="N7" i="6"/>
  <c r="N6" i="6"/>
  <c r="N5" i="6"/>
  <c r="D231" i="16"/>
  <c r="O124" i="18"/>
  <c r="C38" i="14"/>
  <c r="N44" i="6"/>
  <c r="M44" i="6"/>
  <c r="L44" i="6"/>
  <c r="K44" i="6"/>
  <c r="J44" i="6"/>
  <c r="I44" i="6"/>
  <c r="H44" i="6"/>
  <c r="G44" i="6"/>
  <c r="F44" i="6"/>
  <c r="E44" i="6"/>
  <c r="D44" i="6"/>
  <c r="C44" i="6"/>
  <c r="N43" i="6"/>
  <c r="M43" i="6"/>
  <c r="L43" i="6"/>
  <c r="K43" i="6"/>
  <c r="J43" i="6"/>
  <c r="I43" i="6"/>
  <c r="H43" i="6"/>
  <c r="G43" i="6"/>
  <c r="F43" i="6"/>
  <c r="E43" i="6"/>
  <c r="D43" i="6"/>
  <c r="C43" i="6"/>
  <c r="O160" i="16"/>
  <c r="D152" i="16"/>
  <c r="D144" i="16" s="1"/>
  <c r="O144" i="16"/>
  <c r="O139" i="16"/>
  <c r="D139" i="16"/>
  <c r="O85" i="18"/>
  <c r="D85" i="18"/>
  <c r="O80" i="18"/>
  <c r="D80" i="18"/>
  <c r="N56" i="6"/>
  <c r="N52" i="6"/>
  <c r="N36" i="6"/>
  <c r="M56" i="6"/>
  <c r="M52" i="6"/>
  <c r="M36" i="6"/>
  <c r="L56" i="6"/>
  <c r="L52" i="6"/>
  <c r="L36" i="6"/>
  <c r="K56" i="6"/>
  <c r="K52" i="6"/>
  <c r="K36" i="6"/>
  <c r="J56" i="6"/>
  <c r="J52" i="6"/>
  <c r="J36" i="6"/>
  <c r="I56" i="6"/>
  <c r="I52" i="6"/>
  <c r="I36" i="6"/>
  <c r="H56" i="6"/>
  <c r="H52" i="6"/>
  <c r="H36" i="6"/>
  <c r="G56" i="6"/>
  <c r="G52" i="6"/>
  <c r="G36" i="6"/>
  <c r="F56" i="6"/>
  <c r="F52" i="6"/>
  <c r="F36" i="6"/>
  <c r="E56" i="6"/>
  <c r="E52" i="6"/>
  <c r="E36" i="6"/>
  <c r="D56" i="6"/>
  <c r="D52" i="6"/>
  <c r="D36" i="6"/>
  <c r="C56" i="6"/>
  <c r="C52" i="6"/>
  <c r="C36" i="6"/>
  <c r="N48" i="6"/>
  <c r="N35" i="6"/>
  <c r="M48" i="6"/>
  <c r="M35" i="6"/>
  <c r="L48" i="6"/>
  <c r="L35" i="6"/>
  <c r="K48" i="6"/>
  <c r="K35" i="6"/>
  <c r="J48" i="6"/>
  <c r="J35" i="6"/>
  <c r="I48" i="6"/>
  <c r="I35" i="6"/>
  <c r="H48" i="6"/>
  <c r="H35" i="6"/>
  <c r="G48" i="6"/>
  <c r="G35" i="6"/>
  <c r="F48" i="6"/>
  <c r="F35" i="6"/>
  <c r="E48" i="6"/>
  <c r="E35" i="6"/>
  <c r="D48" i="6"/>
  <c r="D35" i="6"/>
  <c r="C48" i="6"/>
  <c r="C35" i="6"/>
  <c r="C26" i="6" l="1"/>
  <c r="D26" i="6"/>
  <c r="G26" i="6"/>
  <c r="K26" i="6"/>
  <c r="M26" i="6"/>
  <c r="E26" i="6"/>
  <c r="B12" i="6"/>
  <c r="B9" i="6"/>
  <c r="B10" i="6"/>
  <c r="B11" i="6"/>
  <c r="B8" i="6"/>
  <c r="C8" i="8" l="1"/>
  <c r="S21" i="17" l="1"/>
  <c r="S16" i="17"/>
  <c r="D16" i="14" l="1"/>
  <c r="D33" i="14" s="1"/>
  <c r="E16" i="14"/>
  <c r="F16" i="14"/>
  <c r="F33" i="14" s="1"/>
  <c r="G16" i="14"/>
  <c r="G33" i="14" s="1"/>
  <c r="H16" i="14"/>
  <c r="H33" i="14" s="1"/>
  <c r="I16" i="14"/>
  <c r="I33" i="14" s="1"/>
  <c r="J16" i="14"/>
  <c r="J33" i="14" s="1"/>
  <c r="K16" i="14"/>
  <c r="K33" i="14" s="1"/>
  <c r="L16" i="14"/>
  <c r="L33" i="14" s="1"/>
  <c r="M16" i="14"/>
  <c r="M33" i="14" s="1"/>
  <c r="N16" i="14"/>
  <c r="N33" i="14" s="1"/>
  <c r="O16" i="14"/>
  <c r="O33" i="14" s="1"/>
  <c r="G2" i="15"/>
  <c r="G288" i="16" s="1"/>
  <c r="J280" i="16"/>
  <c r="D169" i="16"/>
  <c r="G141" i="16"/>
  <c r="H136" i="16"/>
  <c r="D94" i="18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C40" i="14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D222" i="16" l="1"/>
  <c r="N41" i="17"/>
  <c r="L14" i="15"/>
  <c r="R116" i="18"/>
  <c r="B52" i="6"/>
  <c r="Q192" i="16"/>
  <c r="L2" i="15"/>
  <c r="C2" i="8" s="1"/>
  <c r="C6" i="8" s="1"/>
  <c r="F216" i="16"/>
  <c r="D112" i="18"/>
  <c r="C16" i="14"/>
  <c r="B48" i="6"/>
  <c r="O38" i="18" s="1"/>
  <c r="B35" i="6"/>
  <c r="D98" i="16" s="1"/>
  <c r="B36" i="6"/>
  <c r="D102" i="16" s="1"/>
  <c r="B56" i="6"/>
  <c r="N16" i="13"/>
  <c r="H14" i="13"/>
  <c r="T14" i="13"/>
  <c r="T16" i="13" s="1"/>
  <c r="T18" i="13" s="1"/>
  <c r="T20" i="13" s="1"/>
  <c r="E33" i="14"/>
  <c r="C33" i="14" s="1"/>
  <c r="O55" i="16" l="1"/>
  <c r="T22" i="13"/>
  <c r="H16" i="13"/>
  <c r="N18" i="13"/>
  <c r="T24" i="13" l="1"/>
  <c r="N20" i="13"/>
  <c r="H18" i="13"/>
  <c r="T26" i="13" l="1"/>
  <c r="H20" i="13"/>
  <c r="N22" i="13"/>
  <c r="T28" i="13" l="1"/>
  <c r="H22" i="13"/>
  <c r="N24" i="13"/>
  <c r="N26" i="13" l="1"/>
  <c r="T30" i="13"/>
  <c r="H24" i="13"/>
  <c r="N28" i="13" l="1"/>
  <c r="H26" i="13"/>
  <c r="N30" i="13" l="1"/>
  <c r="H28" i="13"/>
  <c r="H30" i="13" l="1"/>
  <c r="B53" i="6" l="1"/>
  <c r="L7" i="14" l="1"/>
  <c r="L24" i="14" s="1"/>
  <c r="R18" i="13"/>
  <c r="R22" i="13"/>
  <c r="K7" i="14"/>
  <c r="K24" i="14" s="1"/>
  <c r="M7" i="14"/>
  <c r="M24" i="14" s="1"/>
  <c r="R24" i="13"/>
  <c r="L28" i="13"/>
  <c r="R26" i="13"/>
  <c r="L26" i="13"/>
  <c r="R30" i="13"/>
  <c r="L30" i="13"/>
  <c r="R28" i="13"/>
  <c r="G7" i="14"/>
  <c r="G24" i="14" s="1"/>
  <c r="E7" i="14"/>
  <c r="E24" i="14" s="1"/>
  <c r="H7" i="14"/>
  <c r="H24" i="14" s="1"/>
  <c r="F7" i="14"/>
  <c r="F24" i="14" s="1"/>
  <c r="J7" i="14"/>
  <c r="J24" i="14" s="1"/>
  <c r="I7" i="14"/>
  <c r="I24" i="14" s="1"/>
  <c r="O7" i="14"/>
  <c r="O24" i="14" s="1"/>
  <c r="N7" i="14"/>
  <c r="N24" i="14" s="1"/>
  <c r="L8" i="13" l="1"/>
  <c r="X20" i="13"/>
  <c r="R8" i="13"/>
  <c r="L14" i="13"/>
  <c r="X28" i="13"/>
  <c r="M14" i="6"/>
  <c r="L16" i="13"/>
  <c r="L22" i="13"/>
  <c r="X22" i="13"/>
  <c r="X16" i="13"/>
  <c r="R20" i="13"/>
  <c r="L20" i="13"/>
  <c r="X8" i="13"/>
  <c r="X14" i="13"/>
  <c r="R16" i="13"/>
  <c r="B13" i="6"/>
  <c r="L10" i="13"/>
  <c r="D7" i="14"/>
  <c r="B16" i="6"/>
  <c r="L12" i="13"/>
  <c r="L24" i="13"/>
  <c r="R12" i="13"/>
  <c r="R14" i="13"/>
  <c r="X12" i="13"/>
  <c r="X10" i="13"/>
  <c r="X26" i="13"/>
  <c r="L14" i="6"/>
  <c r="L18" i="13"/>
  <c r="N14" i="6"/>
  <c r="X30" i="13"/>
  <c r="R10" i="13"/>
  <c r="X24" i="13"/>
  <c r="X18" i="13"/>
  <c r="I14" i="6" l="1"/>
  <c r="I54" i="6" s="1"/>
  <c r="B34" i="6"/>
  <c r="D106" i="16" s="1"/>
  <c r="J14" i="6"/>
  <c r="J54" i="6" s="1"/>
  <c r="K14" i="6"/>
  <c r="L5" i="14" s="1"/>
  <c r="L21" i="14" s="1"/>
  <c r="L54" i="6"/>
  <c r="M5" i="14"/>
  <c r="M21" i="14" s="1"/>
  <c r="N54" i="6"/>
  <c r="O5" i="14"/>
  <c r="O21" i="14" s="1"/>
  <c r="E14" i="6"/>
  <c r="O204" i="16"/>
  <c r="O99" i="18"/>
  <c r="B7" i="6"/>
  <c r="N5" i="14"/>
  <c r="N21" i="14" s="1"/>
  <c r="M54" i="6"/>
  <c r="D24" i="14"/>
  <c r="C24" i="14" s="1"/>
  <c r="C7" i="14"/>
  <c r="H14" i="6"/>
  <c r="D14" i="6"/>
  <c r="B5" i="6"/>
  <c r="F14" i="6"/>
  <c r="J5" i="14"/>
  <c r="J21" i="14" s="1"/>
  <c r="G14" i="6"/>
  <c r="B6" i="6"/>
  <c r="C14" i="6"/>
  <c r="AB8" i="13"/>
  <c r="D8" i="13"/>
  <c r="C19" i="6" l="1"/>
  <c r="K54" i="6"/>
  <c r="K5" i="14"/>
  <c r="K21" i="14" s="1"/>
  <c r="Z8" i="13"/>
  <c r="D10" i="13" s="1"/>
  <c r="AB10" i="13"/>
  <c r="G5" i="14"/>
  <c r="G21" i="14" s="1"/>
  <c r="F54" i="6"/>
  <c r="B14" i="6"/>
  <c r="O60" i="18" s="1"/>
  <c r="D54" i="6"/>
  <c r="E5" i="14"/>
  <c r="E21" i="14" s="1"/>
  <c r="C54" i="6"/>
  <c r="D5" i="14"/>
  <c r="H54" i="6"/>
  <c r="I5" i="14"/>
  <c r="I21" i="14" s="1"/>
  <c r="F5" i="14"/>
  <c r="F21" i="14" s="1"/>
  <c r="E54" i="6"/>
  <c r="G54" i="6"/>
  <c r="H5" i="14"/>
  <c r="H21" i="14" s="1"/>
  <c r="D19" i="6" l="1"/>
  <c r="C5" i="14"/>
  <c r="D21" i="14"/>
  <c r="C21" i="14" s="1"/>
  <c r="O51" i="18"/>
  <c r="O46" i="18"/>
  <c r="D55" i="16"/>
  <c r="D38" i="18"/>
  <c r="D60" i="18"/>
  <c r="D55" i="18"/>
  <c r="O55" i="18"/>
  <c r="D51" i="18"/>
  <c r="D64" i="18"/>
  <c r="D46" i="18"/>
  <c r="Z10" i="13"/>
  <c r="D12" i="13" s="1"/>
  <c r="AB12" i="13"/>
  <c r="B54" i="6"/>
  <c r="E19" i="6" l="1"/>
  <c r="AB14" i="13"/>
  <c r="F19" i="6" s="1"/>
  <c r="Z12" i="13"/>
  <c r="D14" i="13" s="1"/>
  <c r="A33" i="18"/>
  <c r="F26" i="14"/>
  <c r="E22" i="14"/>
  <c r="E26" i="14"/>
  <c r="J30" i="14"/>
  <c r="O26" i="14"/>
  <c r="D30" i="14"/>
  <c r="N22" i="14"/>
  <c r="M30" i="14"/>
  <c r="G30" i="14"/>
  <c r="N30" i="14"/>
  <c r="G26" i="14"/>
  <c r="L30" i="14"/>
  <c r="K26" i="14"/>
  <c r="H30" i="14"/>
  <c r="I26" i="14"/>
  <c r="J26" i="14"/>
  <c r="I22" i="14"/>
  <c r="L26" i="14"/>
  <c r="K30" i="14"/>
  <c r="L22" i="14"/>
  <c r="D22" i="14"/>
  <c r="M22" i="14"/>
  <c r="I30" i="14"/>
  <c r="E30" i="14"/>
  <c r="H22" i="14"/>
  <c r="F22" i="14"/>
  <c r="D26" i="14"/>
  <c r="F30" i="14"/>
  <c r="J22" i="14"/>
  <c r="M26" i="14"/>
  <c r="K22" i="14"/>
  <c r="H26" i="14"/>
  <c r="G22" i="14"/>
  <c r="N26" i="14"/>
  <c r="O30" i="14"/>
  <c r="O22" i="14"/>
  <c r="O28" i="14" l="1"/>
  <c r="O32" i="14" s="1"/>
  <c r="O34" i="14" s="1"/>
  <c r="K28" i="14"/>
  <c r="K32" i="14" s="1"/>
  <c r="K34" i="14" s="1"/>
  <c r="G28" i="14"/>
  <c r="G32" i="14" s="1"/>
  <c r="G34" i="14" s="1"/>
  <c r="F28" i="14"/>
  <c r="F32" i="14" s="1"/>
  <c r="F34" i="14" s="1"/>
  <c r="E28" i="14"/>
  <c r="E32" i="14" s="1"/>
  <c r="E34" i="14" s="1"/>
  <c r="H28" i="14"/>
  <c r="H32" i="14" s="1"/>
  <c r="H34" i="14" s="1"/>
  <c r="I28" i="14"/>
  <c r="I32" i="14" s="1"/>
  <c r="I34" i="14" s="1"/>
  <c r="C26" i="14"/>
  <c r="N28" i="14"/>
  <c r="N32" i="14" s="1"/>
  <c r="N34" i="14" s="1"/>
  <c r="M28" i="14"/>
  <c r="M32" i="14" s="1"/>
  <c r="M34" i="14" s="1"/>
  <c r="C30" i="14"/>
  <c r="J28" i="14"/>
  <c r="J32" i="14" s="1"/>
  <c r="J34" i="14" s="1"/>
  <c r="D28" i="14"/>
  <c r="C22" i="14"/>
  <c r="L28" i="14"/>
  <c r="L32" i="14" s="1"/>
  <c r="L34" i="14" s="1"/>
  <c r="Z14" i="13"/>
  <c r="D16" i="13" s="1"/>
  <c r="AB16" i="13"/>
  <c r="G19" i="6" l="1"/>
  <c r="AB18" i="13"/>
  <c r="Z16" i="13"/>
  <c r="D18" i="13" s="1"/>
  <c r="C28" i="14"/>
  <c r="D32" i="14"/>
  <c r="H19" i="6" l="1"/>
  <c r="AB20" i="13"/>
  <c r="I19" i="6" s="1"/>
  <c r="Z18" i="13"/>
  <c r="D20" i="13" s="1"/>
  <c r="D34" i="14"/>
  <c r="C34" i="14" s="1"/>
  <c r="C32" i="14"/>
  <c r="Z20" i="13" l="1"/>
  <c r="D22" i="13" s="1"/>
  <c r="AB22" i="13"/>
  <c r="J19" i="6" s="1"/>
  <c r="Z22" i="13" l="1"/>
  <c r="D24" i="13" s="1"/>
  <c r="AB24" i="13"/>
  <c r="K19" i="6" l="1"/>
  <c r="AB26" i="13"/>
  <c r="Z24" i="13"/>
  <c r="D26" i="13" s="1"/>
  <c r="L19" i="6" l="1"/>
  <c r="Z26" i="13"/>
  <c r="D28" i="13" s="1"/>
  <c r="AB28" i="13"/>
  <c r="M19" i="6" l="1"/>
  <c r="Z28" i="13"/>
  <c r="D30" i="13" s="1"/>
  <c r="AB30" i="13"/>
  <c r="N19" i="6" s="1"/>
  <c r="Z30" i="13" l="1"/>
  <c r="M22" i="6" l="1"/>
  <c r="N9" i="14" s="1"/>
  <c r="N11" i="14" s="1"/>
  <c r="G22" i="6"/>
  <c r="H9" i="14" s="1"/>
  <c r="H11" i="14" s="1"/>
  <c r="J22" i="6"/>
  <c r="K9" i="14" s="1"/>
  <c r="K11" i="14" s="1"/>
  <c r="N22" i="6"/>
  <c r="O9" i="14" s="1"/>
  <c r="O11" i="14" s="1"/>
  <c r="M24" i="6"/>
  <c r="G24" i="6"/>
  <c r="L22" i="6"/>
  <c r="I22" i="6"/>
  <c r="K22" i="6"/>
  <c r="H22" i="6"/>
  <c r="F22" i="6"/>
  <c r="B33" i="6"/>
  <c r="D110" i="16" s="1"/>
  <c r="J24" i="6" l="1"/>
  <c r="B28" i="6"/>
  <c r="D86" i="16" s="1"/>
  <c r="B31" i="6"/>
  <c r="B42" i="6"/>
  <c r="N24" i="6"/>
  <c r="B27" i="6"/>
  <c r="D82" i="16" s="1"/>
  <c r="B32" i="6"/>
  <c r="D94" i="16" s="1"/>
  <c r="C22" i="6"/>
  <c r="B19" i="6"/>
  <c r="B20" i="6"/>
  <c r="D70" i="16" s="1"/>
  <c r="E22" i="6"/>
  <c r="G9" i="14"/>
  <c r="G11" i="14" s="1"/>
  <c r="F24" i="6"/>
  <c r="B26" i="6"/>
  <c r="D74" i="16" s="1"/>
  <c r="D22" i="6"/>
  <c r="L24" i="6"/>
  <c r="M9" i="14"/>
  <c r="M11" i="14" s="1"/>
  <c r="B21" i="6"/>
  <c r="B29" i="6"/>
  <c r="D90" i="16" s="1"/>
  <c r="H24" i="6"/>
  <c r="I9" i="14"/>
  <c r="I11" i="14" s="1"/>
  <c r="K24" i="6"/>
  <c r="L9" i="14"/>
  <c r="L11" i="14" s="1"/>
  <c r="J9" i="14"/>
  <c r="J11" i="14" s="1"/>
  <c r="I24" i="6"/>
  <c r="B39" i="6" l="1"/>
  <c r="B38" i="6"/>
  <c r="E9" i="14"/>
  <c r="E11" i="14" s="1"/>
  <c r="D24" i="6"/>
  <c r="E24" i="6"/>
  <c r="F9" i="14"/>
  <c r="F11" i="14" s="1"/>
  <c r="B41" i="6"/>
  <c r="B40" i="6"/>
  <c r="D66" i="16"/>
  <c r="B22" i="6"/>
  <c r="B24" i="6" s="1"/>
  <c r="B37" i="6"/>
  <c r="D9" i="14"/>
  <c r="C24" i="6"/>
  <c r="D118" i="16" l="1"/>
  <c r="D11" i="14"/>
  <c r="C11" i="14" s="1"/>
  <c r="C9" i="14"/>
  <c r="O149" i="16" l="1"/>
  <c r="O169" i="16" s="1"/>
  <c r="B44" i="6" l="1"/>
  <c r="O122" i="16" s="1"/>
  <c r="D174" i="16" s="1"/>
  <c r="B43" i="6"/>
  <c r="O114" i="16" l="1"/>
  <c r="C37" i="14"/>
  <c r="C39" i="14" s="1"/>
  <c r="C41" i="14" s="1"/>
  <c r="D114" i="16"/>
  <c r="C44" i="14" l="1"/>
  <c r="C42" i="14"/>
  <c r="C43" i="14"/>
  <c r="C46" i="14" l="1"/>
  <c r="D45" i="6" l="1"/>
  <c r="C45" i="6" l="1"/>
  <c r="E13" i="14"/>
  <c r="E15" i="14" s="1"/>
  <c r="E17" i="14" s="1"/>
  <c r="D47" i="6"/>
  <c r="D49" i="6" s="1"/>
  <c r="D55" i="6" s="1"/>
  <c r="E45" i="6"/>
  <c r="F13" i="14" l="1"/>
  <c r="F15" i="14" s="1"/>
  <c r="F17" i="14" s="1"/>
  <c r="E47" i="6"/>
  <c r="E49" i="6" s="1"/>
  <c r="E55" i="6" s="1"/>
  <c r="D13" i="14"/>
  <c r="C47" i="6"/>
  <c r="C49" i="6" s="1"/>
  <c r="C55" i="6" s="1"/>
  <c r="F45" i="6"/>
  <c r="F47" i="6" l="1"/>
  <c r="F49" i="6" s="1"/>
  <c r="F55" i="6" s="1"/>
  <c r="G13" i="14"/>
  <c r="G15" i="14" s="1"/>
  <c r="G17" i="14" s="1"/>
  <c r="D15" i="14"/>
  <c r="G45" i="6"/>
  <c r="H13" i="14" l="1"/>
  <c r="G47" i="6"/>
  <c r="G49" i="6" s="1"/>
  <c r="G55" i="6" s="1"/>
  <c r="D17" i="14"/>
  <c r="H45" i="6"/>
  <c r="I13" i="14" l="1"/>
  <c r="I15" i="14" s="1"/>
  <c r="I17" i="14" s="1"/>
  <c r="H47" i="6"/>
  <c r="H49" i="6" s="1"/>
  <c r="H55" i="6" s="1"/>
  <c r="H15" i="14"/>
  <c r="I45" i="6"/>
  <c r="H17" i="14" l="1"/>
  <c r="I47" i="6"/>
  <c r="I49" i="6" s="1"/>
  <c r="I55" i="6" s="1"/>
  <c r="J13" i="14"/>
  <c r="J45" i="6"/>
  <c r="J15" i="14" l="1"/>
  <c r="K13" i="14"/>
  <c r="K15" i="14" s="1"/>
  <c r="K17" i="14" s="1"/>
  <c r="J47" i="6"/>
  <c r="J49" i="6" s="1"/>
  <c r="J55" i="6" s="1"/>
  <c r="K45" i="6"/>
  <c r="K47" i="6" l="1"/>
  <c r="K49" i="6" s="1"/>
  <c r="K55" i="6" s="1"/>
  <c r="L13" i="14"/>
  <c r="L15" i="14" s="1"/>
  <c r="L17" i="14" s="1"/>
  <c r="J17" i="14"/>
  <c r="L45" i="6"/>
  <c r="M13" i="14" l="1"/>
  <c r="L47" i="6"/>
  <c r="L49" i="6" s="1"/>
  <c r="L55" i="6" s="1"/>
  <c r="M45" i="6"/>
  <c r="N13" i="14" l="1"/>
  <c r="N15" i="14" s="1"/>
  <c r="N17" i="14" s="1"/>
  <c r="M47" i="6"/>
  <c r="M49" i="6" s="1"/>
  <c r="M55" i="6" s="1"/>
  <c r="M15" i="14"/>
  <c r="M17" i="14" l="1"/>
  <c r="N45" i="6"/>
  <c r="B30" i="6"/>
  <c r="D78" i="16" l="1"/>
  <c r="B45" i="6"/>
  <c r="N47" i="6"/>
  <c r="N49" i="6" s="1"/>
  <c r="N55" i="6" s="1"/>
  <c r="B55" i="6" s="1"/>
  <c r="O13" i="14"/>
  <c r="O15" i="14" l="1"/>
  <c r="C13" i="14"/>
  <c r="D122" i="16"/>
  <c r="O64" i="18"/>
  <c r="B47" i="6"/>
  <c r="B49" i="6" s="1"/>
  <c r="D71" i="18" l="1"/>
  <c r="O71" i="18"/>
  <c r="O129" i="16"/>
  <c r="D129" i="16"/>
  <c r="O17" i="14"/>
  <c r="C17" i="14" s="1"/>
  <c r="C15" i="14"/>
  <c r="O106" i="18" l="1"/>
  <c r="O94" i="18" s="1"/>
  <c r="D55" i="17" s="1"/>
  <c r="O55" i="17" s="1"/>
  <c r="D124" i="18" s="1"/>
  <c r="O174" i="16"/>
  <c r="O179" i="16" s="1"/>
  <c r="D219" i="16" s="1"/>
  <c r="O224" i="16" s="1"/>
  <c r="D99" i="18"/>
  <c r="D106" i="18" l="1"/>
  <c r="O194" i="16"/>
  <c r="O199" i="16" s="1"/>
  <c r="O210" i="16" s="1"/>
  <c r="E5" i="8" s="1"/>
  <c r="E16" i="8" s="1"/>
  <c r="E15" i="8" l="1"/>
  <c r="E6" i="8"/>
  <c r="E7" i="8" s="1"/>
  <c r="E8" i="8" s="1"/>
  <c r="E9" i="8" l="1"/>
  <c r="E10" i="8" s="1"/>
  <c r="E18" i="8" s="1"/>
  <c r="E25" i="8" s="1"/>
  <c r="E26" i="8" s="1"/>
  <c r="E27" i="8" l="1"/>
</calcChain>
</file>

<file path=xl/sharedStrings.xml><?xml version="1.0" encoding="utf-8"?>
<sst xmlns="http://schemas.openxmlformats.org/spreadsheetml/2006/main" count="749" uniqueCount="398">
  <si>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</si>
  <si>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</si>
  <si>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</si>
  <si>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</si>
  <si>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</si>
  <si>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</si>
  <si>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</si>
  <si>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</si>
  <si>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</si>
  <si>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</si>
  <si>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</si>
  <si>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</si>
  <si>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</si>
  <si>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</si>
  <si>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</si>
  <si>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</si>
  <si>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</si>
  <si>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</si>
  <si>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</si>
  <si>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</si>
  <si>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</si>
  <si>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</si>
  <si>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</si>
  <si>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</si>
  <si>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</si>
  <si>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</si>
  <si>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</si>
  <si>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</si>
  <si>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</si>
  <si>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</si>
  <si>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</si>
  <si>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</si>
  <si>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</si>
  <si>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</si>
  <si>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</si>
  <si>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</si>
  <si>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</si>
  <si>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</si>
  <si>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</si>
  <si>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</si>
  <si>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</si>
  <si>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</si>
  <si>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</si>
  <si>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</si>
  <si>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</si>
  <si>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</si>
  <si>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</si>
  <si>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</si>
  <si>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</si>
  <si>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</si>
  <si>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</si>
  <si>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</si>
  <si>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</si>
  <si>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</si>
  <si>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</si>
  <si>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</si>
  <si>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</si>
  <si>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</si>
  <si>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</si>
  <si>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Bad Debts written off</t>
  </si>
  <si>
    <t>Bank Interest Paid</t>
  </si>
  <si>
    <t>Operating Profit</t>
  </si>
  <si>
    <t>Interest received</t>
  </si>
  <si>
    <t>Profit (Loss) before Tax</t>
  </si>
  <si>
    <t>HP Interest Lease Bank Charges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</si>
  <si>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</si>
  <si>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</si>
  <si>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</si>
  <si>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</si>
  <si>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</si>
  <si>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</si>
  <si>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</si>
  <si>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</si>
  <si>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</si>
  <si>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</si>
  <si>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</si>
  <si>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</si>
  <si>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</si>
  <si>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</si>
  <si>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</si>
  <si>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</si>
  <si>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</si>
  <si>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</si>
  <si>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</si>
  <si>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</si>
  <si>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</si>
  <si>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</si>
  <si>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</si>
  <si>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</si>
  <si>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</si>
  <si>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</si>
  <si>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</si>
  <si>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</si>
  <si>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</si>
  <si>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</si>
  <si>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</si>
  <si>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</si>
  <si>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</si>
  <si>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</si>
  <si>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</si>
  <si>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</si>
  <si>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</si>
  <si>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</si>
  <si>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</si>
  <si>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</si>
  <si>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</si>
  <si>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</si>
  <si>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</si>
  <si>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</si>
  <si>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</si>
  <si>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</si>
  <si>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</si>
  <si>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</si>
  <si>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</si>
  <si>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</si>
  <si>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</si>
  <si>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</si>
  <si>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</si>
  <si>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</si>
  <si>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</si>
  <si>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</si>
  <si>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</si>
  <si>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</si>
  <si>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</si>
  <si>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</si>
  <si>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</si>
  <si>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</si>
  <si>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</si>
  <si>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</si>
  <si>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</si>
  <si>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</si>
  <si>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</si>
  <si>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</si>
  <si>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</si>
  <si>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</si>
  <si>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</si>
  <si>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</si>
  <si>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</si>
  <si>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</si>
  <si>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</si>
  <si>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</si>
  <si>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</si>
  <si>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</si>
  <si>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</si>
  <si>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</si>
  <si>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</si>
  <si>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</si>
  <si>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</si>
  <si>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</si>
  <si>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</si>
  <si>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</si>
  <si>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</si>
  <si>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</si>
  <si>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</si>
  <si>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</si>
  <si>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</si>
  <si>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</si>
  <si>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</si>
  <si>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</si>
  <si>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</si>
  <si>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</si>
  <si>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</si>
  <si>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</si>
  <si>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</si>
  <si>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</si>
  <si>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</si>
  <si>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</si>
  <si>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</si>
  <si>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</si>
  <si>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</si>
  <si>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</si>
  <si>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</si>
  <si>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</si>
  <si>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</si>
  <si>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</si>
  <si>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</si>
  <si>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</si>
  <si>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</si>
  <si>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</si>
  <si>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</si>
  <si>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</si>
  <si>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</si>
  <si>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</si>
  <si>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</si>
  <si>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</si>
  <si>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</si>
  <si>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</si>
  <si>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</si>
  <si>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</si>
  <si>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</si>
  <si>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</si>
  <si>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</si>
  <si>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</si>
  <si>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</si>
  <si>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</si>
  <si>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</si>
  <si>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</si>
  <si>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</si>
  <si>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</si>
  <si>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</si>
  <si>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</si>
  <si>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</si>
  <si>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</si>
  <si>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</si>
  <si>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</si>
  <si>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</si>
  <si>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</si>
  <si>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</si>
  <si>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</si>
  <si>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</si>
  <si>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</si>
  <si>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</si>
  <si>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</si>
  <si>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</si>
  <si>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</si>
  <si>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</si>
  <si>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</si>
  <si>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</si>
  <si>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</si>
  <si>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</si>
  <si>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</si>
  <si>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</si>
  <si>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</si>
  <si>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</si>
  <si>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</si>
  <si>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</si>
  <si>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</si>
  <si>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</si>
  <si>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</si>
  <si>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</si>
  <si>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</si>
  <si>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</si>
  <si>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</si>
  <si>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</si>
  <si>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</si>
  <si>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</si>
  <si>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</si>
  <si>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</si>
  <si>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</si>
  <si>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</si>
  <si>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</si>
  <si>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</si>
  <si>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</si>
  <si>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</si>
  <si>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</si>
  <si>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</si>
  <si>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</si>
  <si>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</si>
  <si>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</si>
  <si>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</si>
  <si>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</si>
  <si>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</si>
  <si>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</si>
  <si>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</si>
  <si>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</si>
  <si>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</si>
  <si>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</si>
  <si>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</si>
  <si>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</si>
  <si>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</si>
  <si>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</si>
  <si>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</si>
  <si>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</si>
  <si>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</si>
  <si>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</si>
  <si>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</si>
  <si>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</si>
  <si>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</si>
  <si>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</si>
  <si>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</si>
  <si>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</si>
  <si>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</si>
  <si>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</si>
  <si>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</si>
  <si>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</si>
  <si>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</si>
  <si>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</si>
  <si>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</si>
  <si>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</si>
  <si>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</si>
  <si>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</si>
  <si>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</si>
  <si>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</si>
  <si>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</si>
  <si>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</si>
  <si>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</si>
  <si>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</si>
  <si>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</si>
  <si>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</si>
  <si>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</si>
  <si>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</si>
  <si>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</si>
  <si>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</si>
  <si>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</si>
  <si>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</si>
  <si>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</si>
  <si>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</si>
  <si>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</si>
  <si>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</si>
  <si>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</si>
  <si>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</si>
  <si>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</si>
  <si>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</si>
  <si>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</si>
  <si>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</si>
  <si>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</si>
  <si>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</si>
  <si>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</si>
  <si>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</si>
  <si>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</si>
  <si>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</si>
  <si>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</si>
  <si>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</si>
  <si>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</si>
  <si>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</si>
  <si>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</si>
  <si>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</si>
  <si>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</si>
  <si>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</si>
  <si>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</si>
  <si>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</si>
  <si>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</si>
  <si>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</si>
  <si>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</si>
  <si>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</si>
  <si>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</si>
  <si>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</si>
  <si>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</si>
  <si>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</si>
  <si>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</si>
  <si>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</si>
  <si>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</si>
  <si>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</si>
  <si>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</si>
  <si>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</si>
  <si>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</si>
  <si>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</si>
  <si>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</si>
  <si>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</si>
  <si>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</si>
  <si>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</si>
  <si>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</si>
  <si>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</si>
  <si>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</si>
  <si>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</si>
  <si>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</si>
  <si>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</si>
  <si>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</si>
  <si>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</si>
  <si>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</si>
  <si>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</si>
  <si>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</si>
  <si>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</si>
  <si>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</si>
  <si>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</si>
  <si>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</si>
  <si>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</si>
  <si>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</si>
  <si>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</si>
  <si>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</si>
  <si>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</si>
  <si>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</si>
  <si>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</si>
  <si>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</si>
  <si>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</si>
  <si>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</si>
  <si>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</si>
  <si>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</si>
  <si>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</si>
  <si>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</si>
  <si>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</si>
  <si>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</si>
  <si>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</si>
  <si>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</si>
  <si>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</si>
  <si>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</si>
  <si>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</si>
  <si>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</si>
  <si>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</si>
  <si>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</si>
  <si>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</si>
  <si>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</si>
  <si>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</si>
  <si>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</si>
  <si>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</si>
  <si>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</si>
  <si>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</si>
  <si>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</si>
  <si>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</si>
  <si>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</si>
  <si>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</si>
  <si>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</si>
  <si>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</si>
  <si>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</si>
  <si>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</si>
  <si>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2022-23</t>
  </si>
  <si>
    <t>COPY DETAILS TO HMRC FORM          Submit HMRC RETURN ONLINE                   by 31st January 2023</t>
  </si>
  <si>
    <t>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</si>
</sst>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  <family val="2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color indexed="56"/>
      <name val="Arial"/>
      <family val="2"/>
    </font>
    <font>
      <b/>
      <sz val="9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  <family val="2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3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Alignment="1">
      <alignment horizontal="center"/>
    </xf>
    <xf numFmtId="165" fontId="6" fillId="0" borderId="0" xfId="0" applyNumberFormat="1" applyFont="1"/>
    <xf numFmtId="0" fontId="6" fillId="2" borderId="0" xfId="0" applyFont="1" applyFill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Border="1" applyAlignment="1">
      <alignment horizontal="center" wrapText="1"/>
    </xf>
    <xf numFmtId="15" fontId="6" fillId="2" borderId="0" xfId="0" applyNumberFormat="1" applyFont="1" applyFill="1"/>
    <xf numFmtId="166" fontId="6" fillId="2" borderId="0" xfId="0" applyNumberFormat="1" applyFont="1" applyFill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Alignment="1">
      <alignment horizontal="left" indent="1"/>
    </xf>
    <xf numFmtId="166" fontId="6" fillId="2" borderId="5" xfId="0" applyNumberFormat="1" applyFont="1" applyFill="1" applyBorder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66" fontId="6" fillId="0" borderId="0" xfId="0" applyNumberFormat="1" applyFont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Alignment="1" applyProtection="1">
      <alignment horizontal="center"/>
      <protection hidden="1"/>
    </xf>
    <xf numFmtId="165" fontId="1" fillId="2" borderId="0" xfId="0" applyNumberFormat="1" applyFont="1" applyFill="1" applyProtection="1">
      <protection hidden="1"/>
    </xf>
    <xf numFmtId="165" fontId="1" fillId="2" borderId="0" xfId="0" applyNumberFormat="1" applyFont="1" applyFill="1" applyAlignment="1" applyProtection="1">
      <alignment horizontal="center"/>
      <protection hidden="1"/>
    </xf>
    <xf numFmtId="167" fontId="1" fillId="2" borderId="0" xfId="0" applyNumberFormat="1" applyFont="1" applyFill="1" applyAlignment="1" applyProtection="1">
      <alignment horizontal="center"/>
      <protection hidden="1"/>
    </xf>
    <xf numFmtId="164" fontId="1" fillId="2" borderId="0" xfId="0" applyNumberFormat="1" applyFont="1" applyFill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Protection="1"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165" fontId="3" fillId="2" borderId="0" xfId="0" applyNumberFormat="1" applyFont="1" applyFill="1" applyProtection="1">
      <protection hidden="1"/>
    </xf>
    <xf numFmtId="15" fontId="1" fillId="2" borderId="0" xfId="0" applyNumberFormat="1" applyFont="1" applyFill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Alignment="1" applyProtection="1">
      <alignment horizontal="left" indent="1"/>
      <protection hidden="1"/>
    </xf>
    <xf numFmtId="0" fontId="13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5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alignment horizontal="center"/>
      <protection hidden="1"/>
    </xf>
    <xf numFmtId="1" fontId="1" fillId="0" borderId="0" xfId="0" applyNumberFormat="1" applyFont="1" applyProtection="1">
      <protection hidden="1"/>
    </xf>
    <xf numFmtId="3" fontId="6" fillId="2" borderId="0" xfId="0" applyNumberFormat="1" applyFont="1" applyFill="1" applyAlignment="1">
      <alignment horizontal="left" indent="1"/>
    </xf>
    <xf numFmtId="3" fontId="13" fillId="2" borderId="0" xfId="0" applyNumberFormat="1" applyFont="1" applyFill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/>
    <xf numFmtId="0" fontId="15" fillId="2" borderId="0" xfId="0" applyFont="1" applyFill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Alignment="1">
      <alignment horizontal="left" vertical="center" wrapText="1" indent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0" fontId="4" fillId="2" borderId="0" xfId="0" applyFont="1" applyFill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 vertic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/>
    <xf numFmtId="0" fontId="23" fillId="2" borderId="0" xfId="0" applyFont="1" applyFill="1"/>
    <xf numFmtId="0" fontId="23" fillId="2" borderId="29" xfId="0" applyFont="1" applyFill="1" applyBorder="1"/>
    <xf numFmtId="0" fontId="22" fillId="2" borderId="29" xfId="0" applyFont="1" applyFill="1" applyBorder="1"/>
    <xf numFmtId="0" fontId="22" fillId="2" borderId="30" xfId="0" applyFont="1" applyFill="1" applyBorder="1"/>
    <xf numFmtId="0" fontId="23" fillId="2" borderId="0" xfId="0" quotePrefix="1" applyFont="1" applyFill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Border="1"/>
    <xf numFmtId="0" fontId="23" fillId="2" borderId="0" xfId="0" applyFont="1" applyFill="1" applyAlignment="1">
      <alignment vertical="center"/>
    </xf>
    <xf numFmtId="0" fontId="28" fillId="0" borderId="38" xfId="0" applyFont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27" fillId="2" borderId="0" xfId="0" applyFont="1" applyFill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" fontId="31" fillId="2" borderId="0" xfId="0" applyNumberFormat="1" applyFont="1" applyFill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29" xfId="0" applyFont="1" applyFill="1" applyBorder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Border="1" applyProtection="1">
      <protection hidden="1"/>
    </xf>
    <xf numFmtId="168" fontId="23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23" fillId="2" borderId="31" xfId="0" applyFont="1" applyFill="1" applyBorder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Alignment="1" applyProtection="1">
      <alignment vertical="center"/>
      <protection hidden="1"/>
    </xf>
    <xf numFmtId="0" fontId="22" fillId="2" borderId="0" xfId="0" applyFont="1" applyFill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7" fillId="2" borderId="0" xfId="0" applyFont="1" applyFill="1" applyProtection="1">
      <protection hidden="1"/>
    </xf>
    <xf numFmtId="0" fontId="28" fillId="0" borderId="38" xfId="0" applyFont="1" applyBorder="1" applyAlignment="1" applyProtection="1">
      <alignment horizontal="center"/>
      <protection hidden="1"/>
    </xf>
    <xf numFmtId="0" fontId="27" fillId="2" borderId="0" xfId="0" applyFont="1" applyFill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Protection="1"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23" fillId="2" borderId="40" xfId="0" applyFont="1" applyFill="1" applyBorder="1" applyProtection="1">
      <protection hidden="1"/>
    </xf>
    <xf numFmtId="0" fontId="38" fillId="2" borderId="0" xfId="0" applyFont="1" applyFill="1" applyAlignment="1" applyProtection="1">
      <alignment horizontal="center" vertical="center"/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Border="1" applyAlignment="1" applyProtection="1">
      <alignment horizontal="left"/>
      <protection hidden="1"/>
    </xf>
    <xf numFmtId="0" fontId="24" fillId="2" borderId="0" xfId="0" applyFont="1" applyFill="1" applyProtection="1">
      <protection hidden="1"/>
    </xf>
    <xf numFmtId="0" fontId="23" fillId="2" borderId="0" xfId="0" quotePrefix="1" applyFont="1" applyFill="1" applyProtection="1">
      <protection hidden="1"/>
    </xf>
    <xf numFmtId="0" fontId="24" fillId="0" borderId="38" xfId="0" applyFont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Border="1" applyAlignment="1" applyProtection="1">
      <alignment horizontal="center"/>
      <protection hidden="1"/>
    </xf>
    <xf numFmtId="0" fontId="40" fillId="2" borderId="0" xfId="0" applyFont="1" applyFill="1" applyProtection="1">
      <protection hidden="1"/>
    </xf>
    <xf numFmtId="0" fontId="44" fillId="2" borderId="0" xfId="0" applyFont="1" applyFill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Alignment="1" applyProtection="1">
      <alignment vertical="center"/>
      <protection hidden="1"/>
    </xf>
    <xf numFmtId="1" fontId="29" fillId="2" borderId="0" xfId="0" applyNumberFormat="1" applyFont="1" applyFill="1" applyAlignment="1" applyProtection="1">
      <alignment vertical="center"/>
      <protection hidden="1"/>
    </xf>
    <xf numFmtId="0" fontId="23" fillId="2" borderId="36" xfId="0" applyFont="1" applyFill="1" applyBorder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1" fontId="23" fillId="0" borderId="0" xfId="0" applyNumberFormat="1" applyFont="1" applyAlignment="1" applyProtection="1">
      <alignment horizontal="center" vertical="center"/>
      <protection hidden="1"/>
    </xf>
    <xf numFmtId="0" fontId="22" fillId="0" borderId="38" xfId="0" applyFont="1" applyBorder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Protection="1"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165" fontId="1" fillId="0" borderId="5" xfId="0" applyNumberFormat="1" applyFont="1" applyBorder="1" applyAlignment="1" applyProtection="1">
      <alignment horizontal="center"/>
      <protection hidden="1"/>
    </xf>
    <xf numFmtId="165" fontId="3" fillId="0" borderId="15" xfId="0" applyNumberFormat="1" applyFont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0" fontId="29" fillId="0" borderId="42" xfId="0" applyFont="1" applyBorder="1"/>
    <xf numFmtId="0" fontId="29" fillId="0" borderId="43" xfId="0" applyFont="1" applyBorder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169" fontId="24" fillId="0" borderId="42" xfId="0" applyNumberFormat="1" applyFont="1" applyBorder="1" applyAlignment="1">
      <alignment horizontal="center" vertical="center"/>
    </xf>
    <xf numFmtId="169" fontId="24" fillId="0" borderId="44" xfId="0" applyNumberFormat="1" applyFont="1" applyBorder="1" applyAlignment="1">
      <alignment horizontal="center" vertical="center"/>
    </xf>
    <xf numFmtId="169" fontId="24" fillId="0" borderId="43" xfId="0" applyNumberFormat="1" applyFont="1" applyBorder="1" applyAlignment="1">
      <alignment horizontal="center"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24" fillId="0" borderId="42" xfId="0" applyFont="1" applyBorder="1" applyAlignment="1">
      <alignment vertical="center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168" fontId="23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Alignment="1">
      <alignment vertical="center"/>
    </xf>
    <xf numFmtId="0" fontId="25" fillId="0" borderId="26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Border="1" applyAlignment="1">
      <alignment horizontal="left" vertical="center" indent="1"/>
    </xf>
    <xf numFmtId="0" fontId="18" fillId="0" borderId="46" xfId="0" applyFont="1" applyBorder="1" applyAlignment="1">
      <alignment horizontal="left" vertical="center" indent="1"/>
    </xf>
    <xf numFmtId="0" fontId="18" fillId="0" borderId="47" xfId="0" applyFont="1" applyBorder="1" applyAlignment="1">
      <alignment horizontal="left" vertical="center" indent="1"/>
    </xf>
    <xf numFmtId="3" fontId="24" fillId="0" borderId="42" xfId="0" applyNumberFormat="1" applyFont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3" fillId="0" borderId="0" xfId="0" applyFont="1" applyAlignment="1" applyProtection="1">
      <alignment vertical="center"/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0" fontId="23" fillId="2" borderId="0" xfId="0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0" fontId="23" fillId="2" borderId="0" xfId="0" applyFont="1" applyFill="1" applyProtection="1">
      <protection hidden="1"/>
    </xf>
    <xf numFmtId="0" fontId="26" fillId="0" borderId="36" xfId="0" applyFont="1" applyBorder="1" applyAlignment="1" applyProtection="1">
      <alignment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6" fillId="0" borderId="40" xfId="0" applyFont="1" applyBorder="1" applyAlignment="1" applyProtection="1">
      <alignment vertical="center"/>
      <protection hidden="1"/>
    </xf>
    <xf numFmtId="0" fontId="22" fillId="0" borderId="42" xfId="0" applyFont="1" applyBorder="1" applyAlignment="1" applyProtection="1">
      <alignment horizontal="right"/>
      <protection hidden="1"/>
    </xf>
    <xf numFmtId="0" fontId="22" fillId="0" borderId="43" xfId="0" applyFont="1" applyBorder="1" applyAlignment="1" applyProtection="1">
      <alignment horizontal="right"/>
      <protection hidden="1"/>
    </xf>
    <xf numFmtId="168" fontId="23" fillId="2" borderId="0" xfId="0" applyNumberFormat="1" applyFont="1" applyFill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24" fillId="0" borderId="42" xfId="0" applyNumberFormat="1" applyFont="1" applyBorder="1" applyAlignment="1" applyProtection="1">
      <alignment horizontal="center" vertical="center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Alignment="1" applyProtection="1">
      <alignment vertical="center"/>
      <protection hidden="1"/>
    </xf>
    <xf numFmtId="169" fontId="24" fillId="0" borderId="43" xfId="0" applyNumberFormat="1" applyFont="1" applyBorder="1" applyAlignment="1" applyProtection="1">
      <alignment horizontal="center" vertical="center"/>
      <protection hidden="1"/>
    </xf>
    <xf numFmtId="0" fontId="22" fillId="4" borderId="0" xfId="0" applyFont="1" applyFill="1" applyProtection="1">
      <protection hidden="1"/>
    </xf>
    <xf numFmtId="0" fontId="0" fillId="0" borderId="0" xfId="0" applyProtection="1">
      <protection hidden="1"/>
    </xf>
    <xf numFmtId="0" fontId="22" fillId="0" borderId="33" xfId="0" applyFont="1" applyBorder="1" applyProtection="1">
      <protection hidden="1"/>
    </xf>
    <xf numFmtId="0" fontId="0" fillId="0" borderId="33" xfId="0" applyBorder="1" applyProtection="1">
      <protection hidden="1"/>
    </xf>
    <xf numFmtId="0" fontId="22" fillId="0" borderId="42" xfId="0" applyFont="1" applyBorder="1" applyAlignment="1" applyProtection="1">
      <alignment vertical="center"/>
      <protection hidden="1"/>
    </xf>
    <xf numFmtId="0" fontId="22" fillId="0" borderId="44" xfId="0" applyFont="1" applyBorder="1" applyAlignment="1" applyProtection="1">
      <alignment vertical="center"/>
      <protection hidden="1"/>
    </xf>
    <xf numFmtId="0" fontId="22" fillId="0" borderId="43" xfId="0" applyFont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0" fontId="22" fillId="0" borderId="35" xfId="0" applyFont="1" applyBorder="1" applyProtection="1">
      <protection hidden="1"/>
    </xf>
    <xf numFmtId="0" fontId="22" fillId="0" borderId="36" xfId="0" applyFont="1" applyBorder="1" applyProtection="1">
      <protection hidden="1"/>
    </xf>
    <xf numFmtId="0" fontId="22" fillId="0" borderId="37" xfId="0" applyFont="1" applyBorder="1" applyProtection="1">
      <protection hidden="1"/>
    </xf>
    <xf numFmtId="0" fontId="22" fillId="0" borderId="30" xfId="0" applyFont="1" applyBorder="1" applyProtection="1">
      <protection hidden="1"/>
    </xf>
    <xf numFmtId="0" fontId="22" fillId="0" borderId="0" xfId="0" applyFont="1" applyProtection="1">
      <protection hidden="1"/>
    </xf>
    <xf numFmtId="0" fontId="22" fillId="0" borderId="31" xfId="0" applyFont="1" applyBorder="1" applyProtection="1">
      <protection hidden="1"/>
    </xf>
    <xf numFmtId="0" fontId="22" fillId="0" borderId="39" xfId="0" applyFont="1" applyBorder="1" applyProtection="1">
      <protection hidden="1"/>
    </xf>
    <xf numFmtId="0" fontId="22" fillId="0" borderId="40" xfId="0" applyFont="1" applyBorder="1" applyProtection="1">
      <protection hidden="1"/>
    </xf>
    <xf numFmtId="0" fontId="22" fillId="0" borderId="41" xfId="0" applyFont="1" applyBorder="1" applyProtection="1">
      <protection hidden="1"/>
    </xf>
    <xf numFmtId="0" fontId="23" fillId="0" borderId="4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42" fillId="0" borderId="36" xfId="0" applyFont="1" applyBorder="1" applyAlignment="1" applyProtection="1">
      <alignment vertical="center"/>
      <protection hidden="1"/>
    </xf>
    <xf numFmtId="169" fontId="24" fillId="0" borderId="42" xfId="0" applyNumberFormat="1" applyFont="1" applyBorder="1" applyAlignment="1" applyProtection="1">
      <alignment vertical="center"/>
      <protection hidden="1"/>
    </xf>
    <xf numFmtId="169" fontId="24" fillId="0" borderId="44" xfId="0" applyNumberFormat="1" applyFont="1" applyBorder="1" applyAlignment="1" applyProtection="1">
      <alignment vertical="center"/>
      <protection hidden="1"/>
    </xf>
    <xf numFmtId="169" fontId="24" fillId="0" borderId="43" xfId="0" applyNumberFormat="1" applyFont="1" applyBorder="1" applyAlignment="1" applyProtection="1">
      <alignment vertical="center"/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Alignment="1" applyProtection="1">
      <alignment vertical="center"/>
      <protection hidden="1"/>
    </xf>
    <xf numFmtId="9" fontId="23" fillId="2" borderId="0" xfId="0" applyNumberFormat="1" applyFont="1" applyFill="1" applyAlignment="1" applyProtection="1">
      <alignment horizontal="center"/>
      <protection hidden="1"/>
    </xf>
    <xf numFmtId="0" fontId="23" fillId="2" borderId="0" xfId="0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4" fillId="0" borderId="42" xfId="0" applyFont="1" applyBorder="1" applyProtection="1">
      <protection hidden="1"/>
    </xf>
    <xf numFmtId="0" fontId="24" fillId="0" borderId="43" xfId="0" applyFont="1" applyBorder="1" applyProtection="1">
      <protection hidden="1"/>
    </xf>
    <xf numFmtId="0" fontId="24" fillId="0" borderId="42" xfId="0" applyFont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Border="1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Alignment="1" applyProtection="1">
      <alignment horizontal="left"/>
      <protection hidden="1"/>
    </xf>
    <xf numFmtId="168" fontId="15" fillId="0" borderId="0" xfId="0" applyNumberFormat="1" applyFo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2" borderId="0" xfId="0" applyFont="1" applyFill="1" applyProtection="1">
      <protection hidden="1"/>
    </xf>
    <xf numFmtId="0" fontId="14" fillId="0" borderId="0" xfId="0" applyFo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  <xf numFmtId="10" fontId="14" fillId="0" borderId="5" xfId="0" applyNumberFormat="1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2-23/GB%20Accounts%20SE%20Extra%202023-04-05%20(Apr23)%20Excel%202007/Fixedassets050423.xlsx" TargetMode="External"/><Relationship Id="rId1" Type="http://schemas.openxmlformats.org/officeDocument/2006/relationships/externalLinkPath" Target="Fixedassets0504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2-23/GB%20Accounts%20SE%20Extra%202023-04-05%20(Apr23)%20Excel%202007/Sales050423.xlsx" TargetMode="External"/><Relationship Id="rId1" Type="http://schemas.openxmlformats.org/officeDocument/2006/relationships/externalLinkPath" Target="Sales0504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2-23/GB%20Accounts%20SE%20Extra%202023-04-05%20(Apr23)%20Excel%202007/Purchases050423.xlsx" TargetMode="External"/><Relationship Id="rId1" Type="http://schemas.openxmlformats.org/officeDocument/2006/relationships/externalLinkPath" Target="Purchases05042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2-23/GB%20Accounts%20SE%20Extra%202023-04-05%20(Apr23)%20Excel%202007/Bank050423.xlsx" TargetMode="External"/><Relationship Id="rId1" Type="http://schemas.openxmlformats.org/officeDocument/2006/relationships/externalLinkPath" Target="Bank05042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2-23/GB%20Accounts%20SE%20Extra%202023-04-05%20(Apr23)%20Excel%202007/Cash050423.xlsx" TargetMode="External"/><Relationship Id="rId1" Type="http://schemas.openxmlformats.org/officeDocument/2006/relationships/externalLinkPath" Target="Cash050423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ntony/projects/diy-accounting/GB%20Accounts%202022-23/GB%20Accounts%20SE%20Extra%202023-04-05%20(Apr23)%20Excel%202007/Payrollyearto050423.xlsx" TargetMode="External"/><Relationship Id="rId1" Type="http://schemas.openxmlformats.org/officeDocument/2006/relationships/externalLinkPath" Target="Payrollyearto0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ningDebtors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ClosingDeb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  <row r="3">
          <cell r="P3" t="str">
            <v>Product A Sales</v>
          </cell>
          <cell r="Q3" t="str">
            <v>Product B Sales</v>
          </cell>
          <cell r="R3" t="str">
            <v>Product C Sales</v>
          </cell>
          <cell r="S3" t="str">
            <v>Product 4 Sales</v>
          </cell>
          <cell r="T3" t="str">
            <v>Product 5 Sales</v>
          </cell>
          <cell r="U3" t="str">
            <v>Product 6 Sales</v>
          </cell>
          <cell r="V3" t="str">
            <v>Product 7 Sales</v>
          </cell>
          <cell r="W3" t="str">
            <v>Product 8 Sales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  <cell r="AC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ningCreditors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ClosingCredi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  <row r="2">
          <cell r="U2" t="str">
            <v>Repairs and Renewals</v>
          </cell>
          <cell r="V2" t="str">
            <v>Post and Stationery</v>
          </cell>
          <cell r="X2" t="str">
            <v>Travelling and Subsistence</v>
          </cell>
          <cell r="Y2" t="str">
            <v>Advertising</v>
          </cell>
          <cell r="Z2" t="str">
            <v>Accountancy and Legal Costs</v>
          </cell>
          <cell r="AA2" t="str">
            <v>Research and Reference Costs</v>
          </cell>
          <cell r="AB2" t="str">
            <v xml:space="preserve">Telephone Broadband and Media </v>
          </cell>
          <cell r="AC2" t="str">
            <v xml:space="preserve">Computer Consumables </v>
          </cell>
          <cell r="AD2" t="str">
            <v xml:space="preserve">Subscriptions </v>
          </cell>
          <cell r="AE2" t="str">
            <v xml:space="preserve">Sundry Expenses </v>
          </cell>
          <cell r="AF2" t="str">
            <v>Other Expenses</v>
          </cell>
        </row>
        <row r="3">
          <cell r="T3" t="str">
            <v>Use of Residence</v>
          </cell>
          <cell r="W3" t="str">
            <v>Motor Vehicle Expenses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56"/>
  <sheetViews>
    <sheetView tabSelected="1" zoomScaleNormal="100" workbookViewId="0">
      <selection activeCell="C5" sqref="C5:J5"/>
    </sheetView>
  </sheetViews>
  <sheetFormatPr baseColWidth="10" defaultColWidth="9.1640625" defaultRowHeight="12" x14ac:dyDescent="0.15"/>
  <cols>
    <col min="1" max="1" width="3.6640625" style="176" customWidth="1"/>
    <col min="2" max="2" width="0.83203125" style="176" customWidth="1"/>
    <col min="3" max="3" width="3.6640625" style="176" customWidth="1"/>
    <col min="4" max="4" width="4.6640625" style="176" customWidth="1"/>
    <col min="5" max="5" width="1.6640625" style="176" customWidth="1"/>
    <col min="6" max="6" width="10.6640625" style="176" customWidth="1"/>
    <col min="7" max="7" width="1.6640625" style="176" customWidth="1"/>
    <col min="8" max="9" width="2.5" style="176" customWidth="1"/>
    <col min="10" max="11" width="6.6640625" style="176" customWidth="1"/>
    <col min="12" max="12" width="3.6640625" style="176" customWidth="1"/>
    <col min="13" max="13" width="0.83203125" style="176" customWidth="1"/>
    <col min="14" max="15" width="3.6640625" style="176" customWidth="1"/>
    <col min="16" max="17" width="6.6640625" style="176" customWidth="1"/>
    <col min="18" max="18" width="1.6640625" style="176" customWidth="1"/>
    <col min="19" max="20" width="2.5" style="176" customWidth="1"/>
    <col min="21" max="21" width="2.6640625" style="176" customWidth="1"/>
    <col min="22" max="22" width="7.6640625" style="176" customWidth="1"/>
    <col min="23" max="23" width="4.6640625" style="176" customWidth="1"/>
    <col min="24" max="16384" width="9.1640625" style="176"/>
  </cols>
  <sheetData>
    <row r="1" spans="1:23" ht="15.75" customHeight="1" x14ac:dyDescent="0.15">
      <c r="A1" s="316" t="s">
        <v>135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8"/>
    </row>
    <row r="2" spans="1:23" ht="6" customHeight="1" x14ac:dyDescent="0.15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9"/>
    </row>
    <row r="3" spans="1:23" x14ac:dyDescent="0.15">
      <c r="A3" s="180"/>
      <c r="B3" s="181"/>
      <c r="C3" s="182" t="s">
        <v>136</v>
      </c>
      <c r="D3" s="182"/>
      <c r="E3" s="182"/>
      <c r="F3" s="181"/>
      <c r="G3" s="181"/>
      <c r="H3" s="181"/>
      <c r="I3" s="181"/>
      <c r="J3" s="181"/>
      <c r="K3" s="181"/>
      <c r="L3" s="181"/>
      <c r="M3" s="181"/>
      <c r="N3" s="182" t="s">
        <v>137</v>
      </c>
      <c r="O3" s="182"/>
      <c r="P3" s="182"/>
      <c r="Q3" s="182"/>
      <c r="R3" s="182"/>
      <c r="S3" s="182"/>
      <c r="T3" s="182"/>
      <c r="U3" s="182"/>
      <c r="V3" s="182"/>
      <c r="W3" s="183"/>
    </row>
    <row r="4" spans="1:23" ht="8" customHeight="1" x14ac:dyDescent="0.15">
      <c r="A4" s="180"/>
      <c r="B4" s="181"/>
      <c r="C4" s="182"/>
      <c r="D4" s="182"/>
      <c r="E4" s="182"/>
      <c r="F4" s="181"/>
      <c r="G4" s="181"/>
      <c r="H4" s="181"/>
      <c r="I4" s="181"/>
      <c r="J4" s="181"/>
      <c r="K4" s="181"/>
      <c r="L4" s="181"/>
      <c r="M4" s="181"/>
      <c r="N4" s="182"/>
      <c r="O4" s="182"/>
      <c r="P4" s="182"/>
      <c r="Q4" s="182"/>
      <c r="R4" s="182"/>
      <c r="S4" s="182"/>
      <c r="T4" s="182"/>
      <c r="U4" s="182"/>
      <c r="V4" s="182"/>
      <c r="W4" s="183"/>
    </row>
    <row r="5" spans="1:23" ht="12" customHeight="1" x14ac:dyDescent="0.15">
      <c r="A5" s="180"/>
      <c r="B5" s="181"/>
      <c r="C5" s="308"/>
      <c r="D5" s="309"/>
      <c r="E5" s="309"/>
      <c r="F5" s="309"/>
      <c r="G5" s="309"/>
      <c r="H5" s="309"/>
      <c r="I5" s="309"/>
      <c r="J5" s="310"/>
      <c r="K5" s="181"/>
      <c r="L5" s="181"/>
      <c r="M5" s="181"/>
      <c r="N5" s="181"/>
      <c r="O5" s="308"/>
      <c r="P5" s="310"/>
      <c r="Q5" s="181"/>
      <c r="R5" s="308"/>
      <c r="S5" s="309"/>
      <c r="T5" s="309"/>
      <c r="U5" s="310"/>
      <c r="V5" s="181"/>
      <c r="W5" s="184"/>
    </row>
    <row r="6" spans="1:23" ht="10" customHeight="1" x14ac:dyDescent="0.15">
      <c r="A6" s="185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O6" s="186"/>
      <c r="P6" s="186"/>
      <c r="Q6" s="182"/>
      <c r="R6" s="182"/>
      <c r="S6" s="182"/>
      <c r="T6" s="182"/>
      <c r="U6" s="182"/>
      <c r="V6" s="182"/>
      <c r="W6" s="187"/>
    </row>
    <row r="7" spans="1:23" ht="12" customHeight="1" x14ac:dyDescent="0.15">
      <c r="A7" s="185"/>
      <c r="B7" s="181"/>
      <c r="C7" s="308"/>
      <c r="D7" s="309"/>
      <c r="E7" s="309"/>
      <c r="F7" s="309"/>
      <c r="G7" s="309"/>
      <c r="H7" s="309"/>
      <c r="I7" s="309"/>
      <c r="J7" s="310"/>
      <c r="K7" s="181"/>
      <c r="L7" s="181"/>
      <c r="M7" s="181"/>
      <c r="N7" s="182"/>
      <c r="O7" s="186"/>
      <c r="P7" s="186"/>
      <c r="Q7" s="182"/>
      <c r="R7" s="182"/>
      <c r="S7" s="182"/>
      <c r="T7" s="182"/>
      <c r="U7" s="182"/>
      <c r="V7" s="182"/>
      <c r="W7" s="187"/>
    </row>
    <row r="8" spans="1:23" ht="6" customHeight="1" x14ac:dyDescent="0.15">
      <c r="A8" s="188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90"/>
    </row>
    <row r="9" spans="1:23" ht="25" customHeight="1" x14ac:dyDescent="0.15">
      <c r="A9" s="314" t="s">
        <v>18</v>
      </c>
      <c r="B9" s="314"/>
      <c r="C9" s="314"/>
      <c r="D9" s="314"/>
      <c r="E9" s="314"/>
      <c r="F9" s="314"/>
      <c r="G9" s="314"/>
      <c r="H9" s="314"/>
      <c r="I9" s="314"/>
      <c r="J9" s="314"/>
      <c r="K9" s="314"/>
      <c r="L9" s="314"/>
      <c r="M9" s="314"/>
      <c r="N9" s="314"/>
      <c r="O9" s="314"/>
      <c r="P9" s="314"/>
      <c r="Q9" s="314"/>
      <c r="R9" s="314"/>
      <c r="S9" s="314"/>
      <c r="T9" s="314"/>
      <c r="U9" s="314"/>
      <c r="V9" s="314"/>
      <c r="W9" s="315"/>
    </row>
    <row r="10" spans="1:23" ht="8" customHeight="1" x14ac:dyDescent="0.15">
      <c r="A10" s="191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3"/>
    </row>
    <row r="11" spans="1:23" x14ac:dyDescent="0.15">
      <c r="A11" s="194">
        <v>1</v>
      </c>
      <c r="B11" s="181"/>
      <c r="C11" s="182" t="s">
        <v>138</v>
      </c>
      <c r="D11" s="182"/>
      <c r="E11" s="182"/>
      <c r="F11" s="181"/>
      <c r="G11" s="181"/>
      <c r="H11" s="181"/>
      <c r="I11" s="181"/>
      <c r="J11" s="181"/>
      <c r="K11" s="181"/>
      <c r="L11" s="194">
        <v>5</v>
      </c>
      <c r="M11" s="181"/>
      <c r="N11" s="182" t="s">
        <v>139</v>
      </c>
      <c r="O11" s="182"/>
      <c r="P11" s="182"/>
      <c r="Q11" s="182"/>
      <c r="R11" s="182"/>
      <c r="S11" s="182"/>
      <c r="T11" s="182"/>
      <c r="U11" s="182"/>
      <c r="V11" s="182"/>
      <c r="W11" s="187"/>
    </row>
    <row r="12" spans="1:23" ht="12" customHeight="1" x14ac:dyDescent="0.15">
      <c r="A12" s="185"/>
      <c r="B12" s="181"/>
      <c r="C12" s="308"/>
      <c r="D12" s="309"/>
      <c r="E12" s="309"/>
      <c r="F12" s="309"/>
      <c r="G12" s="309"/>
      <c r="H12" s="309"/>
      <c r="I12" s="309"/>
      <c r="J12" s="310"/>
      <c r="K12" s="181"/>
      <c r="L12" s="181"/>
      <c r="M12" s="181"/>
      <c r="N12" s="195" t="s">
        <v>140</v>
      </c>
      <c r="O12" s="182"/>
      <c r="P12" s="182"/>
      <c r="Q12" s="182"/>
      <c r="R12" s="182"/>
      <c r="S12" s="182"/>
      <c r="T12" s="182"/>
      <c r="U12" s="182"/>
      <c r="V12" s="182"/>
      <c r="W12" s="187"/>
    </row>
    <row r="13" spans="1:23" ht="10" customHeight="1" x14ac:dyDescent="0.15">
      <c r="A13" s="185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2" t="s">
        <v>141</v>
      </c>
      <c r="O13" s="186"/>
      <c r="P13" s="186"/>
      <c r="Q13" s="182"/>
      <c r="R13" s="182"/>
      <c r="S13" s="182"/>
      <c r="T13" s="182"/>
      <c r="U13" s="182"/>
      <c r="V13" s="182"/>
      <c r="W13" s="187"/>
    </row>
    <row r="14" spans="1:23" ht="12" customHeight="1" x14ac:dyDescent="0.2">
      <c r="A14" s="185"/>
      <c r="B14" s="181"/>
      <c r="C14" s="308"/>
      <c r="D14" s="309"/>
      <c r="E14" s="309"/>
      <c r="F14" s="309"/>
      <c r="G14" s="309"/>
      <c r="H14" s="309"/>
      <c r="I14" s="309"/>
      <c r="J14" s="310"/>
      <c r="K14" s="181"/>
      <c r="L14" s="181"/>
      <c r="M14" s="181"/>
      <c r="N14" s="196"/>
      <c r="O14" s="181"/>
      <c r="P14" s="181"/>
      <c r="Q14" s="181"/>
      <c r="R14" s="181"/>
      <c r="S14" s="181"/>
      <c r="T14" s="181"/>
      <c r="U14" s="181"/>
      <c r="V14" s="181"/>
      <c r="W14" s="197"/>
    </row>
    <row r="15" spans="1:23" ht="8" customHeight="1" x14ac:dyDescent="0.15">
      <c r="A15" s="185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97"/>
    </row>
    <row r="16" spans="1:23" ht="13" x14ac:dyDescent="0.15">
      <c r="A16" s="194">
        <v>2</v>
      </c>
      <c r="B16" s="181"/>
      <c r="C16" s="182" t="s">
        <v>142</v>
      </c>
      <c r="D16" s="182"/>
      <c r="E16" s="182"/>
      <c r="F16" s="181"/>
      <c r="G16" s="181"/>
      <c r="H16" s="181"/>
      <c r="I16" s="181"/>
      <c r="J16" s="181"/>
      <c r="K16" s="181"/>
      <c r="L16" s="194">
        <v>6</v>
      </c>
      <c r="M16" s="181"/>
      <c r="N16" s="182" t="s">
        <v>143</v>
      </c>
      <c r="O16" s="182"/>
      <c r="P16" s="182"/>
      <c r="Q16" s="182"/>
      <c r="R16" s="181"/>
      <c r="S16" s="311">
        <f>Admin!B4</f>
        <v>44657</v>
      </c>
      <c r="T16" s="312"/>
      <c r="U16" s="312"/>
      <c r="V16" s="312"/>
      <c r="W16" s="187"/>
    </row>
    <row r="17" spans="1:23" ht="15" customHeight="1" x14ac:dyDescent="0.15">
      <c r="A17" s="185"/>
      <c r="B17" s="181"/>
      <c r="C17" s="308"/>
      <c r="D17" s="309"/>
      <c r="E17" s="309"/>
      <c r="F17" s="309"/>
      <c r="G17" s="309"/>
      <c r="H17" s="309"/>
      <c r="I17" s="309"/>
      <c r="J17" s="310"/>
      <c r="K17" s="181"/>
      <c r="L17" s="181"/>
      <c r="M17" s="181"/>
      <c r="N17" s="182" t="s">
        <v>144</v>
      </c>
      <c r="O17" s="182"/>
      <c r="P17" s="182"/>
      <c r="Q17" s="182"/>
      <c r="R17" s="182"/>
      <c r="S17" s="182"/>
      <c r="T17" s="182"/>
      <c r="U17" s="182"/>
      <c r="V17" s="182"/>
      <c r="W17" s="187"/>
    </row>
    <row r="18" spans="1:23" ht="8" customHeight="1" x14ac:dyDescent="0.15">
      <c r="A18" s="185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98"/>
      <c r="O18" s="198"/>
      <c r="P18" s="198"/>
      <c r="Q18" s="198"/>
      <c r="R18" s="181"/>
      <c r="S18" s="181"/>
      <c r="T18" s="181"/>
      <c r="U18" s="181"/>
      <c r="V18" s="181"/>
      <c r="W18" s="197"/>
    </row>
    <row r="19" spans="1:23" ht="14" x14ac:dyDescent="0.15">
      <c r="A19" s="185"/>
      <c r="B19" s="181"/>
      <c r="C19" s="308"/>
      <c r="D19" s="309"/>
      <c r="E19" s="309"/>
      <c r="F19" s="309"/>
      <c r="G19" s="309"/>
      <c r="H19" s="309"/>
      <c r="I19" s="309"/>
      <c r="J19" s="310"/>
      <c r="K19" s="181"/>
      <c r="L19" s="181"/>
      <c r="M19" s="181"/>
      <c r="N19" s="299"/>
      <c r="O19" s="300"/>
      <c r="P19" s="300"/>
      <c r="Q19" s="301"/>
      <c r="R19" s="181"/>
      <c r="S19" s="181"/>
      <c r="T19" s="181"/>
      <c r="U19" s="181"/>
      <c r="V19" s="181"/>
      <c r="W19" s="197"/>
    </row>
    <row r="20" spans="1:23" ht="8" customHeight="1" x14ac:dyDescent="0.15">
      <c r="A20" s="185"/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97"/>
    </row>
    <row r="21" spans="1:23" ht="14" x14ac:dyDescent="0.15">
      <c r="A21" s="185"/>
      <c r="B21" s="181"/>
      <c r="C21" s="308"/>
      <c r="D21" s="309"/>
      <c r="E21" s="309"/>
      <c r="F21" s="309"/>
      <c r="G21" s="309"/>
      <c r="H21" s="309"/>
      <c r="I21" s="309"/>
      <c r="J21" s="310"/>
      <c r="K21" s="181"/>
      <c r="L21" s="194">
        <v>7</v>
      </c>
      <c r="M21" s="181"/>
      <c r="N21" s="182" t="s">
        <v>145</v>
      </c>
      <c r="O21" s="182"/>
      <c r="P21" s="182"/>
      <c r="Q21" s="182"/>
      <c r="R21" s="181"/>
      <c r="S21" s="311">
        <f>Admin!B17</f>
        <v>45021</v>
      </c>
      <c r="T21" s="312"/>
      <c r="U21" s="312"/>
      <c r="V21" s="312"/>
      <c r="W21" s="187"/>
    </row>
    <row r="22" spans="1:23" ht="8" customHeight="1" x14ac:dyDescent="0.15">
      <c r="A22" s="185"/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313" t="s">
        <v>146</v>
      </c>
      <c r="O22" s="313"/>
      <c r="P22" s="313"/>
      <c r="Q22" s="313"/>
      <c r="R22" s="313"/>
      <c r="S22" s="313"/>
      <c r="T22" s="313"/>
      <c r="U22" s="313"/>
      <c r="V22" s="313"/>
      <c r="W22" s="199"/>
    </row>
    <row r="23" spans="1:23" x14ac:dyDescent="0.15">
      <c r="A23" s="194">
        <v>3</v>
      </c>
      <c r="B23" s="181"/>
      <c r="C23" s="182" t="s">
        <v>147</v>
      </c>
      <c r="D23" s="182"/>
      <c r="E23" s="182"/>
      <c r="F23" s="181"/>
      <c r="G23" s="181"/>
      <c r="H23" s="181"/>
      <c r="I23" s="181"/>
      <c r="J23" s="181"/>
      <c r="K23" s="181"/>
      <c r="L23" s="181"/>
      <c r="M23" s="181"/>
      <c r="N23" s="313"/>
      <c r="O23" s="313"/>
      <c r="P23" s="313"/>
      <c r="Q23" s="313"/>
      <c r="R23" s="313"/>
      <c r="S23" s="313"/>
      <c r="T23" s="313"/>
      <c r="U23" s="313"/>
      <c r="V23" s="313"/>
      <c r="W23" s="199"/>
    </row>
    <row r="24" spans="1:23" ht="14" x14ac:dyDescent="0.15">
      <c r="A24" s="185"/>
      <c r="B24" s="181"/>
      <c r="C24" s="200" t="s">
        <v>148</v>
      </c>
      <c r="D24" s="201"/>
      <c r="E24" s="201"/>
      <c r="F24" s="181"/>
      <c r="G24" s="181"/>
      <c r="H24" s="181"/>
      <c r="I24" s="181"/>
      <c r="J24" s="181"/>
      <c r="K24" s="181"/>
      <c r="L24" s="181"/>
      <c r="M24" s="181"/>
      <c r="N24" s="299"/>
      <c r="O24" s="300"/>
      <c r="P24" s="300"/>
      <c r="Q24" s="301"/>
      <c r="R24" s="181"/>
      <c r="S24" s="181"/>
      <c r="T24" s="181"/>
      <c r="U24" s="181"/>
      <c r="V24" s="181"/>
      <c r="W24" s="197"/>
    </row>
    <row r="25" spans="1:23" ht="14" x14ac:dyDescent="0.15">
      <c r="A25" s="185"/>
      <c r="B25" s="181"/>
      <c r="C25" s="308"/>
      <c r="D25" s="309"/>
      <c r="E25" s="309"/>
      <c r="F25" s="309"/>
      <c r="G25" s="309"/>
      <c r="H25" s="309"/>
      <c r="I25" s="309"/>
      <c r="J25" s="310"/>
      <c r="K25" s="181"/>
      <c r="L25" s="194">
        <v>8</v>
      </c>
      <c r="M25" s="181"/>
      <c r="N25" s="182" t="s">
        <v>149</v>
      </c>
      <c r="O25" s="182"/>
      <c r="P25" s="182"/>
      <c r="Q25" s="182"/>
      <c r="R25" s="182"/>
      <c r="S25" s="182"/>
      <c r="T25" s="182"/>
      <c r="U25" s="182"/>
      <c r="V25" s="182"/>
      <c r="W25" s="187"/>
    </row>
    <row r="26" spans="1:23" s="203" customFormat="1" ht="12" customHeight="1" x14ac:dyDescent="0.15">
      <c r="A26" s="202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200" t="s">
        <v>150</v>
      </c>
      <c r="O26" s="195"/>
      <c r="P26" s="195"/>
      <c r="Q26" s="195"/>
      <c r="R26" s="195"/>
      <c r="S26" s="195"/>
      <c r="T26" s="195"/>
      <c r="U26" s="195"/>
      <c r="V26" s="195"/>
      <c r="W26" s="199"/>
    </row>
    <row r="27" spans="1:23" ht="14" x14ac:dyDescent="0.15">
      <c r="A27" s="185"/>
      <c r="B27" s="181"/>
      <c r="C27" s="308"/>
      <c r="D27" s="309"/>
      <c r="E27" s="309"/>
      <c r="F27" s="309"/>
      <c r="G27" s="309"/>
      <c r="H27" s="309"/>
      <c r="I27" s="309"/>
      <c r="J27" s="310"/>
      <c r="K27" s="181"/>
      <c r="L27" s="181"/>
      <c r="M27" s="181"/>
      <c r="N27" s="299"/>
      <c r="O27" s="300"/>
      <c r="P27" s="300"/>
      <c r="Q27" s="301"/>
      <c r="R27" s="181"/>
      <c r="S27" s="181"/>
      <c r="T27" s="181"/>
      <c r="U27" s="181"/>
      <c r="V27" s="181"/>
      <c r="W27" s="197"/>
    </row>
    <row r="28" spans="1:23" ht="8" customHeight="1" x14ac:dyDescent="0.15">
      <c r="A28" s="185"/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97"/>
    </row>
    <row r="29" spans="1:23" x14ac:dyDescent="0.15">
      <c r="A29" s="194">
        <v>4</v>
      </c>
      <c r="B29" s="181"/>
      <c r="C29" s="195" t="s">
        <v>151</v>
      </c>
      <c r="D29" s="182"/>
      <c r="E29" s="182"/>
      <c r="F29" s="181"/>
      <c r="G29" s="181"/>
      <c r="H29" s="181"/>
      <c r="I29" s="181"/>
      <c r="J29" s="181"/>
      <c r="K29" s="181"/>
      <c r="L29" s="194">
        <v>9</v>
      </c>
      <c r="M29" s="181"/>
      <c r="N29" s="182" t="s">
        <v>152</v>
      </c>
      <c r="O29" s="182"/>
      <c r="P29" s="182"/>
      <c r="Q29" s="182"/>
      <c r="R29" s="182"/>
      <c r="S29" s="182"/>
      <c r="T29" s="182"/>
      <c r="U29" s="182"/>
      <c r="V29" s="182"/>
      <c r="W29" s="187"/>
    </row>
    <row r="30" spans="1:23" ht="14" x14ac:dyDescent="0.15">
      <c r="A30" s="185"/>
      <c r="B30" s="181"/>
      <c r="C30" s="294"/>
      <c r="D30" s="295"/>
      <c r="E30" s="181"/>
      <c r="F30" s="204"/>
      <c r="G30" s="181"/>
      <c r="H30" s="181"/>
      <c r="I30" s="181"/>
      <c r="J30" s="181"/>
      <c r="K30" s="181"/>
      <c r="L30" s="181"/>
      <c r="M30" s="181"/>
      <c r="N30" s="182" t="s">
        <v>153</v>
      </c>
      <c r="O30" s="182"/>
      <c r="P30" s="182"/>
      <c r="Q30" s="182"/>
      <c r="R30" s="182"/>
      <c r="S30" s="182"/>
      <c r="T30" s="182"/>
      <c r="U30" s="182"/>
      <c r="V30" s="182"/>
      <c r="W30" s="187"/>
    </row>
    <row r="31" spans="1:23" x14ac:dyDescent="0.15">
      <c r="A31" s="185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201" t="s">
        <v>154</v>
      </c>
      <c r="O31" s="201"/>
      <c r="P31" s="182"/>
      <c r="Q31" s="182"/>
      <c r="R31" s="182"/>
      <c r="S31" s="182"/>
      <c r="T31" s="182"/>
      <c r="U31" s="182"/>
      <c r="V31" s="182"/>
      <c r="W31" s="187"/>
    </row>
    <row r="32" spans="1:23" ht="15" customHeight="1" x14ac:dyDescent="0.15">
      <c r="A32" s="185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299">
        <f>Admin!B17</f>
        <v>45021</v>
      </c>
      <c r="O32" s="300"/>
      <c r="P32" s="300"/>
      <c r="Q32" s="301"/>
      <c r="R32" s="181"/>
      <c r="S32" s="181"/>
      <c r="T32" s="181"/>
      <c r="U32" s="181"/>
      <c r="V32" s="181"/>
      <c r="W32" s="197"/>
    </row>
    <row r="33" spans="1:23" ht="8" customHeight="1" x14ac:dyDescent="0.15">
      <c r="A33" s="205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7"/>
    </row>
    <row r="34" spans="1:23" ht="25" customHeight="1" x14ac:dyDescent="0.15">
      <c r="A34" s="302" t="s">
        <v>155</v>
      </c>
      <c r="B34" s="302"/>
      <c r="C34" s="302"/>
      <c r="D34" s="302"/>
      <c r="E34" s="302"/>
      <c r="F34" s="302"/>
      <c r="G34" s="302"/>
      <c r="H34" s="302"/>
      <c r="I34" s="302"/>
      <c r="J34" s="302"/>
      <c r="K34" s="302"/>
      <c r="L34" s="302"/>
      <c r="M34" s="302"/>
      <c r="N34" s="302"/>
      <c r="O34" s="302"/>
      <c r="P34" s="302"/>
      <c r="Q34" s="302"/>
      <c r="R34" s="302"/>
      <c r="S34" s="302"/>
      <c r="T34" s="302"/>
      <c r="U34" s="302"/>
      <c r="V34" s="302"/>
      <c r="W34" s="302"/>
    </row>
    <row r="35" spans="1:23" ht="6" customHeight="1" x14ac:dyDescent="0.15">
      <c r="A35" s="191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3"/>
    </row>
    <row r="36" spans="1:23" x14ac:dyDescent="0.15">
      <c r="A36" s="194">
        <v>10</v>
      </c>
      <c r="B36" s="181"/>
      <c r="C36" s="182" t="s">
        <v>156</v>
      </c>
      <c r="D36" s="182"/>
      <c r="E36" s="182"/>
      <c r="F36" s="182"/>
      <c r="G36" s="182"/>
      <c r="H36" s="182"/>
      <c r="I36" s="182"/>
      <c r="J36" s="182"/>
      <c r="K36" s="182"/>
      <c r="L36" s="194">
        <v>12</v>
      </c>
      <c r="M36" s="181"/>
      <c r="N36" s="182" t="s">
        <v>157</v>
      </c>
      <c r="O36" s="182"/>
      <c r="P36" s="182"/>
      <c r="Q36" s="182"/>
      <c r="R36" s="182"/>
      <c r="S36" s="182"/>
      <c r="T36" s="182"/>
      <c r="U36" s="182"/>
      <c r="V36" s="182"/>
      <c r="W36" s="187"/>
    </row>
    <row r="37" spans="1:23" x14ac:dyDescent="0.15">
      <c r="A37" s="185"/>
      <c r="B37" s="181"/>
      <c r="C37" s="182" t="s">
        <v>158</v>
      </c>
      <c r="D37" s="182"/>
      <c r="E37" s="182"/>
      <c r="F37" s="182"/>
      <c r="G37" s="182"/>
      <c r="H37" s="182"/>
      <c r="I37" s="182"/>
      <c r="J37" s="182"/>
      <c r="K37" s="182"/>
      <c r="L37" s="181"/>
      <c r="M37" s="181"/>
      <c r="N37" s="182" t="s">
        <v>159</v>
      </c>
      <c r="O37" s="182"/>
      <c r="P37" s="182"/>
      <c r="Q37" s="182"/>
      <c r="R37" s="182"/>
      <c r="S37" s="182"/>
      <c r="T37" s="182"/>
      <c r="U37" s="182"/>
      <c r="V37" s="182"/>
      <c r="W37" s="187"/>
    </row>
    <row r="38" spans="1:23" ht="8" customHeight="1" x14ac:dyDescent="0.15">
      <c r="A38" s="185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97"/>
    </row>
    <row r="39" spans="1:23" ht="18" x14ac:dyDescent="0.2">
      <c r="A39" s="185"/>
      <c r="B39" s="181"/>
      <c r="C39" s="196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96"/>
      <c r="O39" s="181"/>
      <c r="P39" s="181"/>
      <c r="Q39" s="181"/>
      <c r="R39" s="181"/>
      <c r="S39" s="181"/>
      <c r="T39" s="181"/>
      <c r="U39" s="181"/>
      <c r="V39" s="181"/>
      <c r="W39" s="197"/>
    </row>
    <row r="40" spans="1:23" ht="8" customHeight="1" x14ac:dyDescent="0.15">
      <c r="A40" s="185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97"/>
    </row>
    <row r="41" spans="1:23" x14ac:dyDescent="0.15">
      <c r="A41" s="194">
        <v>11</v>
      </c>
      <c r="B41" s="181"/>
      <c r="C41" s="182" t="s">
        <v>160</v>
      </c>
      <c r="D41" s="182"/>
      <c r="E41" s="182"/>
      <c r="F41" s="182"/>
      <c r="G41" s="182"/>
      <c r="H41" s="182"/>
      <c r="I41" s="182"/>
      <c r="J41" s="182"/>
      <c r="K41" s="182"/>
      <c r="L41" s="194">
        <v>13</v>
      </c>
      <c r="M41" s="181"/>
      <c r="N41" s="182" t="str">
        <f>"If you have provided the information about your " &amp; Admin!G2</f>
        <v>If you have provided the information about your 2022-23</v>
      </c>
      <c r="O41" s="182"/>
      <c r="P41" s="182"/>
      <c r="Q41" s="182"/>
      <c r="R41" s="182"/>
      <c r="S41" s="182"/>
      <c r="T41" s="182"/>
      <c r="U41" s="182"/>
      <c r="V41" s="182"/>
      <c r="W41" s="187"/>
    </row>
    <row r="42" spans="1:23" x14ac:dyDescent="0.15">
      <c r="A42" s="185"/>
      <c r="B42" s="181"/>
      <c r="C42" s="182" t="s">
        <v>162</v>
      </c>
      <c r="D42" s="182"/>
      <c r="E42" s="182"/>
      <c r="F42" s="182"/>
      <c r="G42" s="182"/>
      <c r="H42" s="182"/>
      <c r="I42" s="182"/>
      <c r="J42" s="182"/>
      <c r="K42" s="182"/>
      <c r="L42" s="181"/>
      <c r="M42" s="181"/>
      <c r="N42" s="182" t="s">
        <v>163</v>
      </c>
      <c r="O42" s="182"/>
      <c r="P42" s="182"/>
      <c r="Q42" s="182"/>
      <c r="R42" s="182"/>
      <c r="S42" s="182"/>
      <c r="T42" s="182"/>
      <c r="U42" s="182"/>
      <c r="V42" s="182"/>
      <c r="W42" s="187"/>
    </row>
    <row r="43" spans="1:23" x14ac:dyDescent="0.15">
      <c r="A43" s="185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2" t="s">
        <v>159</v>
      </c>
      <c r="O43" s="182"/>
      <c r="P43" s="182"/>
      <c r="Q43" s="182"/>
      <c r="R43" s="182"/>
      <c r="S43" s="182"/>
      <c r="T43" s="182"/>
      <c r="U43" s="182"/>
      <c r="V43" s="182"/>
      <c r="W43" s="187"/>
    </row>
    <row r="44" spans="1:23" ht="8" customHeight="1" x14ac:dyDescent="0.15">
      <c r="A44" s="185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97"/>
    </row>
    <row r="45" spans="1:23" ht="18" x14ac:dyDescent="0.2">
      <c r="A45" s="185"/>
      <c r="B45" s="181"/>
      <c r="C45" s="196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96"/>
      <c r="O45" s="181"/>
      <c r="P45" s="181"/>
      <c r="Q45" s="181"/>
      <c r="R45" s="181"/>
      <c r="S45" s="181"/>
      <c r="T45" s="181"/>
      <c r="U45" s="181"/>
      <c r="V45" s="181"/>
      <c r="W45" s="197"/>
    </row>
    <row r="46" spans="1:23" ht="8" customHeight="1" x14ac:dyDescent="0.15">
      <c r="A46" s="205"/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7"/>
    </row>
    <row r="47" spans="1:23" ht="12" customHeight="1" x14ac:dyDescent="0.15">
      <c r="A47" s="185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200"/>
      <c r="O47" s="198"/>
      <c r="P47" s="198"/>
      <c r="Q47" s="198"/>
      <c r="R47" s="181"/>
      <c r="S47" s="181"/>
      <c r="T47" s="181"/>
      <c r="U47" s="181"/>
      <c r="V47" s="181"/>
      <c r="W47" s="197"/>
    </row>
    <row r="48" spans="1:23" x14ac:dyDescent="0.15">
      <c r="A48" s="194">
        <v>26</v>
      </c>
      <c r="B48" s="181"/>
      <c r="C48" s="208" t="s">
        <v>164</v>
      </c>
      <c r="D48" s="181"/>
      <c r="E48" s="181"/>
      <c r="F48" s="181"/>
      <c r="G48" s="181"/>
      <c r="H48" s="181"/>
      <c r="I48" s="181"/>
      <c r="J48" s="181"/>
      <c r="K48" s="181"/>
      <c r="L48" s="194">
        <v>24</v>
      </c>
      <c r="M48" s="181"/>
      <c r="N48" s="208" t="s">
        <v>165</v>
      </c>
      <c r="O48" s="182"/>
      <c r="P48" s="182"/>
      <c r="Q48" s="182"/>
      <c r="R48" s="182"/>
      <c r="S48" s="182"/>
      <c r="T48" s="182"/>
      <c r="U48" s="182"/>
      <c r="V48" s="182"/>
      <c r="W48" s="197"/>
    </row>
    <row r="49" spans="1:23" ht="12" customHeight="1" x14ac:dyDescent="0.15">
      <c r="A49" s="182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2"/>
      <c r="M49" s="181"/>
      <c r="N49" s="201" t="s">
        <v>166</v>
      </c>
      <c r="O49" s="182"/>
      <c r="P49" s="182"/>
      <c r="Q49" s="182"/>
      <c r="R49" s="182"/>
      <c r="S49" s="182"/>
      <c r="T49" s="182"/>
      <c r="U49" s="182"/>
      <c r="V49" s="182"/>
      <c r="W49" s="197"/>
    </row>
    <row r="50" spans="1:23" ht="15" customHeight="1" x14ac:dyDescent="0.15">
      <c r="A50" s="181"/>
      <c r="B50" s="181"/>
      <c r="C50" s="209" t="s">
        <v>51</v>
      </c>
      <c r="D50" s="303">
        <v>0</v>
      </c>
      <c r="E50" s="304"/>
      <c r="F50" s="305"/>
      <c r="G50" s="210" t="s">
        <v>167</v>
      </c>
      <c r="H50" s="211">
        <v>0</v>
      </c>
      <c r="I50" s="211">
        <v>0</v>
      </c>
      <c r="J50" s="181"/>
      <c r="K50" s="181"/>
      <c r="L50" s="182"/>
      <c r="M50" s="181"/>
      <c r="N50" s="209" t="s">
        <v>51</v>
      </c>
      <c r="O50" s="303"/>
      <c r="P50" s="306"/>
      <c r="Q50" s="307"/>
      <c r="R50" s="210" t="s">
        <v>167</v>
      </c>
      <c r="S50" s="211">
        <v>0</v>
      </c>
      <c r="T50" s="211">
        <v>0</v>
      </c>
      <c r="U50" s="182"/>
      <c r="V50" s="182"/>
      <c r="W50" s="197"/>
    </row>
    <row r="51" spans="1:23" ht="8" customHeight="1" x14ac:dyDescent="0.15">
      <c r="A51" s="181"/>
      <c r="B51" s="181"/>
      <c r="C51" s="212"/>
      <c r="D51" s="213"/>
      <c r="E51" s="213"/>
      <c r="F51" s="213"/>
      <c r="G51" s="210"/>
      <c r="H51" s="214"/>
      <c r="I51" s="214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97"/>
    </row>
    <row r="52" spans="1:23" s="203" customFormat="1" ht="12" customHeight="1" x14ac:dyDescent="0.15">
      <c r="A52" s="198"/>
      <c r="B52" s="198"/>
      <c r="C52" s="195" t="s">
        <v>168</v>
      </c>
      <c r="D52" s="213"/>
      <c r="E52" s="213"/>
      <c r="F52" s="213"/>
      <c r="G52" s="210"/>
      <c r="H52" s="214"/>
      <c r="I52" s="214"/>
      <c r="J52" s="198"/>
      <c r="K52" s="198"/>
      <c r="L52" s="198"/>
      <c r="M52" s="198"/>
      <c r="N52" s="195" t="s">
        <v>169</v>
      </c>
      <c r="O52" s="198"/>
      <c r="P52" s="198"/>
      <c r="Q52" s="198"/>
      <c r="R52" s="198"/>
      <c r="S52" s="198"/>
      <c r="T52" s="198"/>
      <c r="U52" s="198"/>
      <c r="V52" s="198"/>
      <c r="W52" s="215"/>
    </row>
    <row r="53" spans="1:23" s="203" customFormat="1" ht="12" customHeight="1" x14ac:dyDescent="0.15">
      <c r="A53" s="198"/>
      <c r="B53" s="198"/>
      <c r="C53" s="216" t="s">
        <v>170</v>
      </c>
      <c r="D53" s="213"/>
      <c r="E53" s="213"/>
      <c r="F53" s="213"/>
      <c r="G53" s="210"/>
      <c r="H53" s="214"/>
      <c r="I53" s="214"/>
      <c r="J53" s="198"/>
      <c r="K53" s="198"/>
      <c r="L53" s="198"/>
      <c r="M53" s="198"/>
      <c r="N53" s="216" t="s">
        <v>170</v>
      </c>
      <c r="O53" s="213"/>
      <c r="P53" s="213"/>
      <c r="Q53" s="213"/>
      <c r="R53" s="210"/>
      <c r="S53" s="214"/>
      <c r="T53" s="214"/>
      <c r="U53" s="198"/>
      <c r="V53" s="198"/>
      <c r="W53" s="215"/>
    </row>
    <row r="54" spans="1:23" ht="4" customHeight="1" x14ac:dyDescent="0.15">
      <c r="A54" s="185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98"/>
      <c r="O54" s="198"/>
      <c r="P54" s="198"/>
      <c r="Q54" s="198"/>
      <c r="R54" s="181"/>
      <c r="S54" s="181"/>
      <c r="T54" s="181"/>
      <c r="U54" s="181"/>
      <c r="V54" s="181"/>
      <c r="W54" s="197"/>
    </row>
    <row r="55" spans="1:23" ht="15" customHeight="1" x14ac:dyDescent="0.15">
      <c r="A55" s="181"/>
      <c r="B55" s="181"/>
      <c r="C55" s="209" t="s">
        <v>51</v>
      </c>
      <c r="D55" s="296">
        <f>'SE Short'!O94</f>
        <v>0</v>
      </c>
      <c r="E55" s="297"/>
      <c r="F55" s="298"/>
      <c r="G55" s="210" t="s">
        <v>167</v>
      </c>
      <c r="H55" s="211">
        <v>0</v>
      </c>
      <c r="I55" s="211">
        <v>0</v>
      </c>
      <c r="J55" s="181"/>
      <c r="K55" s="181"/>
      <c r="L55" s="181"/>
      <c r="M55" s="181"/>
      <c r="N55" s="209" t="s">
        <v>51</v>
      </c>
      <c r="O55" s="296">
        <f>D50-D55+'SE Short'!O106</f>
        <v>0</v>
      </c>
      <c r="P55" s="297"/>
      <c r="Q55" s="298"/>
      <c r="R55" s="210" t="s">
        <v>167</v>
      </c>
      <c r="S55" s="211">
        <v>0</v>
      </c>
      <c r="T55" s="211">
        <v>0</v>
      </c>
      <c r="U55" s="181"/>
      <c r="V55" s="181"/>
      <c r="W55" s="197"/>
    </row>
    <row r="56" spans="1:23" ht="8" customHeight="1" x14ac:dyDescent="0.15">
      <c r="A56" s="205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7"/>
    </row>
  </sheetData>
  <mergeCells count="26">
    <mergeCell ref="A9:W9"/>
    <mergeCell ref="A1:W1"/>
    <mergeCell ref="C5:J5"/>
    <mergeCell ref="O5:P5"/>
    <mergeCell ref="R5:U5"/>
    <mergeCell ref="C7:J7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C30:D30"/>
    <mergeCell ref="D55:F55"/>
    <mergeCell ref="O55:Q55"/>
    <mergeCell ref="N32:Q32"/>
    <mergeCell ref="A34:W34"/>
    <mergeCell ref="D50:F50"/>
    <mergeCell ref="O50:Q5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25"/>
  <sheetViews>
    <sheetView workbookViewId="0">
      <selection activeCell="G1" sqref="G1:N2"/>
    </sheetView>
  </sheetViews>
  <sheetFormatPr baseColWidth="10" defaultColWidth="9.1640625" defaultRowHeight="12" x14ac:dyDescent="0.15"/>
  <cols>
    <col min="1" max="1" width="3.6640625" style="221" customWidth="1"/>
    <col min="2" max="2" width="0.83203125" style="221" customWidth="1"/>
    <col min="3" max="3" width="3.6640625" style="221" customWidth="1"/>
    <col min="4" max="4" width="4.6640625" style="221" customWidth="1"/>
    <col min="5" max="5" width="1.6640625" style="221" customWidth="1"/>
    <col min="6" max="6" width="10.6640625" style="221" customWidth="1"/>
    <col min="7" max="7" width="1.6640625" style="221" customWidth="1"/>
    <col min="8" max="9" width="2.5" style="221" customWidth="1"/>
    <col min="10" max="11" width="6.6640625" style="221" customWidth="1"/>
    <col min="12" max="12" width="3.6640625" style="221" customWidth="1"/>
    <col min="13" max="13" width="0.83203125" style="221" customWidth="1"/>
    <col min="14" max="15" width="3.6640625" style="221" customWidth="1"/>
    <col min="16" max="17" width="6.6640625" style="221" customWidth="1"/>
    <col min="18" max="18" width="1.6640625" style="221" customWidth="1"/>
    <col min="19" max="19" width="2.5" style="221" customWidth="1"/>
    <col min="20" max="20" width="13.83203125" style="221" customWidth="1"/>
    <col min="21" max="21" width="2.6640625" style="221" customWidth="1"/>
    <col min="22" max="22" width="7.6640625" style="221" customWidth="1"/>
    <col min="23" max="23" width="13.83203125" style="221" customWidth="1"/>
    <col min="24" max="16384" width="9.1640625" style="221"/>
  </cols>
  <sheetData>
    <row r="1" spans="1:23" ht="30" customHeight="1" x14ac:dyDescent="0.15">
      <c r="A1" s="349" t="s">
        <v>295</v>
      </c>
      <c r="B1" s="350"/>
      <c r="C1" s="350"/>
      <c r="D1" s="350"/>
      <c r="E1" s="350"/>
      <c r="F1" s="350"/>
      <c r="G1" s="351" t="s">
        <v>396</v>
      </c>
      <c r="H1" s="352"/>
      <c r="I1" s="352"/>
      <c r="J1" s="352"/>
      <c r="K1" s="352"/>
      <c r="L1" s="352"/>
      <c r="M1" s="352"/>
      <c r="N1" s="353"/>
      <c r="O1" s="354" t="s">
        <v>296</v>
      </c>
      <c r="P1" s="354"/>
      <c r="Q1" s="354"/>
      <c r="R1" s="354"/>
      <c r="S1" s="354"/>
      <c r="T1" s="354"/>
      <c r="U1" s="354"/>
      <c r="V1" s="354"/>
      <c r="W1" s="354"/>
    </row>
    <row r="2" spans="1:23" ht="30" customHeight="1" x14ac:dyDescent="0.15">
      <c r="A2" s="350"/>
      <c r="B2" s="350"/>
      <c r="C2" s="350"/>
      <c r="D2" s="350"/>
      <c r="E2" s="350"/>
      <c r="F2" s="350"/>
      <c r="G2" s="352"/>
      <c r="H2" s="352"/>
      <c r="I2" s="352"/>
      <c r="J2" s="352"/>
      <c r="K2" s="352"/>
      <c r="L2" s="352"/>
      <c r="M2" s="352"/>
      <c r="N2" s="353"/>
      <c r="O2" s="355" t="s">
        <v>173</v>
      </c>
      <c r="P2" s="355"/>
      <c r="Q2" s="356">
        <f>Admin!B4</f>
        <v>44657</v>
      </c>
      <c r="R2" s="357"/>
      <c r="S2" s="357"/>
      <c r="T2" s="357"/>
      <c r="U2" s="222" t="s">
        <v>174</v>
      </c>
      <c r="V2" s="356">
        <f>Admin!B17</f>
        <v>45021</v>
      </c>
      <c r="W2" s="356"/>
    </row>
    <row r="3" spans="1:23" ht="8.25" customHeight="1" x14ac:dyDescent="0.15">
      <c r="A3" s="339"/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340"/>
      <c r="U3" s="340"/>
      <c r="V3" s="340"/>
      <c r="W3" s="340"/>
    </row>
    <row r="4" spans="1:23" ht="10" customHeight="1" x14ac:dyDescent="0.15">
      <c r="A4" s="341"/>
      <c r="B4" s="341"/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1"/>
      <c r="P4" s="341"/>
      <c r="Q4" s="341"/>
      <c r="R4" s="341"/>
      <c r="S4" s="341"/>
      <c r="T4" s="341"/>
      <c r="U4" s="341"/>
      <c r="V4" s="341"/>
      <c r="W4" s="342"/>
    </row>
    <row r="5" spans="1:23" ht="6" customHeight="1" x14ac:dyDescent="0.15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15">
      <c r="A6" s="226"/>
      <c r="B6" s="220"/>
      <c r="C6" s="227" t="s">
        <v>136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137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8" customHeight="1" x14ac:dyDescent="0.15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15">
      <c r="A8" s="226"/>
      <c r="B8" s="220"/>
      <c r="C8" s="343" t="str">
        <f>IF('Business Details'!C5&gt;0,'Business Details'!C5:J5," ")</f>
        <v xml:space="preserve"> </v>
      </c>
      <c r="D8" s="344"/>
      <c r="E8" s="344"/>
      <c r="F8" s="344"/>
      <c r="G8" s="344"/>
      <c r="H8" s="344"/>
      <c r="I8" s="344"/>
      <c r="J8" s="345"/>
      <c r="K8" s="220"/>
      <c r="L8" s="220"/>
      <c r="M8" s="220"/>
      <c r="N8" s="220"/>
      <c r="O8" s="308" t="str">
        <f>IF('Business Details'!O5&gt;0,'Business Details'!O5," ")</f>
        <v xml:space="preserve"> </v>
      </c>
      <c r="P8" s="310"/>
      <c r="Q8" s="181"/>
      <c r="R8" s="308" t="str">
        <f>IF('Business Details'!R5&gt;0,'Business Details'!R5," ")</f>
        <v xml:space="preserve"> </v>
      </c>
      <c r="S8" s="309"/>
      <c r="T8" s="309"/>
      <c r="U8" s="310"/>
      <c r="V8" s="220"/>
      <c r="W8" s="229"/>
    </row>
    <row r="9" spans="1:23" ht="6" customHeight="1" x14ac:dyDescent="0.15">
      <c r="A9" s="230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2"/>
    </row>
    <row r="10" spans="1:23" ht="25" customHeight="1" x14ac:dyDescent="0.15">
      <c r="A10" s="346" t="s">
        <v>18</v>
      </c>
      <c r="B10" s="346"/>
      <c r="C10" s="346"/>
      <c r="D10" s="346"/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</row>
    <row r="11" spans="1:23" ht="8" customHeight="1" x14ac:dyDescent="0.15">
      <c r="A11" s="233"/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5"/>
    </row>
    <row r="12" spans="1:23" ht="13" x14ac:dyDescent="0.15">
      <c r="A12" s="236">
        <v>1</v>
      </c>
      <c r="B12" s="220"/>
      <c r="C12" s="227" t="s">
        <v>142</v>
      </c>
      <c r="D12" s="227"/>
      <c r="E12" s="227"/>
      <c r="F12" s="220"/>
      <c r="G12" s="220"/>
      <c r="H12" s="220"/>
      <c r="I12" s="220"/>
      <c r="J12" s="220"/>
      <c r="K12" s="220"/>
      <c r="L12" s="236">
        <v>4</v>
      </c>
      <c r="M12" s="220"/>
      <c r="N12" s="227" t="s">
        <v>297</v>
      </c>
      <c r="O12" s="227"/>
      <c r="P12" s="227"/>
      <c r="Q12" s="227"/>
      <c r="R12" s="237"/>
      <c r="S12" s="238"/>
      <c r="T12" s="238"/>
      <c r="U12" s="238"/>
      <c r="V12" s="227"/>
      <c r="W12" s="239"/>
    </row>
    <row r="13" spans="1:23" ht="15" customHeight="1" x14ac:dyDescent="0.15">
      <c r="A13" s="240"/>
      <c r="B13" s="220"/>
      <c r="C13" s="343" t="str">
        <f>IF('Business Details'!C17&gt;0,'Business Details'!C17," ")</f>
        <v xml:space="preserve"> </v>
      </c>
      <c r="D13" s="344"/>
      <c r="E13" s="344"/>
      <c r="F13" s="344"/>
      <c r="G13" s="344"/>
      <c r="H13" s="344"/>
      <c r="I13" s="344"/>
      <c r="J13" s="345"/>
      <c r="K13" s="220"/>
      <c r="L13" s="220"/>
      <c r="M13" s="220"/>
      <c r="N13" s="241" t="s">
        <v>298</v>
      </c>
      <c r="O13" s="227"/>
      <c r="P13" s="227"/>
      <c r="Q13" s="227"/>
      <c r="R13" s="227"/>
      <c r="S13" s="227"/>
      <c r="T13" s="227"/>
      <c r="U13" s="227"/>
      <c r="V13" s="227"/>
      <c r="W13" s="239"/>
    </row>
    <row r="14" spans="1:23" ht="8" customHeight="1" x14ac:dyDescent="0.15">
      <c r="A14" s="240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42"/>
      <c r="O14" s="242"/>
      <c r="P14" s="242"/>
      <c r="Q14" s="242"/>
      <c r="R14" s="220"/>
      <c r="S14" s="220"/>
      <c r="T14" s="220"/>
      <c r="U14" s="220"/>
      <c r="V14" s="220"/>
      <c r="W14" s="243"/>
    </row>
    <row r="15" spans="1:23" ht="15" customHeight="1" x14ac:dyDescent="0.15">
      <c r="A15" s="240"/>
      <c r="B15" s="220"/>
      <c r="C15" s="343" t="str">
        <f>IF('Business Details'!C19&gt;0,'Business Details'!C19," ")</f>
        <v xml:space="preserve"> </v>
      </c>
      <c r="D15" s="344"/>
      <c r="E15" s="344"/>
      <c r="F15" s="344"/>
      <c r="G15" s="344"/>
      <c r="H15" s="344"/>
      <c r="I15" s="344"/>
      <c r="J15" s="345"/>
      <c r="K15" s="220"/>
      <c r="L15" s="220"/>
      <c r="M15" s="220"/>
      <c r="N15" s="266" t="str">
        <f>IF('Business Details'!N14="X","X"," ")</f>
        <v xml:space="preserve"> </v>
      </c>
      <c r="O15" s="242"/>
      <c r="P15" s="242"/>
      <c r="Q15" s="242"/>
      <c r="R15" s="220"/>
      <c r="S15" s="220"/>
      <c r="T15" s="220"/>
      <c r="U15" s="220"/>
      <c r="V15" s="220"/>
      <c r="W15" s="243"/>
    </row>
    <row r="16" spans="1:23" ht="8" customHeight="1" x14ac:dyDescent="0.15">
      <c r="A16" s="240"/>
      <c r="B16" s="220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43"/>
    </row>
    <row r="17" spans="1:23" ht="15" customHeight="1" x14ac:dyDescent="0.15">
      <c r="A17" s="240"/>
      <c r="B17" s="220"/>
      <c r="C17" s="343" t="str">
        <f>IF('Business Details'!C21&gt;0,'Business Details'!C21," ")</f>
        <v xml:space="preserve"> </v>
      </c>
      <c r="D17" s="344"/>
      <c r="E17" s="344"/>
      <c r="F17" s="344"/>
      <c r="G17" s="344"/>
      <c r="H17" s="344"/>
      <c r="I17" s="344"/>
      <c r="J17" s="345"/>
      <c r="K17" s="220"/>
      <c r="L17" s="236">
        <v>5</v>
      </c>
      <c r="M17" s="220"/>
      <c r="N17" s="227" t="s">
        <v>340</v>
      </c>
      <c r="O17" s="227"/>
      <c r="P17" s="227"/>
      <c r="Q17" s="227"/>
      <c r="R17" s="237"/>
      <c r="S17" s="332">
        <f>Q2</f>
        <v>44657</v>
      </c>
      <c r="T17" s="347"/>
      <c r="U17" s="347"/>
      <c r="V17" s="347"/>
      <c r="W17" s="239"/>
    </row>
    <row r="18" spans="1:23" ht="12" customHeight="1" x14ac:dyDescent="0.15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348" t="s">
        <v>299</v>
      </c>
      <c r="O18" s="348"/>
      <c r="P18" s="348"/>
      <c r="Q18" s="348"/>
      <c r="R18" s="348"/>
      <c r="S18" s="348"/>
      <c r="T18" s="348"/>
      <c r="U18" s="348"/>
      <c r="V18" s="348"/>
      <c r="W18" s="245"/>
    </row>
    <row r="19" spans="1:23" ht="8" customHeight="1" x14ac:dyDescent="0.15">
      <c r="A19" s="240"/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43"/>
    </row>
    <row r="20" spans="1:23" ht="14" x14ac:dyDescent="0.15">
      <c r="A20" s="236">
        <v>2</v>
      </c>
      <c r="B20" s="220"/>
      <c r="C20" s="227" t="s">
        <v>151</v>
      </c>
      <c r="D20" s="227"/>
      <c r="E20" s="227"/>
      <c r="F20" s="220"/>
      <c r="G20" s="220"/>
      <c r="H20" s="220"/>
      <c r="I20" s="220"/>
      <c r="J20" s="220"/>
      <c r="K20" s="220"/>
      <c r="L20" s="220"/>
      <c r="M20" s="220"/>
      <c r="N20" s="334" t="str">
        <f>IF('Business Details'!N19&gt;0,'Business Details'!N19," ")</f>
        <v xml:space="preserve"> </v>
      </c>
      <c r="O20" s="335"/>
      <c r="P20" s="335"/>
      <c r="Q20" s="338"/>
      <c r="R20" s="227"/>
      <c r="S20" s="227"/>
      <c r="T20" s="227"/>
      <c r="U20" s="227"/>
      <c r="V20" s="227"/>
      <c r="W20" s="239"/>
    </row>
    <row r="21" spans="1:23" ht="8" customHeight="1" x14ac:dyDescent="0.15">
      <c r="A21" s="240"/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43"/>
    </row>
    <row r="22" spans="1:23" ht="15" customHeight="1" x14ac:dyDescent="0.15">
      <c r="A22" s="240"/>
      <c r="B22" s="220"/>
      <c r="C22" s="330" t="str">
        <f>IF('Business Details'!C30&gt;0,'Business Details'!C30," ")</f>
        <v xml:space="preserve"> </v>
      </c>
      <c r="D22" s="331"/>
      <c r="E22" s="220"/>
      <c r="F22" s="244" t="str">
        <f>IF('Business Details'!F30&gt;0,'Business Details'!F30," ")</f>
        <v xml:space="preserve"> </v>
      </c>
      <c r="G22" s="220"/>
      <c r="H22" s="220"/>
      <c r="I22" s="220"/>
      <c r="J22" s="220"/>
      <c r="K22" s="220"/>
      <c r="L22" s="220"/>
      <c r="M22" s="220"/>
      <c r="N22" s="227"/>
      <c r="O22" s="227"/>
      <c r="P22" s="227"/>
      <c r="Q22" s="227"/>
      <c r="R22" s="227"/>
      <c r="S22" s="227"/>
      <c r="T22" s="227"/>
      <c r="U22" s="227"/>
      <c r="V22" s="227"/>
      <c r="W22" s="239"/>
    </row>
    <row r="23" spans="1:23" ht="13" x14ac:dyDescent="0.15">
      <c r="A23" s="240"/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36">
        <v>6</v>
      </c>
      <c r="M23" s="227"/>
      <c r="N23" s="227" t="s">
        <v>300</v>
      </c>
      <c r="O23" s="246"/>
      <c r="P23" s="227"/>
      <c r="Q23" s="227"/>
      <c r="R23" s="227"/>
      <c r="S23" s="332">
        <f>V2</f>
        <v>45021</v>
      </c>
      <c r="T23" s="324"/>
      <c r="U23" s="333"/>
      <c r="V23" s="333"/>
      <c r="W23" s="239"/>
    </row>
    <row r="24" spans="1:23" x14ac:dyDescent="0.15">
      <c r="A24" s="236">
        <v>3</v>
      </c>
      <c r="B24" s="220"/>
      <c r="C24" s="227" t="s">
        <v>301</v>
      </c>
      <c r="D24" s="220"/>
      <c r="E24" s="220"/>
      <c r="F24" s="220"/>
      <c r="G24" s="220"/>
      <c r="H24" s="220"/>
      <c r="I24" s="220"/>
      <c r="J24" s="220"/>
      <c r="K24" s="220"/>
      <c r="L24" s="220"/>
      <c r="M24" s="227"/>
      <c r="N24" s="241" t="s">
        <v>146</v>
      </c>
      <c r="O24" s="242"/>
      <c r="P24" s="242"/>
      <c r="Q24" s="242"/>
      <c r="R24" s="220"/>
      <c r="S24" s="220"/>
      <c r="T24" s="220"/>
      <c r="U24" s="220"/>
      <c r="V24" s="220"/>
      <c r="W24" s="243"/>
    </row>
    <row r="25" spans="1:23" x14ac:dyDescent="0.15">
      <c r="A25" s="240"/>
      <c r="B25" s="220"/>
      <c r="C25" s="227" t="s">
        <v>302</v>
      </c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42"/>
      <c r="O25" s="242"/>
      <c r="P25" s="242"/>
      <c r="Q25" s="242"/>
      <c r="R25" s="220"/>
      <c r="S25" s="220"/>
      <c r="T25" s="220"/>
      <c r="U25" s="220"/>
      <c r="V25" s="220"/>
      <c r="W25" s="243"/>
    </row>
    <row r="26" spans="1:23" ht="14" x14ac:dyDescent="0.15">
      <c r="A26" s="240"/>
      <c r="B26" s="220"/>
      <c r="C26" s="241" t="s">
        <v>303</v>
      </c>
      <c r="D26" s="242"/>
      <c r="E26" s="242"/>
      <c r="F26" s="242"/>
      <c r="G26" s="242"/>
      <c r="H26" s="242"/>
      <c r="I26" s="242"/>
      <c r="J26" s="242"/>
      <c r="K26" s="242"/>
      <c r="L26" s="220"/>
      <c r="M26" s="220"/>
      <c r="N26" s="334" t="str">
        <f>IF('Business Details'!N24&gt;0,'Business Details'!N24," ")</f>
        <v xml:space="preserve"> </v>
      </c>
      <c r="O26" s="335"/>
      <c r="P26" s="335"/>
      <c r="Q26" s="336"/>
      <c r="R26" s="220"/>
      <c r="S26" s="220"/>
      <c r="T26" s="220"/>
      <c r="U26" s="220"/>
      <c r="V26" s="220"/>
      <c r="W26" s="243"/>
    </row>
    <row r="27" spans="1:23" x14ac:dyDescent="0.15">
      <c r="A27" s="240"/>
      <c r="B27" s="220"/>
      <c r="C27" s="241" t="s">
        <v>304</v>
      </c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42"/>
      <c r="O27" s="242"/>
      <c r="P27" s="242"/>
      <c r="Q27" s="242"/>
      <c r="R27" s="220"/>
      <c r="S27" s="220"/>
      <c r="T27" s="220"/>
      <c r="U27" s="220"/>
      <c r="V27" s="220"/>
      <c r="W27" s="243"/>
    </row>
    <row r="28" spans="1:23" x14ac:dyDescent="0.15">
      <c r="A28" s="240"/>
      <c r="B28" s="220"/>
      <c r="C28" s="242"/>
      <c r="D28" s="220"/>
      <c r="E28" s="220"/>
      <c r="F28" s="220"/>
      <c r="G28" s="220"/>
      <c r="H28" s="220"/>
      <c r="I28" s="220"/>
      <c r="J28" s="220"/>
      <c r="K28" s="220"/>
      <c r="L28" s="236">
        <v>7</v>
      </c>
      <c r="M28" s="220"/>
      <c r="N28" s="241" t="s">
        <v>305</v>
      </c>
      <c r="O28" s="242"/>
      <c r="P28" s="242"/>
      <c r="Q28" s="242"/>
      <c r="R28" s="220"/>
      <c r="S28" s="220"/>
      <c r="T28" s="220"/>
      <c r="U28" s="220"/>
      <c r="V28" s="220"/>
      <c r="W28" s="243"/>
    </row>
    <row r="29" spans="1:23" ht="15" customHeight="1" x14ac:dyDescent="0.2">
      <c r="A29" s="240"/>
      <c r="B29" s="220"/>
      <c r="C29" s="247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48" t="s">
        <v>306</v>
      </c>
      <c r="O29" s="242"/>
      <c r="P29" s="242"/>
      <c r="Q29" s="242"/>
      <c r="R29" s="220"/>
      <c r="S29" s="220"/>
      <c r="T29" s="220"/>
      <c r="U29" s="220"/>
      <c r="V29" s="220"/>
      <c r="W29" s="243"/>
    </row>
    <row r="30" spans="1:23" ht="8" customHeight="1" x14ac:dyDescent="0.15">
      <c r="A30" s="240"/>
      <c r="B30" s="220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48"/>
      <c r="O30" s="242"/>
      <c r="P30" s="242"/>
      <c r="Q30" s="242"/>
      <c r="R30" s="220"/>
      <c r="S30" s="220"/>
      <c r="T30" s="220"/>
      <c r="U30" s="220"/>
      <c r="V30" s="220"/>
      <c r="W30" s="243"/>
    </row>
    <row r="31" spans="1:23" ht="14" x14ac:dyDescent="0.15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334">
        <f>Admin!B17</f>
        <v>45021</v>
      </c>
      <c r="O31" s="335"/>
      <c r="P31" s="335"/>
      <c r="Q31" s="336"/>
      <c r="R31" s="220"/>
      <c r="S31" s="220"/>
      <c r="T31" s="220"/>
      <c r="U31" s="220"/>
      <c r="V31" s="220"/>
      <c r="W31" s="243"/>
    </row>
    <row r="32" spans="1:23" ht="8" customHeight="1" x14ac:dyDescent="0.15">
      <c r="A32" s="249"/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1"/>
    </row>
    <row r="33" spans="1:23" ht="25" customHeight="1" x14ac:dyDescent="0.15">
      <c r="A33" s="337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£85000 VAT threshold</v>
      </c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37"/>
      <c r="P33" s="337"/>
      <c r="Q33" s="337"/>
      <c r="R33" s="337"/>
      <c r="S33" s="337"/>
      <c r="T33" s="337"/>
      <c r="U33" s="337"/>
      <c r="V33" s="337"/>
      <c r="W33" s="337"/>
    </row>
    <row r="34" spans="1:23" ht="8" customHeight="1" x14ac:dyDescent="0.15">
      <c r="A34" s="233"/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5"/>
    </row>
    <row r="35" spans="1:23" x14ac:dyDescent="0.15">
      <c r="A35" s="236">
        <v>8</v>
      </c>
      <c r="B35" s="220"/>
      <c r="C35" s="227" t="s">
        <v>176</v>
      </c>
      <c r="D35" s="227"/>
      <c r="E35" s="227"/>
      <c r="F35" s="227"/>
      <c r="G35" s="227"/>
      <c r="H35" s="227"/>
      <c r="I35" s="227"/>
      <c r="J35" s="227"/>
      <c r="K35" s="227"/>
      <c r="L35" s="236">
        <v>9</v>
      </c>
      <c r="M35" s="220"/>
      <c r="N35" s="227" t="s">
        <v>307</v>
      </c>
      <c r="O35" s="227"/>
      <c r="P35" s="227"/>
      <c r="Q35" s="227"/>
      <c r="R35" s="227"/>
      <c r="S35" s="227"/>
      <c r="T35" s="227"/>
      <c r="U35" s="227"/>
      <c r="V35" s="227"/>
      <c r="W35" s="239"/>
    </row>
    <row r="36" spans="1:23" x14ac:dyDescent="0.15">
      <c r="A36" s="240"/>
      <c r="B36" s="220"/>
      <c r="C36" s="246" t="s">
        <v>178</v>
      </c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46" t="s">
        <v>179</v>
      </c>
      <c r="O36" s="220"/>
      <c r="P36" s="220"/>
      <c r="Q36" s="220"/>
      <c r="R36" s="220"/>
      <c r="S36" s="220"/>
      <c r="T36" s="220"/>
      <c r="U36" s="220"/>
      <c r="V36" s="220"/>
      <c r="W36" s="243"/>
    </row>
    <row r="37" spans="1:23" ht="6" customHeight="1" x14ac:dyDescent="0.15">
      <c r="A37" s="240"/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43"/>
    </row>
    <row r="38" spans="1:23" ht="16" x14ac:dyDescent="0.15">
      <c r="A38" s="240"/>
      <c r="B38" s="220"/>
      <c r="C38" s="217" t="s">
        <v>51</v>
      </c>
      <c r="D38" s="319">
        <f>'Profit &amp; Loss Account'!B14</f>
        <v>0</v>
      </c>
      <c r="E38" s="320"/>
      <c r="F38" s="321"/>
      <c r="G38" s="218" t="s">
        <v>167</v>
      </c>
      <c r="H38" s="219">
        <v>0</v>
      </c>
      <c r="I38" s="219">
        <v>0</v>
      </c>
      <c r="J38" s="220"/>
      <c r="K38" s="220"/>
      <c r="L38" s="220"/>
      <c r="M38" s="220"/>
      <c r="N38" s="217" t="s">
        <v>51</v>
      </c>
      <c r="O38" s="319">
        <f>'Profit &amp; Loss Account'!B48</f>
        <v>0</v>
      </c>
      <c r="P38" s="320"/>
      <c r="Q38" s="321"/>
      <c r="R38" s="218" t="s">
        <v>167</v>
      </c>
      <c r="S38" s="219">
        <v>0</v>
      </c>
      <c r="T38" s="219">
        <v>0</v>
      </c>
      <c r="U38" s="252"/>
      <c r="V38" s="253"/>
      <c r="W38" s="243"/>
    </row>
    <row r="39" spans="1:23" ht="8" customHeight="1" x14ac:dyDescent="0.15">
      <c r="A39" s="249"/>
      <c r="B39" s="250"/>
      <c r="C39" s="250"/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1"/>
    </row>
    <row r="40" spans="1:23" ht="25" customHeight="1" x14ac:dyDescent="0.15">
      <c r="A40" s="328" t="s">
        <v>308</v>
      </c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8"/>
      <c r="W40" s="328"/>
    </row>
    <row r="41" spans="1:23" s="254" customFormat="1" ht="14" customHeight="1" x14ac:dyDescent="0.15">
      <c r="A41" s="322" t="s">
        <v>309</v>
      </c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2"/>
      <c r="W41" s="322"/>
    </row>
    <row r="42" spans="1:23" s="254" customFormat="1" ht="14" customHeight="1" x14ac:dyDescent="0.15">
      <c r="A42" s="322" t="s">
        <v>310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</row>
    <row r="43" spans="1:23" ht="8" customHeight="1" x14ac:dyDescent="0.15">
      <c r="A43" s="233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5"/>
    </row>
    <row r="44" spans="1:23" x14ac:dyDescent="0.15">
      <c r="A44" s="236">
        <v>10</v>
      </c>
      <c r="B44" s="220"/>
      <c r="C44" s="227" t="s">
        <v>186</v>
      </c>
      <c r="D44" s="227"/>
      <c r="E44" s="227"/>
      <c r="F44" s="227"/>
      <c r="G44" s="227"/>
      <c r="H44" s="227"/>
      <c r="I44" s="227"/>
      <c r="J44" s="227"/>
      <c r="K44" s="227"/>
      <c r="L44" s="236">
        <v>15</v>
      </c>
      <c r="M44" s="220"/>
      <c r="N44" s="227" t="s">
        <v>197</v>
      </c>
      <c r="O44" s="220"/>
      <c r="P44" s="220"/>
      <c r="Q44" s="220"/>
      <c r="R44" s="220"/>
      <c r="S44" s="220"/>
      <c r="T44" s="220"/>
      <c r="U44" s="220"/>
      <c r="V44" s="220"/>
      <c r="W44" s="243"/>
    </row>
    <row r="45" spans="1:23" ht="6" customHeight="1" x14ac:dyDescent="0.15">
      <c r="A45" s="255"/>
      <c r="B45" s="220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43"/>
    </row>
    <row r="46" spans="1:23" ht="16" x14ac:dyDescent="0.15">
      <c r="A46" s="240"/>
      <c r="B46" s="220"/>
      <c r="C46" s="217" t="s">
        <v>51</v>
      </c>
      <c r="D46" s="319" t="str">
        <f>IF('Profit &amp; Loss Account'!B14&gt;30000,'Profit &amp; Loss Account'!B22," ")</f>
        <v xml:space="preserve"> </v>
      </c>
      <c r="E46" s="320"/>
      <c r="F46" s="321"/>
      <c r="G46" s="218" t="s">
        <v>167</v>
      </c>
      <c r="H46" s="219">
        <v>0</v>
      </c>
      <c r="I46" s="219">
        <v>0</v>
      </c>
      <c r="J46" s="220"/>
      <c r="K46" s="220"/>
      <c r="L46" s="220"/>
      <c r="M46" s="220"/>
      <c r="N46" s="217" t="s">
        <v>51</v>
      </c>
      <c r="O46" s="319" t="str">
        <f>IF('Profit &amp; Loss Account'!B14&gt;30000,'Profit &amp; Loss Account'!B33," ")</f>
        <v xml:space="preserve"> </v>
      </c>
      <c r="P46" s="320"/>
      <c r="Q46" s="321"/>
      <c r="R46" s="218" t="s">
        <v>167</v>
      </c>
      <c r="S46" s="219">
        <v>0</v>
      </c>
      <c r="T46" s="219">
        <v>0</v>
      </c>
      <c r="U46" s="220"/>
      <c r="V46" s="220"/>
      <c r="W46" s="243"/>
    </row>
    <row r="47" spans="1:23" x14ac:dyDescent="0.15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x14ac:dyDescent="0.15">
      <c r="A48" s="236">
        <v>11</v>
      </c>
      <c r="B48" s="220"/>
      <c r="C48" s="227" t="s">
        <v>311</v>
      </c>
      <c r="D48" s="227"/>
      <c r="E48" s="227"/>
      <c r="F48" s="227"/>
      <c r="G48" s="227"/>
      <c r="H48" s="227"/>
      <c r="I48" s="227"/>
      <c r="J48" s="227"/>
      <c r="K48" s="227"/>
      <c r="L48" s="236">
        <v>16</v>
      </c>
      <c r="M48" s="220"/>
      <c r="N48" s="227" t="s">
        <v>312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12.75" customHeight="1" x14ac:dyDescent="0.15">
      <c r="A49" s="240"/>
      <c r="B49" s="220"/>
      <c r="C49" s="246" t="s">
        <v>313</v>
      </c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43"/>
    </row>
    <row r="50" spans="1:23" ht="6" customHeight="1" x14ac:dyDescent="0.15">
      <c r="A50" s="255"/>
      <c r="B50" s="220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43"/>
    </row>
    <row r="51" spans="1:23" ht="16" x14ac:dyDescent="0.15">
      <c r="A51" s="240"/>
      <c r="B51" s="220"/>
      <c r="C51" s="217" t="s">
        <v>51</v>
      </c>
      <c r="D51" s="319" t="str">
        <f>IF('Profit &amp; Loss Account'!B14&gt;30000,'Profit &amp; Loss Account'!B30+'Profit &amp; Loss Account'!B31," ")</f>
        <v xml:space="preserve"> </v>
      </c>
      <c r="E51" s="320"/>
      <c r="F51" s="321"/>
      <c r="G51" s="218" t="s">
        <v>167</v>
      </c>
      <c r="H51" s="219">
        <v>0</v>
      </c>
      <c r="I51" s="219">
        <v>0</v>
      </c>
      <c r="J51" s="220"/>
      <c r="K51" s="220"/>
      <c r="L51" s="220"/>
      <c r="M51" s="220"/>
      <c r="N51" s="217" t="s">
        <v>51</v>
      </c>
      <c r="O51" s="319" t="str">
        <f>IF('Profit &amp; Loss Account'!B14&gt;30000,'Profit &amp; Loss Account'!B35+'Profit &amp; Loss Account'!B36," ")</f>
        <v xml:space="preserve"> </v>
      </c>
      <c r="P51" s="320"/>
      <c r="Q51" s="321"/>
      <c r="R51" s="218" t="s">
        <v>167</v>
      </c>
      <c r="S51" s="219">
        <v>0</v>
      </c>
      <c r="T51" s="219">
        <v>0</v>
      </c>
      <c r="U51" s="220"/>
      <c r="V51" s="220"/>
      <c r="W51" s="243"/>
    </row>
    <row r="52" spans="1:23" ht="12.75" customHeight="1" x14ac:dyDescent="0.15">
      <c r="A52" s="240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43"/>
    </row>
    <row r="53" spans="1:23" x14ac:dyDescent="0.15">
      <c r="A53" s="236">
        <v>12</v>
      </c>
      <c r="B53" s="220"/>
      <c r="C53" s="227" t="s">
        <v>188</v>
      </c>
      <c r="D53" s="227"/>
      <c r="E53" s="227"/>
      <c r="F53" s="227"/>
      <c r="G53" s="227"/>
      <c r="H53" s="227"/>
      <c r="I53" s="227"/>
      <c r="J53" s="227"/>
      <c r="K53" s="227"/>
      <c r="L53" s="236">
        <v>17</v>
      </c>
      <c r="M53" s="220"/>
      <c r="N53" s="227" t="s">
        <v>192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15">
      <c r="A54" s="255"/>
      <c r="B54" s="220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6" x14ac:dyDescent="0.15">
      <c r="A55" s="240"/>
      <c r="B55" s="220"/>
      <c r="C55" s="217" t="s">
        <v>51</v>
      </c>
      <c r="D55" s="319" t="str">
        <f>IF('Profit &amp; Loss Account'!B14&gt;30000,'Profit &amp; Loss Account'!B26," ")</f>
        <v xml:space="preserve"> </v>
      </c>
      <c r="E55" s="320"/>
      <c r="F55" s="321"/>
      <c r="G55" s="218" t="s">
        <v>167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19" t="str">
        <f>IF('Profit &amp; Loss Account'!B14&gt;30000,'Profit &amp; Loss Account'!B29," ")</f>
        <v xml:space="preserve"> </v>
      </c>
      <c r="P55" s="320"/>
      <c r="Q55" s="321"/>
      <c r="R55" s="218" t="s">
        <v>167</v>
      </c>
      <c r="S55" s="219">
        <v>0</v>
      </c>
      <c r="T55" s="219">
        <v>0</v>
      </c>
      <c r="U55" s="220"/>
      <c r="V55" s="220"/>
      <c r="W55" s="243"/>
    </row>
    <row r="56" spans="1:23" x14ac:dyDescent="0.15">
      <c r="A56" s="24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43"/>
    </row>
    <row r="57" spans="1:23" x14ac:dyDescent="0.15">
      <c r="A57" s="236">
        <v>13</v>
      </c>
      <c r="B57" s="220"/>
      <c r="C57" s="227" t="s">
        <v>190</v>
      </c>
      <c r="D57" s="227"/>
      <c r="E57" s="227"/>
      <c r="F57" s="227"/>
      <c r="G57" s="227"/>
      <c r="H57" s="227"/>
      <c r="I57" s="227"/>
      <c r="J57" s="227"/>
      <c r="K57" s="227"/>
      <c r="L57" s="236">
        <v>18</v>
      </c>
      <c r="M57" s="220"/>
      <c r="N57" s="227" t="s">
        <v>314</v>
      </c>
      <c r="O57" s="220"/>
      <c r="P57" s="220"/>
      <c r="Q57" s="220"/>
      <c r="R57" s="220"/>
      <c r="S57" s="220"/>
      <c r="T57" s="220"/>
      <c r="U57" s="220"/>
      <c r="V57" s="220"/>
      <c r="W57" s="243"/>
    </row>
    <row r="58" spans="1:23" x14ac:dyDescent="0.15">
      <c r="A58" s="24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46" t="s">
        <v>315</v>
      </c>
      <c r="O58" s="220"/>
      <c r="P58" s="220"/>
      <c r="Q58" s="220"/>
      <c r="R58" s="220"/>
      <c r="S58" s="220"/>
      <c r="T58" s="220"/>
      <c r="U58" s="220"/>
      <c r="V58" s="220"/>
      <c r="W58" s="243"/>
    </row>
    <row r="59" spans="1:23" ht="6" customHeight="1" x14ac:dyDescent="0.15">
      <c r="A59" s="255"/>
      <c r="B59" s="220"/>
      <c r="C59" s="227"/>
      <c r="D59" s="227"/>
      <c r="E59" s="227"/>
      <c r="F59" s="227"/>
      <c r="G59" s="227"/>
      <c r="H59" s="227"/>
      <c r="I59" s="227"/>
      <c r="J59" s="227"/>
      <c r="K59" s="227"/>
      <c r="L59" s="227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43"/>
    </row>
    <row r="60" spans="1:23" ht="16" x14ac:dyDescent="0.15">
      <c r="A60" s="240"/>
      <c r="B60" s="220"/>
      <c r="C60" s="217" t="s">
        <v>51</v>
      </c>
      <c r="D60" s="319" t="str">
        <f>IF('Profit &amp; Loss Account'!B14&gt;30000,'Profit &amp; Loss Account'!B27," ")</f>
        <v xml:space="preserve"> </v>
      </c>
      <c r="E60" s="320"/>
      <c r="F60" s="321"/>
      <c r="G60" s="218" t="s">
        <v>167</v>
      </c>
      <c r="H60" s="219">
        <v>0</v>
      </c>
      <c r="I60" s="219">
        <v>0</v>
      </c>
      <c r="J60" s="220"/>
      <c r="K60" s="220"/>
      <c r="L60" s="220"/>
      <c r="M60" s="220"/>
      <c r="N60" s="217" t="s">
        <v>51</v>
      </c>
      <c r="O60" s="319" t="str">
        <f>IF('Profit &amp; Loss Account'!B14&gt;30000,'Profit &amp; Loss Account'!B32+'Profit &amp; Loss Account'!B34+'Profit &amp; Loss Account'!B42+SUM('Profit &amp; Loss Account'!B37:B41)+'Profit &amp; Loss Account'!B43," ")</f>
        <v xml:space="preserve"> </v>
      </c>
      <c r="P60" s="320"/>
      <c r="Q60" s="321"/>
      <c r="R60" s="218" t="s">
        <v>167</v>
      </c>
      <c r="S60" s="219">
        <v>0</v>
      </c>
      <c r="T60" s="219">
        <v>0</v>
      </c>
      <c r="U60" s="220"/>
      <c r="V60" s="220"/>
      <c r="W60" s="243"/>
    </row>
    <row r="61" spans="1:23" x14ac:dyDescent="0.15">
      <c r="A61" s="24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43"/>
    </row>
    <row r="62" spans="1:23" x14ac:dyDescent="0.15">
      <c r="A62" s="236">
        <v>14</v>
      </c>
      <c r="B62" s="220"/>
      <c r="C62" s="227" t="s">
        <v>316</v>
      </c>
      <c r="D62" s="227"/>
      <c r="E62" s="227"/>
      <c r="F62" s="227"/>
      <c r="G62" s="227"/>
      <c r="H62" s="227"/>
      <c r="I62" s="227"/>
      <c r="J62" s="227"/>
      <c r="K62" s="227"/>
      <c r="L62" s="236">
        <v>19</v>
      </c>
      <c r="M62" s="220"/>
      <c r="N62" s="227" t="s">
        <v>317</v>
      </c>
      <c r="O62" s="220"/>
      <c r="P62" s="220"/>
      <c r="Q62" s="220"/>
      <c r="R62" s="220"/>
      <c r="S62" s="220"/>
      <c r="T62" s="220"/>
      <c r="U62" s="220"/>
      <c r="V62" s="220"/>
      <c r="W62" s="243"/>
    </row>
    <row r="63" spans="1:23" ht="6" customHeight="1" x14ac:dyDescent="0.15">
      <c r="A63" s="255"/>
      <c r="B63" s="220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ht="16" x14ac:dyDescent="0.15">
      <c r="A64" s="240"/>
      <c r="B64" s="220"/>
      <c r="C64" s="217" t="s">
        <v>51</v>
      </c>
      <c r="D64" s="319" t="str">
        <f>IF('Profit &amp; Loss Account'!B14&gt;30000,'Profit &amp; Loss Account'!B28," ")</f>
        <v xml:space="preserve"> </v>
      </c>
      <c r="E64" s="320"/>
      <c r="F64" s="321"/>
      <c r="G64" s="218" t="s">
        <v>167</v>
      </c>
      <c r="H64" s="219">
        <v>0</v>
      </c>
      <c r="I64" s="219">
        <v>0</v>
      </c>
      <c r="J64" s="220"/>
      <c r="K64" s="220"/>
      <c r="L64" s="220"/>
      <c r="M64" s="220"/>
      <c r="N64" s="217" t="s">
        <v>51</v>
      </c>
      <c r="O64" s="319">
        <f>'Profit &amp; Loss Account'!B22+'Profit &amp; Loss Account'!B45-'Profit &amp; Loss Account'!B44</f>
        <v>0</v>
      </c>
      <c r="P64" s="320"/>
      <c r="Q64" s="321"/>
      <c r="R64" s="218" t="s">
        <v>167</v>
      </c>
      <c r="S64" s="219">
        <v>0</v>
      </c>
      <c r="T64" s="219">
        <v>0</v>
      </c>
      <c r="U64" s="220"/>
      <c r="V64" s="220"/>
      <c r="W64" s="243"/>
    </row>
    <row r="65" spans="1:26" ht="8" customHeight="1" x14ac:dyDescent="0.15">
      <c r="A65" s="249"/>
      <c r="B65" s="250"/>
      <c r="C65" s="250"/>
      <c r="D65" s="250"/>
      <c r="E65" s="250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1"/>
    </row>
    <row r="66" spans="1:26" ht="25" customHeight="1" x14ac:dyDescent="0.15">
      <c r="A66" s="329" t="s">
        <v>202</v>
      </c>
      <c r="B66" s="329"/>
      <c r="C66" s="329"/>
      <c r="D66" s="329"/>
      <c r="E66" s="329"/>
      <c r="F66" s="329"/>
      <c r="G66" s="329"/>
      <c r="H66" s="329"/>
      <c r="I66" s="329"/>
      <c r="J66" s="329"/>
      <c r="K66" s="329"/>
      <c r="L66" s="329"/>
      <c r="M66" s="329"/>
      <c r="N66" s="329"/>
      <c r="O66" s="329"/>
      <c r="P66" s="329"/>
      <c r="Q66" s="329"/>
      <c r="R66" s="329"/>
      <c r="S66" s="329"/>
      <c r="T66" s="329"/>
      <c r="U66" s="329"/>
      <c r="V66" s="329"/>
      <c r="W66" s="329"/>
    </row>
    <row r="67" spans="1:26" ht="8" customHeight="1" x14ac:dyDescent="0.15">
      <c r="A67" s="233"/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5"/>
    </row>
    <row r="68" spans="1:26" x14ac:dyDescent="0.15">
      <c r="A68" s="236">
        <v>20</v>
      </c>
      <c r="B68" s="220"/>
      <c r="C68" s="227" t="s">
        <v>203</v>
      </c>
      <c r="D68" s="227"/>
      <c r="E68" s="227"/>
      <c r="F68" s="227"/>
      <c r="G68" s="227"/>
      <c r="H68" s="227"/>
      <c r="I68" s="227"/>
      <c r="J68" s="227"/>
      <c r="K68" s="227"/>
      <c r="L68" s="236">
        <v>21</v>
      </c>
      <c r="M68" s="220"/>
      <c r="N68" s="227" t="s">
        <v>204</v>
      </c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6" x14ac:dyDescent="0.15">
      <c r="A69" s="240"/>
      <c r="B69" s="220"/>
      <c r="C69" s="246" t="s">
        <v>318</v>
      </c>
      <c r="D69" s="227"/>
      <c r="E69" s="227"/>
      <c r="F69" s="227"/>
      <c r="G69" s="227"/>
      <c r="H69" s="227"/>
      <c r="I69" s="227"/>
      <c r="J69" s="227"/>
      <c r="K69" s="227"/>
      <c r="L69" s="220"/>
      <c r="M69" s="220"/>
      <c r="N69" s="246" t="s">
        <v>319</v>
      </c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6" ht="6" customHeight="1" x14ac:dyDescent="0.15">
      <c r="A70" s="255"/>
      <c r="B70" s="220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43"/>
    </row>
    <row r="71" spans="1:26" ht="16" x14ac:dyDescent="0.15">
      <c r="A71" s="240"/>
      <c r="B71" s="220"/>
      <c r="C71" s="217" t="s">
        <v>51</v>
      </c>
      <c r="D71" s="319">
        <f>IF((D38+O38-O64)&gt;=0,D38+O38-O64,0)</f>
        <v>0</v>
      </c>
      <c r="E71" s="320"/>
      <c r="F71" s="321"/>
      <c r="G71" s="218" t="s">
        <v>167</v>
      </c>
      <c r="H71" s="219">
        <v>0</v>
      </c>
      <c r="I71" s="219">
        <v>0</v>
      </c>
      <c r="J71" s="220"/>
      <c r="K71" s="220"/>
      <c r="L71" s="220"/>
      <c r="M71" s="220"/>
      <c r="N71" s="217" t="s">
        <v>51</v>
      </c>
      <c r="O71" s="319">
        <f>IF((D38+O38-O64)&lt;0,O64-D38-O38,0)</f>
        <v>0</v>
      </c>
      <c r="P71" s="320"/>
      <c r="Q71" s="321"/>
      <c r="R71" s="218" t="s">
        <v>167</v>
      </c>
      <c r="S71" s="219">
        <v>0</v>
      </c>
      <c r="T71" s="219">
        <v>0</v>
      </c>
      <c r="U71" s="220"/>
      <c r="V71" s="220"/>
      <c r="W71" s="256"/>
      <c r="Y71" s="257"/>
      <c r="Z71" s="257"/>
    </row>
    <row r="72" spans="1:26" ht="8" customHeight="1" x14ac:dyDescent="0.15">
      <c r="A72" s="249"/>
      <c r="B72" s="250"/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1"/>
    </row>
    <row r="73" spans="1:26" ht="25" customHeight="1" x14ac:dyDescent="0.15">
      <c r="A73" s="328" t="s">
        <v>207</v>
      </c>
      <c r="B73" s="328"/>
      <c r="C73" s="328"/>
      <c r="D73" s="328"/>
      <c r="E73" s="328"/>
      <c r="F73" s="328"/>
      <c r="G73" s="328"/>
      <c r="H73" s="328"/>
      <c r="I73" s="328"/>
      <c r="J73" s="328"/>
      <c r="K73" s="328"/>
      <c r="L73" s="328"/>
      <c r="M73" s="328"/>
      <c r="N73" s="328"/>
      <c r="O73" s="328"/>
      <c r="P73" s="328"/>
      <c r="Q73" s="328"/>
      <c r="R73" s="328"/>
      <c r="S73" s="328"/>
      <c r="T73" s="328"/>
      <c r="U73" s="328"/>
      <c r="V73" s="328"/>
      <c r="W73" s="328"/>
      <c r="Y73" s="257"/>
      <c r="Z73" s="257"/>
    </row>
    <row r="74" spans="1:26" ht="14" customHeight="1" x14ac:dyDescent="0.15">
      <c r="A74" s="322" t="s">
        <v>320</v>
      </c>
      <c r="B74" s="322"/>
      <c r="C74" s="322"/>
      <c r="D74" s="322"/>
      <c r="E74" s="322"/>
      <c r="F74" s="322"/>
      <c r="G74" s="322"/>
      <c r="H74" s="322"/>
      <c r="I74" s="322"/>
      <c r="J74" s="322"/>
      <c r="K74" s="322"/>
      <c r="L74" s="322"/>
      <c r="M74" s="322"/>
      <c r="N74" s="322"/>
      <c r="O74" s="322"/>
      <c r="P74" s="322"/>
      <c r="Q74" s="322"/>
      <c r="R74" s="322"/>
      <c r="S74" s="322"/>
      <c r="T74" s="322"/>
      <c r="U74" s="322"/>
      <c r="V74" s="322"/>
      <c r="W74" s="322"/>
    </row>
    <row r="75" spans="1:26" ht="14" customHeight="1" x14ac:dyDescent="0.15">
      <c r="A75" s="322" t="s">
        <v>321</v>
      </c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2"/>
      <c r="M75" s="322"/>
      <c r="N75" s="322"/>
      <c r="O75" s="322"/>
      <c r="P75" s="322"/>
      <c r="Q75" s="322"/>
      <c r="R75" s="322"/>
      <c r="S75" s="322"/>
      <c r="T75" s="322"/>
      <c r="U75" s="322"/>
      <c r="V75" s="322"/>
      <c r="W75" s="322"/>
      <c r="Y75" s="257"/>
      <c r="Z75" s="257"/>
    </row>
    <row r="76" spans="1:26" ht="13.5" customHeight="1" x14ac:dyDescent="0.15">
      <c r="A76" s="322" t="s">
        <v>322</v>
      </c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2"/>
      <c r="M76" s="322"/>
      <c r="N76" s="322"/>
      <c r="O76" s="322"/>
      <c r="P76" s="322"/>
      <c r="Q76" s="322"/>
      <c r="R76" s="322"/>
      <c r="S76" s="322"/>
      <c r="T76" s="322"/>
      <c r="U76" s="322"/>
      <c r="V76" s="322"/>
      <c r="W76" s="322"/>
    </row>
    <row r="77" spans="1:26" ht="8" customHeight="1" x14ac:dyDescent="0.15">
      <c r="A77" s="233"/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5"/>
    </row>
    <row r="78" spans="1:26" x14ac:dyDescent="0.15">
      <c r="A78" s="236">
        <v>22</v>
      </c>
      <c r="B78" s="220"/>
      <c r="C78" s="227" t="s">
        <v>339</v>
      </c>
      <c r="D78" s="227"/>
      <c r="E78" s="227"/>
      <c r="F78" s="227"/>
      <c r="G78" s="227"/>
      <c r="H78" s="227"/>
      <c r="I78" s="227"/>
      <c r="J78" s="227"/>
      <c r="K78" s="227"/>
      <c r="L78" s="236">
        <v>24</v>
      </c>
      <c r="M78" s="220"/>
      <c r="N78" s="227" t="s">
        <v>375</v>
      </c>
      <c r="O78" s="220"/>
      <c r="P78" s="220"/>
      <c r="Q78" s="220"/>
      <c r="R78" s="220"/>
      <c r="S78" s="220"/>
      <c r="T78" s="220"/>
      <c r="U78" s="220"/>
      <c r="V78" s="220"/>
      <c r="W78" s="243"/>
    </row>
    <row r="79" spans="1:26" x14ac:dyDescent="0.15">
      <c r="A79" s="255"/>
      <c r="B79" s="220"/>
      <c r="C79" s="227"/>
      <c r="D79" s="227"/>
      <c r="E79" s="227"/>
      <c r="F79" s="227"/>
      <c r="G79" s="227"/>
      <c r="H79" s="227"/>
      <c r="I79" s="227"/>
      <c r="J79" s="227"/>
      <c r="K79" s="227"/>
      <c r="L79" s="220"/>
      <c r="M79" s="220"/>
      <c r="N79" s="220"/>
      <c r="O79" s="220"/>
      <c r="P79" s="220"/>
      <c r="Q79" s="220"/>
      <c r="R79" s="220"/>
      <c r="S79" s="258"/>
      <c r="T79" s="258"/>
      <c r="U79" s="258"/>
      <c r="V79" s="258"/>
      <c r="W79" s="243"/>
    </row>
    <row r="80" spans="1:26" ht="15" customHeight="1" x14ac:dyDescent="0.15">
      <c r="A80" s="255"/>
      <c r="B80" s="220"/>
      <c r="C80" s="217" t="s">
        <v>51</v>
      </c>
      <c r="D80" s="319">
        <f>IF(([1]Schedule!$Q$1)&gt;0,[1]Schedule!$Q$1,0)</f>
        <v>0</v>
      </c>
      <c r="E80" s="320"/>
      <c r="F80" s="321"/>
      <c r="G80" s="218" t="s">
        <v>167</v>
      </c>
      <c r="H80" s="219">
        <v>0</v>
      </c>
      <c r="I80" s="219">
        <v>0</v>
      </c>
      <c r="J80" s="227"/>
      <c r="K80" s="227"/>
      <c r="L80" s="227"/>
      <c r="M80" s="220"/>
      <c r="N80" s="217" t="s">
        <v>51</v>
      </c>
      <c r="O80" s="319">
        <f>IF(([1]Schedule!$R$1+[1]Schedule!$Y$1)&gt;0,[1]Schedule!$R$1+[1]Schedule!$Y$1,0)</f>
        <v>0</v>
      </c>
      <c r="P80" s="320"/>
      <c r="Q80" s="321"/>
      <c r="R80" s="218" t="s">
        <v>167</v>
      </c>
      <c r="S80" s="219">
        <v>0</v>
      </c>
      <c r="T80" s="219">
        <v>0</v>
      </c>
      <c r="U80" s="220"/>
      <c r="V80" s="220"/>
      <c r="W80" s="243"/>
    </row>
    <row r="81" spans="1:23" ht="6" customHeight="1" x14ac:dyDescent="0.15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x14ac:dyDescent="0.15">
      <c r="A82" s="236">
        <v>23</v>
      </c>
      <c r="B82" s="220"/>
      <c r="C82" s="227" t="s">
        <v>376</v>
      </c>
      <c r="D82" s="220"/>
      <c r="E82" s="220"/>
      <c r="F82" s="220"/>
      <c r="G82" s="220"/>
      <c r="H82" s="220"/>
      <c r="I82" s="220"/>
      <c r="J82" s="220"/>
      <c r="K82" s="220"/>
      <c r="L82" s="236">
        <v>25</v>
      </c>
      <c r="M82" s="220"/>
      <c r="N82" s="227" t="s">
        <v>323</v>
      </c>
      <c r="O82" s="220"/>
      <c r="P82" s="220"/>
      <c r="Q82" s="220"/>
      <c r="R82" s="220"/>
      <c r="S82" s="220"/>
      <c r="T82" s="220"/>
      <c r="U82" s="220"/>
      <c r="V82" s="220"/>
      <c r="W82" s="243"/>
    </row>
    <row r="83" spans="1:23" ht="11.25" customHeight="1" x14ac:dyDescent="0.15">
      <c r="A83" s="240"/>
      <c r="B83" s="220"/>
      <c r="C83" s="227" t="s">
        <v>377</v>
      </c>
      <c r="D83" s="220"/>
      <c r="E83" s="220"/>
      <c r="F83" s="220"/>
      <c r="G83" s="220"/>
      <c r="H83" s="220"/>
      <c r="I83" s="220"/>
      <c r="J83" s="220"/>
      <c r="K83" s="220"/>
      <c r="L83" s="227"/>
      <c r="M83" s="220"/>
      <c r="N83" s="227" t="s">
        <v>378</v>
      </c>
      <c r="O83" s="258"/>
      <c r="P83" s="258"/>
      <c r="Q83" s="258"/>
      <c r="R83" s="258"/>
      <c r="S83" s="250"/>
      <c r="T83" s="250"/>
      <c r="U83" s="250"/>
      <c r="V83" s="250"/>
      <c r="W83" s="251"/>
    </row>
    <row r="84" spans="1:23" ht="6" customHeight="1" x14ac:dyDescent="0.15">
      <c r="A84" s="255"/>
      <c r="B84" s="220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16" x14ac:dyDescent="0.15">
      <c r="A85" s="255"/>
      <c r="B85" s="220"/>
      <c r="C85" s="217" t="s">
        <v>51</v>
      </c>
      <c r="D85" s="319">
        <f>IF(([1]Schedule!$R$1+[1]Schedule!$S$1)&lt;1000,[1]Schedule!$S$1,0)</f>
        <v>0</v>
      </c>
      <c r="E85" s="320"/>
      <c r="F85" s="321"/>
      <c r="G85" s="218" t="s">
        <v>167</v>
      </c>
      <c r="H85" s="219">
        <v>0</v>
      </c>
      <c r="I85" s="219">
        <v>0</v>
      </c>
      <c r="J85" s="227"/>
      <c r="K85" s="227"/>
      <c r="L85" s="220"/>
      <c r="M85" s="220"/>
      <c r="N85" s="217" t="s">
        <v>51</v>
      </c>
      <c r="O85" s="319">
        <f>IF([1]Schedule!$Z$1&gt;0,[1]Schedule!$Z$1,0)</f>
        <v>0</v>
      </c>
      <c r="P85" s="320"/>
      <c r="Q85" s="321"/>
      <c r="R85" s="218" t="s">
        <v>167</v>
      </c>
      <c r="S85" s="219">
        <v>0</v>
      </c>
      <c r="T85" s="219">
        <v>0</v>
      </c>
      <c r="U85" s="220"/>
      <c r="V85" s="220"/>
      <c r="W85" s="243"/>
    </row>
    <row r="86" spans="1:23" ht="8" customHeight="1" x14ac:dyDescent="0.15">
      <c r="A86" s="249"/>
      <c r="B86" s="250"/>
      <c r="C86" s="250"/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1"/>
    </row>
    <row r="87" spans="1:23" ht="25" customHeight="1" x14ac:dyDescent="0.15">
      <c r="A87" s="327" t="s">
        <v>324</v>
      </c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27"/>
      <c r="P87" s="327"/>
      <c r="Q87" s="327"/>
      <c r="R87" s="327"/>
      <c r="S87" s="327"/>
      <c r="T87" s="327"/>
      <c r="U87" s="327"/>
      <c r="V87" s="327"/>
      <c r="W87" s="327"/>
    </row>
    <row r="88" spans="1:23" ht="16" customHeight="1" x14ac:dyDescent="0.15">
      <c r="A88" s="322" t="s">
        <v>325</v>
      </c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2"/>
      <c r="N88" s="322"/>
      <c r="O88" s="322"/>
      <c r="P88" s="322"/>
      <c r="Q88" s="322"/>
      <c r="R88" s="322"/>
      <c r="S88" s="322"/>
      <c r="T88" s="322"/>
      <c r="U88" s="322"/>
      <c r="V88" s="322"/>
      <c r="W88" s="322"/>
    </row>
    <row r="89" spans="1:23" ht="15.75" customHeight="1" x14ac:dyDescent="0.15">
      <c r="A89" s="322" t="s">
        <v>326</v>
      </c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  <c r="P89" s="322"/>
      <c r="Q89" s="322"/>
      <c r="R89" s="322"/>
      <c r="S89" s="322"/>
      <c r="T89" s="322"/>
      <c r="U89" s="322"/>
      <c r="V89" s="322"/>
      <c r="W89" s="322"/>
    </row>
    <row r="90" spans="1:23" ht="8" customHeight="1" x14ac:dyDescent="0.15">
      <c r="A90" s="233"/>
      <c r="B90" s="234"/>
      <c r="C90" s="234"/>
      <c r="D90" s="234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5"/>
    </row>
    <row r="91" spans="1:23" x14ac:dyDescent="0.15">
      <c r="A91" s="236">
        <v>26</v>
      </c>
      <c r="B91" s="220"/>
      <c r="C91" s="227" t="s">
        <v>327</v>
      </c>
      <c r="D91" s="227"/>
      <c r="E91" s="227"/>
      <c r="F91" s="227"/>
      <c r="G91" s="227"/>
      <c r="H91" s="227"/>
      <c r="I91" s="227"/>
      <c r="J91" s="227"/>
      <c r="K91" s="227"/>
      <c r="L91" s="236">
        <v>28</v>
      </c>
      <c r="M91" s="220"/>
      <c r="N91" s="227" t="s">
        <v>246</v>
      </c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15">
      <c r="A92" s="227"/>
      <c r="B92" s="220"/>
      <c r="C92" s="246" t="s">
        <v>379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0"/>
      <c r="N92" s="227" t="s">
        <v>380</v>
      </c>
      <c r="O92" s="258"/>
      <c r="P92" s="258"/>
      <c r="Q92" s="258"/>
      <c r="R92" s="258"/>
      <c r="S92" s="258"/>
      <c r="T92" s="258"/>
      <c r="U92" s="258"/>
      <c r="V92" s="258"/>
      <c r="W92" s="243"/>
    </row>
    <row r="93" spans="1:23" ht="6" customHeight="1" x14ac:dyDescent="0.15">
      <c r="A93" s="227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6" x14ac:dyDescent="0.15">
      <c r="A94" s="220"/>
      <c r="B94" s="220"/>
      <c r="C94" s="217" t="s">
        <v>51</v>
      </c>
      <c r="D94" s="319">
        <f>'Business Details'!O50</f>
        <v>0</v>
      </c>
      <c r="E94" s="320"/>
      <c r="F94" s="321"/>
      <c r="G94" s="218" t="s">
        <v>167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19">
        <f>IF(O106&gt;0,0,IF('Business Details'!D50=0,0,IF(D99&gt;'Business Details'!D50,'Business Details'!D50,D99)))</f>
        <v>0</v>
      </c>
      <c r="P94" s="320"/>
      <c r="Q94" s="321"/>
      <c r="R94" s="218" t="s">
        <v>167</v>
      </c>
      <c r="S94" s="219">
        <v>0</v>
      </c>
      <c r="T94" s="219">
        <v>0</v>
      </c>
      <c r="U94" s="220"/>
      <c r="V94" s="220"/>
      <c r="W94" s="243"/>
    </row>
    <row r="95" spans="1:23" x14ac:dyDescent="0.15">
      <c r="A95" s="22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15">
      <c r="A96" s="236">
        <v>27</v>
      </c>
      <c r="B96" s="220"/>
      <c r="C96" s="227" t="s">
        <v>381</v>
      </c>
      <c r="D96" s="227"/>
      <c r="E96" s="227"/>
      <c r="F96" s="227"/>
      <c r="G96" s="227"/>
      <c r="H96" s="227"/>
      <c r="I96" s="227"/>
      <c r="J96" s="227"/>
      <c r="K96" s="227"/>
      <c r="L96" s="236">
        <v>29</v>
      </c>
      <c r="M96" s="220"/>
      <c r="N96" s="227" t="s">
        <v>328</v>
      </c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6" ht="12" customHeight="1" x14ac:dyDescent="0.15">
      <c r="A97" s="255"/>
      <c r="B97" s="220"/>
      <c r="C97" s="227" t="s">
        <v>382</v>
      </c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46" t="s">
        <v>329</v>
      </c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6" ht="6" customHeight="1" x14ac:dyDescent="0.15">
      <c r="A98" s="255"/>
      <c r="B98" s="220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43"/>
    </row>
    <row r="99" spans="1:26" ht="16" x14ac:dyDescent="0.15">
      <c r="A99" s="240"/>
      <c r="B99" s="220"/>
      <c r="C99" s="217" t="s">
        <v>51</v>
      </c>
      <c r="D99" s="319">
        <f>IF((D71+O85+D94-O71-D80-D85-O80)&gt;0,D71+O85+D94-O71-D80-D85-O80,0)</f>
        <v>0</v>
      </c>
      <c r="E99" s="320"/>
      <c r="F99" s="321"/>
      <c r="G99" s="218" t="s">
        <v>167</v>
      </c>
      <c r="H99" s="219">
        <v>0</v>
      </c>
      <c r="I99" s="219">
        <v>0</v>
      </c>
      <c r="J99" s="220"/>
      <c r="K99" s="220"/>
      <c r="L99" s="227"/>
      <c r="M99" s="220"/>
      <c r="N99" s="217" t="s">
        <v>51</v>
      </c>
      <c r="O99" s="319">
        <f>'Profit &amp; Loss Account'!B16</f>
        <v>0</v>
      </c>
      <c r="P99" s="320"/>
      <c r="Q99" s="321"/>
      <c r="R99" s="218" t="s">
        <v>167</v>
      </c>
      <c r="S99" s="219">
        <v>0</v>
      </c>
      <c r="T99" s="219">
        <v>0</v>
      </c>
      <c r="U99" s="220"/>
      <c r="V99" s="220"/>
      <c r="W99" s="243"/>
      <c r="Y99" s="257"/>
      <c r="Z99" s="257"/>
    </row>
    <row r="100" spans="1:26" ht="12" customHeight="1" x14ac:dyDescent="0.15">
      <c r="A100" s="249"/>
      <c r="B100" s="250"/>
      <c r="C100" s="250"/>
      <c r="D100" s="250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0"/>
      <c r="P100" s="250"/>
      <c r="Q100" s="250"/>
      <c r="R100" s="250"/>
      <c r="S100" s="250"/>
      <c r="T100" s="250"/>
      <c r="U100" s="250"/>
      <c r="V100" s="250"/>
      <c r="W100" s="251"/>
    </row>
    <row r="101" spans="1:26" ht="25" customHeight="1" x14ac:dyDescent="0.15">
      <c r="A101" s="328" t="s">
        <v>330</v>
      </c>
      <c r="B101" s="328"/>
      <c r="C101" s="328"/>
      <c r="D101" s="328"/>
      <c r="E101" s="328"/>
      <c r="F101" s="328"/>
      <c r="G101" s="328"/>
      <c r="H101" s="328"/>
      <c r="I101" s="328"/>
      <c r="J101" s="328"/>
      <c r="K101" s="328"/>
      <c r="L101" s="328"/>
      <c r="M101" s="328"/>
      <c r="N101" s="328"/>
      <c r="O101" s="328"/>
      <c r="P101" s="328"/>
      <c r="Q101" s="328"/>
      <c r="R101" s="328"/>
      <c r="S101" s="328"/>
      <c r="T101" s="328"/>
      <c r="U101" s="328"/>
      <c r="V101" s="328"/>
      <c r="W101" s="328"/>
    </row>
    <row r="102" spans="1:26" ht="8" customHeight="1" x14ac:dyDescent="0.15">
      <c r="A102" s="233"/>
      <c r="B102" s="234"/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5"/>
    </row>
    <row r="103" spans="1:26" x14ac:dyDescent="0.15">
      <c r="A103" s="236">
        <v>30</v>
      </c>
      <c r="B103" s="220"/>
      <c r="C103" s="227" t="s">
        <v>383</v>
      </c>
      <c r="D103" s="227"/>
      <c r="E103" s="227"/>
      <c r="F103" s="227"/>
      <c r="G103" s="227"/>
      <c r="H103" s="227"/>
      <c r="I103" s="227"/>
      <c r="J103" s="227"/>
      <c r="K103" s="227"/>
      <c r="L103" s="236">
        <v>31</v>
      </c>
      <c r="M103" s="220"/>
      <c r="N103" s="227" t="s">
        <v>384</v>
      </c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6" ht="12" customHeight="1" x14ac:dyDescent="0.15">
      <c r="A104" s="240"/>
      <c r="B104" s="220"/>
      <c r="C104" s="241" t="s">
        <v>385</v>
      </c>
      <c r="D104" s="259"/>
      <c r="E104" s="259"/>
      <c r="F104" s="259"/>
      <c r="G104" s="218"/>
      <c r="H104" s="253"/>
      <c r="I104" s="253"/>
      <c r="J104" s="220"/>
      <c r="K104" s="220"/>
      <c r="L104" s="227"/>
      <c r="M104" s="220"/>
      <c r="N104" s="227" t="s">
        <v>386</v>
      </c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6" ht="6" customHeight="1" x14ac:dyDescent="0.15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6" ht="16" x14ac:dyDescent="0.15">
      <c r="A106" s="255"/>
      <c r="B106" s="220"/>
      <c r="C106" s="217" t="s">
        <v>51</v>
      </c>
      <c r="D106" s="319">
        <f>IF((D99+O99-O94)&gt;0,D99+O99-O94,0)</f>
        <v>0</v>
      </c>
      <c r="E106" s="320"/>
      <c r="F106" s="321"/>
      <c r="G106" s="218" t="s">
        <v>167</v>
      </c>
      <c r="H106" s="219">
        <v>0</v>
      </c>
      <c r="I106" s="219">
        <v>0</v>
      </c>
      <c r="J106" s="227"/>
      <c r="K106" s="227"/>
      <c r="L106" s="227"/>
      <c r="M106" s="220"/>
      <c r="N106" s="217" t="s">
        <v>51</v>
      </c>
      <c r="O106" s="319">
        <f>IF((O71+D80+D85+O80-D71-O85-D94)&gt;=0,O71+D80+D85+O80-D71-O85-D94,0)</f>
        <v>0</v>
      </c>
      <c r="P106" s="320"/>
      <c r="Q106" s="321"/>
      <c r="R106" s="218" t="s">
        <v>167</v>
      </c>
      <c r="S106" s="219">
        <v>0</v>
      </c>
      <c r="T106" s="219">
        <v>0</v>
      </c>
      <c r="U106" s="220"/>
      <c r="V106" s="220"/>
      <c r="W106" s="243"/>
    </row>
    <row r="107" spans="1:26" ht="6" customHeight="1" x14ac:dyDescent="0.15">
      <c r="A107" s="249"/>
      <c r="B107" s="250"/>
      <c r="C107" s="250"/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60"/>
      <c r="O107" s="250"/>
      <c r="P107" s="250"/>
      <c r="Q107" s="250"/>
      <c r="R107" s="250"/>
      <c r="S107" s="250"/>
      <c r="T107" s="250"/>
      <c r="U107" s="250"/>
      <c r="V107" s="250"/>
      <c r="W107" s="251"/>
    </row>
    <row r="108" spans="1:26" ht="25" customHeight="1" x14ac:dyDescent="0.15">
      <c r="A108" s="327" t="s">
        <v>331</v>
      </c>
      <c r="B108" s="327"/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7"/>
      <c r="R108" s="327"/>
      <c r="S108" s="327"/>
      <c r="T108" s="327"/>
      <c r="U108" s="327"/>
      <c r="V108" s="327"/>
      <c r="W108" s="327"/>
    </row>
    <row r="109" spans="1:26" ht="16" customHeight="1" x14ac:dyDescent="0.15">
      <c r="A109" s="322" t="s">
        <v>332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</row>
    <row r="110" spans="1:26" ht="8" customHeight="1" x14ac:dyDescent="0.15">
      <c r="A110" s="233"/>
      <c r="B110" s="234"/>
      <c r="C110" s="234"/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5"/>
    </row>
    <row r="111" spans="1:26" x14ac:dyDescent="0.15">
      <c r="A111" s="236">
        <v>32</v>
      </c>
      <c r="B111" s="220"/>
      <c r="C111" s="227" t="s">
        <v>333</v>
      </c>
      <c r="D111" s="227"/>
      <c r="E111" s="227"/>
      <c r="F111" s="227"/>
      <c r="G111" s="227"/>
      <c r="H111" s="227"/>
      <c r="I111" s="227"/>
      <c r="J111" s="227"/>
      <c r="K111" s="227"/>
      <c r="L111" s="236">
        <v>35</v>
      </c>
      <c r="M111" s="220"/>
      <c r="N111" s="227" t="s">
        <v>334</v>
      </c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6" x14ac:dyDescent="0.15">
      <c r="A112" s="255"/>
      <c r="B112" s="220"/>
      <c r="C112" s="227" t="s">
        <v>257</v>
      </c>
      <c r="D112" s="323" t="str">
        <f>Admin!G2</f>
        <v>2022-23</v>
      </c>
      <c r="E112" s="324"/>
      <c r="F112" s="324"/>
      <c r="G112" s="227"/>
      <c r="H112" s="227"/>
      <c r="I112" s="227"/>
      <c r="J112" s="227"/>
      <c r="K112" s="227"/>
      <c r="L112" s="227"/>
      <c r="M112" s="220"/>
      <c r="N112" s="227" t="s">
        <v>387</v>
      </c>
      <c r="O112" s="258"/>
      <c r="P112" s="258"/>
      <c r="Q112" s="258"/>
      <c r="R112" s="258"/>
      <c r="S112" s="258"/>
      <c r="T112" s="258"/>
      <c r="U112" s="258"/>
      <c r="V112" s="258"/>
      <c r="W112" s="243"/>
    </row>
    <row r="113" spans="1:23" ht="6" customHeight="1" x14ac:dyDescent="0.15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6" x14ac:dyDescent="0.15">
      <c r="A114" s="240"/>
      <c r="B114" s="220"/>
      <c r="C114" s="217" t="s">
        <v>51</v>
      </c>
      <c r="D114" s="319"/>
      <c r="E114" s="320"/>
      <c r="F114" s="321"/>
      <c r="G114" s="218" t="s">
        <v>167</v>
      </c>
      <c r="H114" s="219">
        <v>0</v>
      </c>
      <c r="I114" s="219">
        <v>0</v>
      </c>
      <c r="J114" s="220"/>
      <c r="K114" s="220"/>
      <c r="L114" s="220"/>
      <c r="M114" s="220"/>
      <c r="N114" s="236"/>
      <c r="O114" s="259"/>
      <c r="P114" s="259"/>
      <c r="Q114" s="259"/>
      <c r="R114" s="218"/>
      <c r="S114" s="253"/>
      <c r="T114" s="253"/>
      <c r="U114" s="220"/>
      <c r="V114" s="220"/>
      <c r="W114" s="243"/>
    </row>
    <row r="115" spans="1:23" x14ac:dyDescent="0.15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15">
      <c r="A116" s="236">
        <v>33</v>
      </c>
      <c r="B116" s="220"/>
      <c r="C116" s="227" t="s">
        <v>335</v>
      </c>
      <c r="D116" s="227"/>
      <c r="E116" s="227"/>
      <c r="F116" s="227"/>
      <c r="G116" s="227"/>
      <c r="H116" s="227"/>
      <c r="I116" s="227"/>
      <c r="J116" s="227"/>
      <c r="K116" s="227"/>
      <c r="L116" s="236">
        <v>36</v>
      </c>
      <c r="M116" s="220"/>
      <c r="N116" s="227" t="s">
        <v>290</v>
      </c>
      <c r="O116" s="220"/>
      <c r="P116" s="220"/>
      <c r="Q116" s="220"/>
      <c r="R116" s="325" t="str">
        <f>Admin!G2</f>
        <v>2022-23</v>
      </c>
      <c r="S116" s="326"/>
      <c r="T116" s="326"/>
      <c r="U116" s="227" t="s">
        <v>336</v>
      </c>
      <c r="V116" s="220"/>
      <c r="W116" s="243"/>
    </row>
    <row r="117" spans="1:23" ht="12" customHeight="1" x14ac:dyDescent="0.15">
      <c r="A117" s="255"/>
      <c r="B117" s="220"/>
      <c r="C117" s="227" t="s">
        <v>254</v>
      </c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7" t="s">
        <v>388</v>
      </c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2" customHeight="1" x14ac:dyDescent="0.15">
      <c r="A118" s="255"/>
      <c r="B118" s="220"/>
      <c r="C118" s="227"/>
      <c r="D118" s="227"/>
      <c r="E118" s="227"/>
      <c r="F118" s="227"/>
      <c r="G118" s="227"/>
      <c r="H118" s="227"/>
      <c r="I118" s="227"/>
      <c r="J118" s="227"/>
      <c r="K118" s="227"/>
      <c r="L118" s="227"/>
      <c r="M118" s="220"/>
      <c r="N118" s="248" t="s">
        <v>225</v>
      </c>
      <c r="O118" s="220"/>
      <c r="P118" s="220"/>
      <c r="Q118" s="220"/>
      <c r="R118" s="220"/>
      <c r="S118" s="220"/>
      <c r="T118" s="220"/>
      <c r="U118" s="220"/>
      <c r="V118" s="220"/>
      <c r="W118" s="243"/>
    </row>
    <row r="119" spans="1:23" ht="16" x14ac:dyDescent="0.15">
      <c r="A119" s="240"/>
      <c r="B119" s="220"/>
      <c r="C119" s="217" t="s">
        <v>51</v>
      </c>
      <c r="D119" s="319"/>
      <c r="E119" s="320"/>
      <c r="F119" s="321"/>
      <c r="G119" s="218" t="s">
        <v>167</v>
      </c>
      <c r="H119" s="219">
        <v>0</v>
      </c>
      <c r="I119" s="219">
        <v>0</v>
      </c>
      <c r="J119" s="220"/>
      <c r="K119" s="220"/>
      <c r="L119" s="227"/>
      <c r="M119" s="220"/>
      <c r="N119" s="236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ht="12" customHeight="1" x14ac:dyDescent="0.15">
      <c r="A120" s="240"/>
      <c r="B120" s="220"/>
      <c r="C120" s="227"/>
      <c r="D120" s="220"/>
      <c r="E120" s="220"/>
      <c r="F120" s="220"/>
      <c r="G120" s="220"/>
      <c r="H120" s="220"/>
      <c r="I120" s="220"/>
      <c r="J120" s="220"/>
      <c r="K120" s="220"/>
      <c r="L120" s="227"/>
      <c r="M120" s="220"/>
      <c r="N120" s="261"/>
      <c r="O120" s="259"/>
      <c r="P120" s="259"/>
      <c r="Q120" s="259"/>
      <c r="R120" s="218"/>
      <c r="S120" s="253"/>
      <c r="T120" s="253"/>
      <c r="U120" s="220"/>
      <c r="V120" s="220"/>
      <c r="W120" s="243"/>
    </row>
    <row r="121" spans="1:23" x14ac:dyDescent="0.15">
      <c r="A121" s="236">
        <v>34</v>
      </c>
      <c r="B121" s="220"/>
      <c r="C121" s="227" t="s">
        <v>256</v>
      </c>
      <c r="D121" s="227"/>
      <c r="E121" s="227"/>
      <c r="F121" s="227"/>
      <c r="G121" s="227"/>
      <c r="H121" s="227"/>
      <c r="I121" s="227"/>
      <c r="J121" s="227"/>
      <c r="K121" s="227"/>
      <c r="L121" s="236">
        <v>37</v>
      </c>
      <c r="M121" s="220"/>
      <c r="N121" s="227" t="s">
        <v>260</v>
      </c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2" customHeight="1" x14ac:dyDescent="0.15">
      <c r="A122" s="255"/>
      <c r="B122" s="220"/>
      <c r="C122" s="246" t="s">
        <v>258</v>
      </c>
      <c r="D122" s="227"/>
      <c r="E122" s="227"/>
      <c r="F122" s="227"/>
      <c r="G122" s="227"/>
      <c r="H122" s="227"/>
      <c r="I122" s="227"/>
      <c r="J122" s="227"/>
      <c r="K122" s="227"/>
      <c r="L122" s="227"/>
      <c r="M122" s="220"/>
      <c r="N122" s="227" t="s">
        <v>337</v>
      </c>
      <c r="O122" s="220"/>
      <c r="P122" s="220"/>
      <c r="Q122" s="220"/>
      <c r="R122" s="220"/>
      <c r="S122" s="220"/>
      <c r="T122" s="220"/>
      <c r="U122" s="220"/>
      <c r="V122" s="220"/>
      <c r="W122" s="243"/>
    </row>
    <row r="123" spans="1:23" ht="6" customHeight="1" x14ac:dyDescent="0.15">
      <c r="A123" s="255"/>
      <c r="B123" s="220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43"/>
    </row>
    <row r="124" spans="1:23" ht="16" x14ac:dyDescent="0.15">
      <c r="A124" s="240"/>
      <c r="B124" s="220"/>
      <c r="C124" s="217" t="s">
        <v>51</v>
      </c>
      <c r="D124" s="319">
        <f>'Business Details'!O55</f>
        <v>0</v>
      </c>
      <c r="E124" s="320"/>
      <c r="F124" s="321"/>
      <c r="G124" s="218" t="s">
        <v>167</v>
      </c>
      <c r="H124" s="219">
        <v>0</v>
      </c>
      <c r="I124" s="219">
        <v>0</v>
      </c>
      <c r="J124" s="220"/>
      <c r="K124" s="220"/>
      <c r="L124" s="227"/>
      <c r="M124" s="220"/>
      <c r="N124" s="217" t="s">
        <v>51</v>
      </c>
      <c r="O124" s="319">
        <f>[2]Mar23!$AC$1</f>
        <v>0</v>
      </c>
      <c r="P124" s="320"/>
      <c r="Q124" s="321"/>
      <c r="R124" s="218" t="s">
        <v>167</v>
      </c>
      <c r="S124" s="219">
        <v>0</v>
      </c>
      <c r="T124" s="219">
        <v>0</v>
      </c>
      <c r="U124" s="220"/>
      <c r="V124" s="220"/>
      <c r="W124" s="243"/>
    </row>
    <row r="125" spans="1:23" ht="12" customHeight="1" x14ac:dyDescent="0.15">
      <c r="A125" s="249"/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60"/>
      <c r="M125" s="250"/>
      <c r="N125" s="262"/>
      <c r="O125" s="263"/>
      <c r="P125" s="263"/>
      <c r="Q125" s="263"/>
      <c r="R125" s="264"/>
      <c r="S125" s="265"/>
      <c r="T125" s="265"/>
      <c r="U125" s="250"/>
      <c r="V125" s="250"/>
      <c r="W125" s="251"/>
    </row>
  </sheetData>
  <mergeCells count="67">
    <mergeCell ref="A1:F2"/>
    <mergeCell ref="G1:N2"/>
    <mergeCell ref="O1:W1"/>
    <mergeCell ref="O2:P2"/>
    <mergeCell ref="Q2:T2"/>
    <mergeCell ref="V2:W2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D55:F55"/>
    <mergeCell ref="O55:Q55"/>
    <mergeCell ref="D60:F60"/>
    <mergeCell ref="O60:Q60"/>
    <mergeCell ref="D64:F64"/>
    <mergeCell ref="O64:Q64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106:F106"/>
    <mergeCell ref="O106:Q106"/>
    <mergeCell ref="A108:W108"/>
    <mergeCell ref="D99:F99"/>
    <mergeCell ref="O99:Q99"/>
    <mergeCell ref="A101:W101"/>
    <mergeCell ref="A87:W87"/>
    <mergeCell ref="A88:W88"/>
    <mergeCell ref="A89:W89"/>
    <mergeCell ref="D94:F94"/>
    <mergeCell ref="O94:Q94"/>
    <mergeCell ref="D119:F119"/>
    <mergeCell ref="D124:F124"/>
    <mergeCell ref="O124:Q124"/>
    <mergeCell ref="A109:W109"/>
    <mergeCell ref="D112:F112"/>
    <mergeCell ref="D114:F114"/>
    <mergeCell ref="R116:T116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24"/>
  <sheetViews>
    <sheetView workbookViewId="0">
      <selection activeCell="G1" sqref="G1:M2"/>
    </sheetView>
  </sheetViews>
  <sheetFormatPr baseColWidth="10" defaultColWidth="9.1640625" defaultRowHeight="12" x14ac:dyDescent="0.15"/>
  <cols>
    <col min="1" max="1" width="3.6640625" style="221" customWidth="1"/>
    <col min="2" max="2" width="0.83203125" style="221" customWidth="1"/>
    <col min="3" max="3" width="3.6640625" style="221" customWidth="1"/>
    <col min="4" max="4" width="4.1640625" style="221" customWidth="1"/>
    <col min="5" max="5" width="1.6640625" style="221" customWidth="1"/>
    <col min="6" max="6" width="10.6640625" style="221" customWidth="1"/>
    <col min="7" max="7" width="1.6640625" style="221" customWidth="1"/>
    <col min="8" max="9" width="2.5" style="221" customWidth="1"/>
    <col min="10" max="10" width="6.6640625" style="221" customWidth="1"/>
    <col min="11" max="11" width="9.6640625" style="221" customWidth="1"/>
    <col min="12" max="12" width="3.6640625" style="221" customWidth="1"/>
    <col min="13" max="13" width="0.83203125" style="221" customWidth="1"/>
    <col min="14" max="14" width="3.6640625" style="221" customWidth="1"/>
    <col min="15" max="15" width="3.5" style="221" customWidth="1"/>
    <col min="16" max="17" width="6.6640625" style="221" customWidth="1"/>
    <col min="18" max="18" width="1.6640625" style="221" customWidth="1"/>
    <col min="19" max="19" width="2.5" style="221" customWidth="1"/>
    <col min="20" max="20" width="13.83203125" style="221" customWidth="1"/>
    <col min="21" max="21" width="2.6640625" style="221" customWidth="1"/>
    <col min="22" max="22" width="5.5" style="221" customWidth="1"/>
    <col min="23" max="23" width="13.83203125" style="221" customWidth="1"/>
    <col min="24" max="16384" width="9.1640625" style="221"/>
  </cols>
  <sheetData>
    <row r="1" spans="1:23" ht="30" customHeight="1" x14ac:dyDescent="0.15">
      <c r="A1" s="349" t="s">
        <v>171</v>
      </c>
      <c r="B1" s="350"/>
      <c r="C1" s="350"/>
      <c r="D1" s="350"/>
      <c r="E1" s="350"/>
      <c r="F1" s="350"/>
      <c r="G1" s="351" t="s">
        <v>396</v>
      </c>
      <c r="H1" s="352"/>
      <c r="I1" s="352"/>
      <c r="J1" s="352"/>
      <c r="K1" s="352"/>
      <c r="L1" s="352"/>
      <c r="M1" s="352"/>
      <c r="N1" s="384" t="s">
        <v>172</v>
      </c>
      <c r="O1" s="384"/>
      <c r="P1" s="384"/>
      <c r="Q1" s="384"/>
      <c r="R1" s="384"/>
      <c r="S1" s="384"/>
      <c r="T1" s="384"/>
      <c r="U1" s="384"/>
      <c r="V1" s="384"/>
      <c r="W1" s="384"/>
    </row>
    <row r="2" spans="1:23" ht="30" customHeight="1" x14ac:dyDescent="0.15">
      <c r="A2" s="350"/>
      <c r="B2" s="350"/>
      <c r="C2" s="350"/>
      <c r="D2" s="350"/>
      <c r="E2" s="350"/>
      <c r="F2" s="350"/>
      <c r="G2" s="352"/>
      <c r="H2" s="352"/>
      <c r="I2" s="352"/>
      <c r="J2" s="352"/>
      <c r="K2" s="352"/>
      <c r="L2" s="352"/>
      <c r="M2" s="352"/>
      <c r="N2" s="355" t="s">
        <v>173</v>
      </c>
      <c r="O2" s="355"/>
      <c r="P2" s="355"/>
      <c r="Q2" s="356">
        <f>Admin!B4</f>
        <v>44657</v>
      </c>
      <c r="R2" s="357"/>
      <c r="S2" s="357"/>
      <c r="T2" s="357"/>
      <c r="U2" s="222" t="s">
        <v>174</v>
      </c>
      <c r="V2" s="356">
        <f>Admin!B17</f>
        <v>45021</v>
      </c>
      <c r="W2" s="356"/>
    </row>
    <row r="3" spans="1:23" ht="8.25" customHeight="1" x14ac:dyDescent="0.15">
      <c r="A3" s="339"/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340"/>
      <c r="U3" s="340"/>
      <c r="V3" s="340"/>
      <c r="W3" s="340"/>
    </row>
    <row r="4" spans="1:23" ht="10" customHeight="1" x14ac:dyDescent="0.15">
      <c r="A4" s="341"/>
      <c r="B4" s="341"/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1"/>
      <c r="P4" s="341"/>
      <c r="Q4" s="341"/>
      <c r="R4" s="341"/>
      <c r="S4" s="341"/>
      <c r="T4" s="341"/>
      <c r="U4" s="341"/>
      <c r="V4" s="341"/>
      <c r="W4" s="342"/>
    </row>
    <row r="5" spans="1:23" ht="6" customHeight="1" x14ac:dyDescent="0.15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15">
      <c r="A6" s="226"/>
      <c r="B6" s="220"/>
      <c r="C6" s="227" t="s">
        <v>136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137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4.5" customHeight="1" x14ac:dyDescent="0.15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15">
      <c r="A8" s="226"/>
      <c r="B8" s="220"/>
      <c r="C8" s="382" t="str">
        <f>IF('Business Details'!C5&gt;0,'Business Details'!C5," ")</f>
        <v xml:space="preserve"> </v>
      </c>
      <c r="D8" s="374"/>
      <c r="E8" s="374"/>
      <c r="F8" s="374"/>
      <c r="G8" s="374"/>
      <c r="H8" s="374"/>
      <c r="I8" s="374"/>
      <c r="J8" s="383"/>
      <c r="K8" s="220"/>
      <c r="L8" s="220"/>
      <c r="M8" s="220"/>
      <c r="N8" s="220"/>
      <c r="O8" s="382" t="str">
        <f>IF('Business Details'!O5&gt;0,'Business Details'!O5," ")</f>
        <v xml:space="preserve"> </v>
      </c>
      <c r="P8" s="383"/>
      <c r="Q8" s="220"/>
      <c r="R8" s="382" t="str">
        <f>IF('Business Details'!R5&gt;0,'Business Details'!R5," ")</f>
        <v xml:space="preserve"> </v>
      </c>
      <c r="S8" s="374"/>
      <c r="T8" s="374"/>
      <c r="U8" s="383"/>
      <c r="V8" s="220"/>
      <c r="W8" s="229"/>
    </row>
    <row r="9" spans="1:23" ht="10" customHeight="1" x14ac:dyDescent="0.15">
      <c r="A9" s="240"/>
      <c r="B9" s="220"/>
      <c r="C9" s="267"/>
      <c r="D9" s="267"/>
      <c r="E9" s="267"/>
      <c r="F9" s="267"/>
      <c r="G9" s="267"/>
      <c r="H9" s="267"/>
      <c r="I9" s="267"/>
      <c r="J9" s="267"/>
      <c r="K9" s="220"/>
      <c r="L9" s="220"/>
      <c r="M9" s="220"/>
      <c r="N9" s="227"/>
      <c r="O9" s="268"/>
      <c r="P9" s="268"/>
      <c r="Q9" s="227"/>
      <c r="R9" s="227"/>
      <c r="S9" s="227"/>
      <c r="T9" s="227"/>
      <c r="U9" s="227"/>
      <c r="V9" s="227"/>
      <c r="W9" s="239"/>
    </row>
    <row r="10" spans="1:23" ht="15" customHeight="1" x14ac:dyDescent="0.15">
      <c r="A10" s="240"/>
      <c r="B10" s="220"/>
      <c r="C10" s="382" t="str">
        <f>IF('Business Details'!C7&gt;0,'Business Details'!C7," ")</f>
        <v xml:space="preserve"> </v>
      </c>
      <c r="D10" s="374"/>
      <c r="E10" s="374"/>
      <c r="F10" s="374"/>
      <c r="G10" s="374"/>
      <c r="H10" s="374"/>
      <c r="I10" s="374"/>
      <c r="J10" s="383"/>
      <c r="K10" s="220"/>
      <c r="L10" s="220"/>
      <c r="M10" s="220"/>
      <c r="N10" s="227"/>
      <c r="O10" s="268"/>
      <c r="P10" s="268"/>
      <c r="Q10" s="227"/>
      <c r="R10" s="227"/>
      <c r="S10" s="227"/>
      <c r="T10" s="227"/>
      <c r="U10" s="227"/>
      <c r="V10" s="227"/>
      <c r="W10" s="239"/>
    </row>
    <row r="11" spans="1:23" ht="6" customHeight="1" x14ac:dyDescent="0.15">
      <c r="A11" s="230"/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2"/>
    </row>
    <row r="12" spans="1:23" ht="25" customHeight="1" x14ac:dyDescent="0.15">
      <c r="A12" s="385" t="s">
        <v>18</v>
      </c>
      <c r="B12" s="385"/>
      <c r="C12" s="385"/>
      <c r="D12" s="385"/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385"/>
      <c r="T12" s="385"/>
      <c r="U12" s="385"/>
      <c r="V12" s="385"/>
      <c r="W12" s="346"/>
    </row>
    <row r="13" spans="1:23" ht="8" customHeight="1" x14ac:dyDescent="0.15">
      <c r="A13" s="233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5"/>
    </row>
    <row r="14" spans="1:23" x14ac:dyDescent="0.15">
      <c r="A14" s="236">
        <v>1</v>
      </c>
      <c r="B14" s="220"/>
      <c r="C14" s="227" t="s">
        <v>138</v>
      </c>
      <c r="D14" s="227"/>
      <c r="E14" s="227"/>
      <c r="F14" s="220"/>
      <c r="G14" s="220"/>
      <c r="H14" s="220"/>
      <c r="I14" s="220"/>
      <c r="J14" s="220"/>
      <c r="K14" s="220"/>
      <c r="L14" s="236">
        <v>5</v>
      </c>
      <c r="M14" s="220"/>
      <c r="N14" s="227" t="s">
        <v>139</v>
      </c>
      <c r="O14" s="227"/>
      <c r="P14" s="227"/>
      <c r="Q14" s="227"/>
      <c r="R14" s="227"/>
      <c r="S14" s="227"/>
      <c r="T14" s="227"/>
      <c r="U14" s="227"/>
      <c r="V14" s="227"/>
      <c r="W14" s="239"/>
    </row>
    <row r="15" spans="1:23" ht="15" customHeight="1" x14ac:dyDescent="0.15">
      <c r="A15" s="240"/>
      <c r="B15" s="220"/>
      <c r="C15" s="382" t="str">
        <f>IF('Business Details'!C12&gt;0,'Business Details'!C12," ")</f>
        <v xml:space="preserve"> </v>
      </c>
      <c r="D15" s="374"/>
      <c r="E15" s="374"/>
      <c r="F15" s="374"/>
      <c r="G15" s="374"/>
      <c r="H15" s="374"/>
      <c r="I15" s="374"/>
      <c r="J15" s="383"/>
      <c r="K15" s="220"/>
      <c r="L15" s="220"/>
      <c r="M15" s="220"/>
      <c r="N15" s="241" t="s">
        <v>140</v>
      </c>
      <c r="O15" s="227"/>
      <c r="P15" s="227"/>
      <c r="Q15" s="227"/>
      <c r="R15" s="227"/>
      <c r="S15" s="227"/>
      <c r="T15" s="227"/>
      <c r="U15" s="227"/>
      <c r="V15" s="227"/>
      <c r="W15" s="239"/>
    </row>
    <row r="16" spans="1:23" ht="10" customHeight="1" x14ac:dyDescent="0.15">
      <c r="A16" s="240"/>
      <c r="B16" s="220"/>
      <c r="C16" s="267"/>
      <c r="D16" s="267"/>
      <c r="E16" s="267"/>
      <c r="F16" s="267"/>
      <c r="G16" s="267"/>
      <c r="H16" s="267"/>
      <c r="I16" s="267"/>
      <c r="J16" s="267"/>
      <c r="K16" s="220"/>
      <c r="L16" s="220"/>
      <c r="M16" s="220"/>
      <c r="N16" s="227" t="s">
        <v>141</v>
      </c>
      <c r="O16" s="268"/>
      <c r="P16" s="268"/>
      <c r="Q16" s="227"/>
      <c r="R16" s="227"/>
      <c r="S16" s="227"/>
      <c r="T16" s="227"/>
      <c r="U16" s="227"/>
      <c r="V16" s="227"/>
      <c r="W16" s="239"/>
    </row>
    <row r="17" spans="1:23" ht="15" customHeight="1" x14ac:dyDescent="0.15">
      <c r="A17" s="240"/>
      <c r="B17" s="220"/>
      <c r="C17" s="382" t="str">
        <f>IF('Business Details'!C14&gt;0,'Business Details'!C14," ")</f>
        <v xml:space="preserve"> </v>
      </c>
      <c r="D17" s="374"/>
      <c r="E17" s="374"/>
      <c r="F17" s="374"/>
      <c r="G17" s="374"/>
      <c r="H17" s="374"/>
      <c r="I17" s="374"/>
      <c r="J17" s="383"/>
      <c r="K17" s="220"/>
      <c r="L17" s="220"/>
      <c r="M17" s="220"/>
      <c r="N17" s="269" t="str">
        <f>IF('Business Details'!N14="X","X"," ")</f>
        <v xml:space="preserve"> </v>
      </c>
      <c r="O17" s="220"/>
      <c r="P17" s="220"/>
      <c r="Q17" s="220"/>
      <c r="R17" s="220"/>
      <c r="S17" s="220"/>
      <c r="T17" s="220"/>
      <c r="U17" s="220"/>
      <c r="V17" s="220"/>
      <c r="W17" s="243"/>
    </row>
    <row r="18" spans="1:23" ht="8" customHeight="1" x14ac:dyDescent="0.15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43"/>
    </row>
    <row r="19" spans="1:23" ht="13" x14ac:dyDescent="0.15">
      <c r="A19" s="236">
        <v>2</v>
      </c>
      <c r="B19" s="220"/>
      <c r="C19" s="227" t="s">
        <v>142</v>
      </c>
      <c r="D19" s="227"/>
      <c r="E19" s="227"/>
      <c r="F19" s="220"/>
      <c r="G19" s="220"/>
      <c r="H19" s="220"/>
      <c r="I19" s="220"/>
      <c r="J19" s="220"/>
      <c r="K19" s="220"/>
      <c r="L19" s="236">
        <v>6</v>
      </c>
      <c r="M19" s="220"/>
      <c r="N19" s="227" t="s">
        <v>143</v>
      </c>
      <c r="O19" s="227"/>
      <c r="P19" s="227"/>
      <c r="Q19" s="227"/>
      <c r="R19" s="220"/>
      <c r="S19" s="332">
        <f>Admin!B4</f>
        <v>44657</v>
      </c>
      <c r="T19" s="333"/>
      <c r="U19" s="333"/>
      <c r="V19" s="333"/>
      <c r="W19" s="239"/>
    </row>
    <row r="20" spans="1:23" ht="15" customHeight="1" x14ac:dyDescent="0.15">
      <c r="A20" s="240"/>
      <c r="B20" s="220"/>
      <c r="C20" s="382" t="str">
        <f>IF('Business Details'!C17&gt;0,'Business Details'!C17," ")</f>
        <v xml:space="preserve"> </v>
      </c>
      <c r="D20" s="374"/>
      <c r="E20" s="374"/>
      <c r="F20" s="374"/>
      <c r="G20" s="374"/>
      <c r="H20" s="374"/>
      <c r="I20" s="374"/>
      <c r="J20" s="383"/>
      <c r="K20" s="220"/>
      <c r="L20" s="220"/>
      <c r="M20" s="220"/>
      <c r="N20" s="227" t="s">
        <v>144</v>
      </c>
      <c r="O20" s="227"/>
      <c r="P20" s="227"/>
      <c r="Q20" s="227"/>
      <c r="R20" s="227"/>
      <c r="S20" s="227"/>
      <c r="T20" s="227"/>
      <c r="U20" s="227"/>
      <c r="V20" s="227"/>
      <c r="W20" s="239"/>
    </row>
    <row r="21" spans="1:23" ht="8" customHeight="1" x14ac:dyDescent="0.15">
      <c r="A21" s="240"/>
      <c r="B21" s="220"/>
      <c r="C21" s="267"/>
      <c r="D21" s="267"/>
      <c r="E21" s="267"/>
      <c r="F21" s="267"/>
      <c r="G21" s="267"/>
      <c r="H21" s="267"/>
      <c r="I21" s="267"/>
      <c r="J21" s="267"/>
      <c r="K21" s="220"/>
      <c r="L21" s="220"/>
      <c r="M21" s="220"/>
      <c r="N21" s="242"/>
      <c r="O21" s="242"/>
      <c r="P21" s="242"/>
      <c r="Q21" s="242"/>
      <c r="R21" s="220"/>
      <c r="S21" s="220"/>
      <c r="T21" s="220"/>
      <c r="U21" s="220"/>
      <c r="V21" s="220"/>
      <c r="W21" s="243"/>
    </row>
    <row r="22" spans="1:23" ht="14" x14ac:dyDescent="0.15">
      <c r="A22" s="240"/>
      <c r="B22" s="220"/>
      <c r="C22" s="382" t="str">
        <f>IF('Business Details'!C19&gt;0,'Business Details'!C19," ")</f>
        <v xml:space="preserve"> </v>
      </c>
      <c r="D22" s="374"/>
      <c r="E22" s="374"/>
      <c r="F22" s="374"/>
      <c r="G22" s="374"/>
      <c r="H22" s="374"/>
      <c r="I22" s="374"/>
      <c r="J22" s="383"/>
      <c r="K22" s="220"/>
      <c r="L22" s="220"/>
      <c r="M22" s="220"/>
      <c r="N22" s="334" t="str">
        <f>IF('Business Details'!N10&gt;0,'Business Details'!N19," ")</f>
        <v xml:space="preserve"> </v>
      </c>
      <c r="O22" s="335"/>
      <c r="P22" s="335"/>
      <c r="Q22" s="338"/>
      <c r="R22" s="220"/>
      <c r="S22" s="220"/>
      <c r="T22" s="220"/>
      <c r="U22" s="220"/>
      <c r="V22" s="220"/>
      <c r="W22" s="243"/>
    </row>
    <row r="23" spans="1:23" ht="8" customHeight="1" x14ac:dyDescent="0.15">
      <c r="A23" s="240"/>
      <c r="B23" s="220"/>
      <c r="C23" s="267"/>
      <c r="D23" s="267"/>
      <c r="E23" s="267"/>
      <c r="F23" s="267"/>
      <c r="G23" s="267"/>
      <c r="H23" s="267"/>
      <c r="I23" s="267"/>
      <c r="J23" s="267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43"/>
    </row>
    <row r="24" spans="1:23" ht="14" x14ac:dyDescent="0.15">
      <c r="A24" s="240"/>
      <c r="B24" s="220"/>
      <c r="C24" s="382" t="str">
        <f>IF('Business Details'!C21&gt;0,'Business Details'!C21," ")</f>
        <v xml:space="preserve"> </v>
      </c>
      <c r="D24" s="374"/>
      <c r="E24" s="374"/>
      <c r="F24" s="374"/>
      <c r="G24" s="374"/>
      <c r="H24" s="374"/>
      <c r="I24" s="374"/>
      <c r="J24" s="383"/>
      <c r="K24" s="220"/>
      <c r="L24" s="236">
        <v>7</v>
      </c>
      <c r="M24" s="220"/>
      <c r="N24" s="227" t="s">
        <v>145</v>
      </c>
      <c r="O24" s="227"/>
      <c r="P24" s="227"/>
      <c r="Q24" s="227"/>
      <c r="R24" s="220"/>
      <c r="S24" s="332">
        <f>Admin!B17</f>
        <v>45021</v>
      </c>
      <c r="T24" s="333"/>
      <c r="U24" s="333"/>
      <c r="V24" s="333"/>
      <c r="W24" s="239"/>
    </row>
    <row r="25" spans="1:23" ht="8" customHeight="1" x14ac:dyDescent="0.15">
      <c r="A25" s="240"/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348" t="s">
        <v>146</v>
      </c>
      <c r="O25" s="348"/>
      <c r="P25" s="348"/>
      <c r="Q25" s="348"/>
      <c r="R25" s="348"/>
      <c r="S25" s="348"/>
      <c r="T25" s="348"/>
      <c r="U25" s="348"/>
      <c r="V25" s="348"/>
      <c r="W25" s="245"/>
    </row>
    <row r="26" spans="1:23" x14ac:dyDescent="0.15">
      <c r="A26" s="236">
        <v>3</v>
      </c>
      <c r="B26" s="220"/>
      <c r="C26" s="227" t="s">
        <v>147</v>
      </c>
      <c r="D26" s="227"/>
      <c r="E26" s="227"/>
      <c r="F26" s="220"/>
      <c r="G26" s="220"/>
      <c r="H26" s="220"/>
      <c r="I26" s="220"/>
      <c r="J26" s="220"/>
      <c r="K26" s="220"/>
      <c r="L26" s="220"/>
      <c r="M26" s="220"/>
      <c r="N26" s="348"/>
      <c r="O26" s="348"/>
      <c r="P26" s="348"/>
      <c r="Q26" s="348"/>
      <c r="R26" s="348"/>
      <c r="S26" s="348"/>
      <c r="T26" s="348"/>
      <c r="U26" s="348"/>
      <c r="V26" s="348"/>
      <c r="W26" s="245"/>
    </row>
    <row r="27" spans="1:23" ht="15" customHeight="1" x14ac:dyDescent="0.15">
      <c r="A27" s="240"/>
      <c r="B27" s="220"/>
      <c r="C27" s="248" t="s">
        <v>148</v>
      </c>
      <c r="D27" s="246"/>
      <c r="E27" s="246"/>
      <c r="F27" s="220"/>
      <c r="G27" s="220"/>
      <c r="H27" s="220"/>
      <c r="I27" s="220"/>
      <c r="J27" s="220"/>
      <c r="K27" s="220"/>
      <c r="L27" s="220"/>
      <c r="M27" s="220"/>
      <c r="N27" s="334" t="str">
        <f>IF('Business Details'!N24&gt;0,'Business Details'!N24," ")</f>
        <v xml:space="preserve"> </v>
      </c>
      <c r="O27" s="335"/>
      <c r="P27" s="335"/>
      <c r="Q27" s="338"/>
      <c r="R27" s="220"/>
      <c r="S27" s="220"/>
      <c r="T27" s="220"/>
      <c r="U27" s="220"/>
      <c r="V27" s="220"/>
      <c r="W27" s="243"/>
    </row>
    <row r="28" spans="1:23" ht="14" x14ac:dyDescent="0.15">
      <c r="A28" s="240"/>
      <c r="B28" s="220"/>
      <c r="C28" s="382" t="str">
        <f>IF('Business Details'!C25&gt;0,'Business Details'!C25," ")</f>
        <v xml:space="preserve"> </v>
      </c>
      <c r="D28" s="374"/>
      <c r="E28" s="374"/>
      <c r="F28" s="374"/>
      <c r="G28" s="374"/>
      <c r="H28" s="374"/>
      <c r="I28" s="374"/>
      <c r="J28" s="383"/>
      <c r="K28" s="220"/>
      <c r="L28" s="236">
        <v>8</v>
      </c>
      <c r="M28" s="220"/>
      <c r="N28" s="227" t="s">
        <v>149</v>
      </c>
      <c r="O28" s="227"/>
      <c r="P28" s="227"/>
      <c r="Q28" s="227"/>
      <c r="R28" s="227"/>
      <c r="S28" s="227"/>
      <c r="T28" s="227"/>
      <c r="U28" s="227"/>
      <c r="V28" s="227"/>
      <c r="W28" s="239"/>
    </row>
    <row r="29" spans="1:23" s="271" customFormat="1" ht="12" customHeight="1" x14ac:dyDescent="0.15">
      <c r="A29" s="270"/>
      <c r="B29" s="242"/>
      <c r="C29" s="259"/>
      <c r="D29" s="259"/>
      <c r="E29" s="259"/>
      <c r="F29" s="259"/>
      <c r="G29" s="259"/>
      <c r="H29" s="259"/>
      <c r="I29" s="259"/>
      <c r="J29" s="259"/>
      <c r="K29" s="242"/>
      <c r="L29" s="242"/>
      <c r="M29" s="242"/>
      <c r="N29" s="248" t="s">
        <v>150</v>
      </c>
      <c r="O29" s="241"/>
      <c r="P29" s="241"/>
      <c r="Q29" s="241"/>
      <c r="R29" s="241"/>
      <c r="S29" s="241"/>
      <c r="T29" s="241"/>
      <c r="U29" s="241"/>
      <c r="V29" s="241"/>
      <c r="W29" s="245"/>
    </row>
    <row r="30" spans="1:23" ht="14" x14ac:dyDescent="0.15">
      <c r="A30" s="240"/>
      <c r="B30" s="220"/>
      <c r="C30" s="382" t="str">
        <f>IF('Business Details'!C27&gt;0,'Business Details'!C27," ")</f>
        <v xml:space="preserve"> </v>
      </c>
      <c r="D30" s="374"/>
      <c r="E30" s="374"/>
      <c r="F30" s="374"/>
      <c r="G30" s="374"/>
      <c r="H30" s="374"/>
      <c r="I30" s="374"/>
      <c r="J30" s="383"/>
      <c r="K30" s="220"/>
      <c r="L30" s="220"/>
      <c r="M30" s="220"/>
      <c r="N30" s="334" t="str">
        <f>IF('Business Details'!N27&gt;0,'Business Details'!N27," ")</f>
        <v xml:space="preserve"> </v>
      </c>
      <c r="O30" s="335"/>
      <c r="P30" s="335"/>
      <c r="Q30" s="338"/>
      <c r="R30" s="220"/>
      <c r="S30" s="220"/>
      <c r="T30" s="220"/>
      <c r="U30" s="220"/>
      <c r="V30" s="220"/>
      <c r="W30" s="243"/>
    </row>
    <row r="31" spans="1:23" ht="8" customHeight="1" x14ac:dyDescent="0.15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43"/>
    </row>
    <row r="32" spans="1:23" x14ac:dyDescent="0.15">
      <c r="A32" s="236">
        <v>4</v>
      </c>
      <c r="B32" s="220"/>
      <c r="C32" s="241" t="s">
        <v>151</v>
      </c>
      <c r="D32" s="227"/>
      <c r="E32" s="227"/>
      <c r="F32" s="220"/>
      <c r="G32" s="220"/>
      <c r="H32" s="220"/>
      <c r="I32" s="220"/>
      <c r="J32" s="220"/>
      <c r="K32" s="220"/>
      <c r="L32" s="236">
        <v>9</v>
      </c>
      <c r="M32" s="220"/>
      <c r="N32" s="227" t="s">
        <v>152</v>
      </c>
      <c r="O32" s="227"/>
      <c r="P32" s="227"/>
      <c r="Q32" s="227"/>
      <c r="R32" s="227"/>
      <c r="S32" s="227"/>
      <c r="T32" s="227"/>
      <c r="U32" s="227"/>
      <c r="V32" s="227"/>
      <c r="W32" s="239"/>
    </row>
    <row r="33" spans="1:23" ht="14" x14ac:dyDescent="0.15">
      <c r="A33" s="240"/>
      <c r="B33" s="220"/>
      <c r="C33" s="380" t="str">
        <f>IF('Business Details'!C30&gt;0,'Business Details'!C30," ")</f>
        <v xml:space="preserve"> </v>
      </c>
      <c r="D33" s="381"/>
      <c r="E33" s="267"/>
      <c r="F33" s="269" t="str">
        <f>IF('Business Details'!F30&gt;0,'Business Details'!F30," ")</f>
        <v xml:space="preserve"> </v>
      </c>
      <c r="G33" s="220"/>
      <c r="H33" s="220"/>
      <c r="I33" s="220"/>
      <c r="J33" s="220"/>
      <c r="K33" s="220"/>
      <c r="L33" s="220"/>
      <c r="M33" s="220"/>
      <c r="N33" s="227" t="s">
        <v>153</v>
      </c>
      <c r="O33" s="227"/>
      <c r="P33" s="227"/>
      <c r="Q33" s="227"/>
      <c r="R33" s="227"/>
      <c r="S33" s="227"/>
      <c r="T33" s="227"/>
      <c r="U33" s="227"/>
      <c r="V33" s="227"/>
      <c r="W33" s="239"/>
    </row>
    <row r="34" spans="1:23" x14ac:dyDescent="0.15">
      <c r="A34" s="240"/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46" t="s">
        <v>154</v>
      </c>
      <c r="O34" s="246"/>
      <c r="P34" s="227"/>
      <c r="Q34" s="227"/>
      <c r="R34" s="227"/>
      <c r="S34" s="227"/>
      <c r="T34" s="227"/>
      <c r="U34" s="227"/>
      <c r="V34" s="227"/>
      <c r="W34" s="239"/>
    </row>
    <row r="35" spans="1:23" ht="15" customHeight="1" x14ac:dyDescent="0.15">
      <c r="A35" s="240"/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334">
        <f>Admin!B17</f>
        <v>45021</v>
      </c>
      <c r="O35" s="335"/>
      <c r="P35" s="335"/>
      <c r="Q35" s="338"/>
      <c r="R35" s="220"/>
      <c r="S35" s="220"/>
      <c r="T35" s="220"/>
      <c r="U35" s="220"/>
      <c r="V35" s="220"/>
      <c r="W35" s="243"/>
    </row>
    <row r="36" spans="1:23" ht="8" customHeight="1" x14ac:dyDescent="0.15">
      <c r="A36" s="249"/>
      <c r="B36" s="250"/>
      <c r="C36" s="250"/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1"/>
    </row>
    <row r="37" spans="1:23" ht="25" customHeight="1" x14ac:dyDescent="0.15">
      <c r="A37" s="327" t="s">
        <v>155</v>
      </c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7"/>
      <c r="P37" s="327"/>
      <c r="Q37" s="327"/>
      <c r="R37" s="327"/>
      <c r="S37" s="327"/>
      <c r="T37" s="327"/>
      <c r="U37" s="327"/>
      <c r="V37" s="327"/>
      <c r="W37" s="327"/>
    </row>
    <row r="38" spans="1:23" ht="6" customHeight="1" x14ac:dyDescent="0.15">
      <c r="A38" s="233"/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5"/>
    </row>
    <row r="39" spans="1:23" x14ac:dyDescent="0.15">
      <c r="A39" s="236">
        <v>10</v>
      </c>
      <c r="B39" s="220"/>
      <c r="C39" s="227" t="s">
        <v>156</v>
      </c>
      <c r="D39" s="227"/>
      <c r="E39" s="227"/>
      <c r="F39" s="227"/>
      <c r="G39" s="227"/>
      <c r="H39" s="227"/>
      <c r="I39" s="227"/>
      <c r="J39" s="227"/>
      <c r="K39" s="227"/>
      <c r="L39" s="236">
        <v>12</v>
      </c>
      <c r="M39" s="220"/>
      <c r="N39" s="227" t="s">
        <v>157</v>
      </c>
      <c r="O39" s="227"/>
      <c r="P39" s="227"/>
      <c r="Q39" s="227"/>
      <c r="R39" s="227"/>
      <c r="S39" s="227"/>
      <c r="T39" s="227"/>
      <c r="U39" s="227"/>
      <c r="V39" s="227"/>
      <c r="W39" s="239"/>
    </row>
    <row r="40" spans="1:23" x14ac:dyDescent="0.15">
      <c r="A40" s="240"/>
      <c r="B40" s="220"/>
      <c r="C40" s="227" t="s">
        <v>158</v>
      </c>
      <c r="D40" s="227"/>
      <c r="E40" s="227"/>
      <c r="F40" s="227"/>
      <c r="G40" s="227"/>
      <c r="H40" s="227"/>
      <c r="I40" s="227"/>
      <c r="J40" s="227"/>
      <c r="K40" s="227"/>
      <c r="L40" s="220"/>
      <c r="M40" s="220"/>
      <c r="N40" s="227" t="s">
        <v>159</v>
      </c>
      <c r="O40" s="227"/>
      <c r="P40" s="227"/>
      <c r="Q40" s="227"/>
      <c r="R40" s="227"/>
      <c r="S40" s="227"/>
      <c r="T40" s="227"/>
      <c r="U40" s="227"/>
      <c r="V40" s="227"/>
      <c r="W40" s="239"/>
    </row>
    <row r="41" spans="1:23" ht="8" customHeight="1" x14ac:dyDescent="0.15">
      <c r="A41" s="24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43"/>
    </row>
    <row r="42" spans="1:23" ht="14" x14ac:dyDescent="0.15">
      <c r="A42" s="240"/>
      <c r="B42" s="220"/>
      <c r="C42" s="272" t="str">
        <f>IF('Business Details'!C39="x","x"," ")</f>
        <v xml:space="preserve"> </v>
      </c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72" t="str">
        <f>IF('Business Details'!N39="x","x"," ")</f>
        <v xml:space="preserve"> </v>
      </c>
      <c r="O42" s="220"/>
      <c r="P42" s="220"/>
      <c r="Q42" s="220"/>
      <c r="R42" s="220"/>
      <c r="S42" s="220"/>
      <c r="T42" s="220"/>
      <c r="U42" s="220"/>
      <c r="V42" s="220"/>
      <c r="W42" s="243"/>
    </row>
    <row r="43" spans="1:23" ht="8" customHeight="1" x14ac:dyDescent="0.15">
      <c r="A43" s="240"/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43"/>
    </row>
    <row r="44" spans="1:23" x14ac:dyDescent="0.15">
      <c r="A44" s="236">
        <v>11</v>
      </c>
      <c r="B44" s="220"/>
      <c r="C44" s="227" t="s">
        <v>160</v>
      </c>
      <c r="D44" s="227"/>
      <c r="E44" s="227"/>
      <c r="F44" s="227"/>
      <c r="G44" s="227"/>
      <c r="H44" s="227"/>
      <c r="I44" s="227"/>
      <c r="J44" s="227"/>
      <c r="K44" s="227"/>
      <c r="L44" s="236">
        <v>13</v>
      </c>
      <c r="M44" s="220"/>
      <c r="N44" s="227" t="s">
        <v>161</v>
      </c>
      <c r="O44" s="227"/>
      <c r="P44" s="227"/>
      <c r="Q44" s="227"/>
      <c r="R44" s="227"/>
      <c r="S44" s="227"/>
      <c r="T44" s="227"/>
      <c r="U44" s="227"/>
      <c r="V44" s="227"/>
      <c r="W44" s="239"/>
    </row>
    <row r="45" spans="1:23" x14ac:dyDescent="0.15">
      <c r="A45" s="240"/>
      <c r="B45" s="220"/>
      <c r="C45" s="227" t="s">
        <v>162</v>
      </c>
      <c r="D45" s="227"/>
      <c r="E45" s="227"/>
      <c r="F45" s="227"/>
      <c r="G45" s="227"/>
      <c r="H45" s="227"/>
      <c r="I45" s="227"/>
      <c r="J45" s="227"/>
      <c r="K45" s="227"/>
      <c r="L45" s="220"/>
      <c r="M45" s="220"/>
      <c r="N45" s="227" t="s">
        <v>163</v>
      </c>
      <c r="O45" s="227"/>
      <c r="P45" s="227"/>
      <c r="Q45" s="227"/>
      <c r="R45" s="227"/>
      <c r="S45" s="227"/>
      <c r="T45" s="227"/>
      <c r="U45" s="227"/>
      <c r="V45" s="227"/>
      <c r="W45" s="239"/>
    </row>
    <row r="46" spans="1:23" x14ac:dyDescent="0.15">
      <c r="A46" s="240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7" t="s">
        <v>159</v>
      </c>
      <c r="O46" s="227"/>
      <c r="P46" s="227"/>
      <c r="Q46" s="227"/>
      <c r="R46" s="227"/>
      <c r="S46" s="227"/>
      <c r="T46" s="227"/>
      <c r="U46" s="227"/>
      <c r="V46" s="227"/>
      <c r="W46" s="239"/>
    </row>
    <row r="47" spans="1:23" ht="8" customHeight="1" x14ac:dyDescent="0.15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ht="14" x14ac:dyDescent="0.15">
      <c r="A48" s="240"/>
      <c r="B48" s="220"/>
      <c r="C48" s="272" t="str">
        <f>IF('Business Details'!C45="x","x"," ")</f>
        <v xml:space="preserve"> </v>
      </c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72" t="str">
        <f>IF('Business Details'!N45="x","x"," ")</f>
        <v xml:space="preserve"> 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8" customHeight="1" x14ac:dyDescent="0.15">
      <c r="A49" s="249"/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  <c r="S49" s="250"/>
      <c r="T49" s="250"/>
      <c r="U49" s="250"/>
      <c r="V49" s="250"/>
      <c r="W49" s="251"/>
    </row>
    <row r="50" spans="1:23" ht="25" customHeight="1" x14ac:dyDescent="0.15">
      <c r="A50" s="328" t="s">
        <v>175</v>
      </c>
      <c r="B50" s="328"/>
      <c r="C50" s="328"/>
      <c r="D50" s="328"/>
      <c r="E50" s="328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</row>
    <row r="51" spans="1:23" ht="8" customHeight="1" x14ac:dyDescent="0.15">
      <c r="A51" s="233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5"/>
    </row>
    <row r="52" spans="1:23" x14ac:dyDescent="0.15">
      <c r="A52" s="236">
        <v>14</v>
      </c>
      <c r="B52" s="220"/>
      <c r="C52" s="227" t="s">
        <v>176</v>
      </c>
      <c r="D52" s="227"/>
      <c r="E52" s="227"/>
      <c r="F52" s="227"/>
      <c r="G52" s="227"/>
      <c r="H52" s="227"/>
      <c r="I52" s="227"/>
      <c r="J52" s="227"/>
      <c r="K52" s="227"/>
      <c r="L52" s="236">
        <v>15</v>
      </c>
      <c r="M52" s="220"/>
      <c r="N52" s="227" t="s">
        <v>177</v>
      </c>
      <c r="O52" s="227"/>
      <c r="P52" s="227"/>
      <c r="Q52" s="227"/>
      <c r="R52" s="227"/>
      <c r="S52" s="227"/>
      <c r="T52" s="227"/>
      <c r="U52" s="227"/>
      <c r="V52" s="227"/>
      <c r="W52" s="239"/>
    </row>
    <row r="53" spans="1:23" x14ac:dyDescent="0.15">
      <c r="A53" s="240"/>
      <c r="B53" s="220"/>
      <c r="C53" s="227" t="s">
        <v>178</v>
      </c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46" t="s">
        <v>179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15">
      <c r="A54" s="240"/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6" x14ac:dyDescent="0.15">
      <c r="A55" s="240"/>
      <c r="B55" s="220"/>
      <c r="C55" s="217" t="s">
        <v>51</v>
      </c>
      <c r="D55" s="319">
        <f>'Profit &amp; Loss Account'!B14</f>
        <v>0</v>
      </c>
      <c r="E55" s="320"/>
      <c r="F55" s="321"/>
      <c r="G55" s="218" t="s">
        <v>167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19">
        <f>'Profit &amp; Loss Account'!B48</f>
        <v>0</v>
      </c>
      <c r="P55" s="320"/>
      <c r="Q55" s="321"/>
      <c r="R55" s="218" t="s">
        <v>167</v>
      </c>
      <c r="S55" s="219">
        <v>0</v>
      </c>
      <c r="T55" s="219">
        <v>0</v>
      </c>
      <c r="U55" s="252"/>
      <c r="V55" s="253"/>
      <c r="W55" s="243"/>
    </row>
    <row r="56" spans="1:23" ht="8" customHeight="1" x14ac:dyDescent="0.15">
      <c r="A56" s="249"/>
      <c r="B56" s="250"/>
      <c r="C56" s="250"/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0"/>
      <c r="R56" s="250"/>
      <c r="S56" s="250"/>
      <c r="T56" s="250"/>
      <c r="U56" s="250"/>
      <c r="V56" s="250"/>
      <c r="W56" s="251"/>
    </row>
    <row r="57" spans="1:23" ht="25" customHeight="1" x14ac:dyDescent="0.15">
      <c r="A57" s="328" t="s">
        <v>180</v>
      </c>
      <c r="B57" s="328"/>
      <c r="C57" s="328"/>
      <c r="D57" s="328"/>
      <c r="E57" s="328"/>
      <c r="F57" s="328"/>
      <c r="G57" s="328"/>
      <c r="H57" s="328"/>
      <c r="I57" s="328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8"/>
      <c r="V57" s="328"/>
      <c r="W57" s="328"/>
    </row>
    <row r="58" spans="1:23" s="254" customFormat="1" ht="16" customHeight="1" x14ac:dyDescent="0.15">
      <c r="A58" s="322" t="s">
        <v>181</v>
      </c>
      <c r="B58" s="322"/>
      <c r="C58" s="322"/>
      <c r="D58" s="322"/>
      <c r="E58" s="322"/>
      <c r="F58" s="322"/>
      <c r="G58" s="322"/>
      <c r="H58" s="322"/>
      <c r="I58" s="322"/>
      <c r="J58" s="322"/>
      <c r="K58" s="322"/>
      <c r="L58" s="322"/>
      <c r="M58" s="322"/>
      <c r="N58" s="322"/>
      <c r="O58" s="322"/>
      <c r="P58" s="322"/>
      <c r="Q58" s="322"/>
      <c r="R58" s="322"/>
      <c r="S58" s="322"/>
      <c r="T58" s="322"/>
      <c r="U58" s="322"/>
      <c r="V58" s="322"/>
      <c r="W58" s="322"/>
    </row>
    <row r="59" spans="1:23" ht="6" customHeight="1" x14ac:dyDescent="0.15">
      <c r="A59" s="233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5"/>
    </row>
    <row r="60" spans="1:23" ht="14" x14ac:dyDescent="0.15">
      <c r="A60" s="240"/>
      <c r="B60" s="220"/>
      <c r="C60" s="273" t="s">
        <v>10</v>
      </c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73" t="s">
        <v>11</v>
      </c>
      <c r="O60" s="220"/>
      <c r="P60" s="220"/>
      <c r="Q60" s="220"/>
      <c r="R60" s="220"/>
      <c r="S60" s="220"/>
      <c r="T60" s="220"/>
      <c r="U60" s="220"/>
      <c r="V60" s="220"/>
      <c r="W60" s="243"/>
    </row>
    <row r="61" spans="1:23" x14ac:dyDescent="0.15">
      <c r="A61" s="240"/>
      <c r="B61" s="220"/>
      <c r="C61" s="227" t="s">
        <v>182</v>
      </c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 t="s">
        <v>183</v>
      </c>
      <c r="O61" s="227"/>
      <c r="P61" s="227"/>
      <c r="Q61" s="227"/>
      <c r="R61" s="227"/>
      <c r="S61" s="227"/>
      <c r="T61" s="227"/>
      <c r="U61" s="227"/>
      <c r="V61" s="227"/>
      <c r="W61" s="243"/>
    </row>
    <row r="62" spans="1:23" x14ac:dyDescent="0.15">
      <c r="A62" s="240"/>
      <c r="B62" s="220"/>
      <c r="C62" s="227" t="s">
        <v>184</v>
      </c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 t="s">
        <v>185</v>
      </c>
      <c r="O62" s="227"/>
      <c r="P62" s="227"/>
      <c r="Q62" s="227"/>
      <c r="R62" s="227"/>
      <c r="S62" s="227"/>
      <c r="T62" s="227"/>
      <c r="U62" s="227"/>
      <c r="V62" s="227"/>
      <c r="W62" s="243"/>
    </row>
    <row r="63" spans="1:23" x14ac:dyDescent="0.15">
      <c r="A63" s="240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x14ac:dyDescent="0.15">
      <c r="A64" s="236">
        <v>16</v>
      </c>
      <c r="B64" s="220"/>
      <c r="C64" s="227" t="s">
        <v>186</v>
      </c>
      <c r="D64" s="227"/>
      <c r="E64" s="227"/>
      <c r="F64" s="227"/>
      <c r="G64" s="227"/>
      <c r="H64" s="227"/>
      <c r="I64" s="227"/>
      <c r="J64" s="227"/>
      <c r="K64" s="227"/>
      <c r="L64" s="236">
        <v>31</v>
      </c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43"/>
    </row>
    <row r="65" spans="1:23" ht="6" customHeight="1" x14ac:dyDescent="0.15">
      <c r="A65" s="255"/>
      <c r="B65" s="220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43"/>
    </row>
    <row r="66" spans="1:23" ht="16" x14ac:dyDescent="0.15">
      <c r="A66" s="240"/>
      <c r="B66" s="220"/>
      <c r="C66" s="217" t="s">
        <v>51</v>
      </c>
      <c r="D66" s="319">
        <f>'Profit &amp; Loss Account'!B19+'Profit &amp; Loss Account'!B21</f>
        <v>0</v>
      </c>
      <c r="E66" s="320"/>
      <c r="F66" s="321"/>
      <c r="G66" s="218" t="s">
        <v>167</v>
      </c>
      <c r="H66" s="219">
        <v>0</v>
      </c>
      <c r="I66" s="219">
        <v>0</v>
      </c>
      <c r="J66" s="220"/>
      <c r="K66" s="220"/>
      <c r="L66" s="220"/>
      <c r="M66" s="220"/>
      <c r="N66" s="217" t="s">
        <v>51</v>
      </c>
      <c r="O66" s="319"/>
      <c r="P66" s="320"/>
      <c r="Q66" s="321"/>
      <c r="R66" s="218" t="s">
        <v>167</v>
      </c>
      <c r="S66" s="219">
        <v>0</v>
      </c>
      <c r="T66" s="219">
        <v>0</v>
      </c>
      <c r="U66" s="220"/>
      <c r="V66" s="220"/>
      <c r="W66" s="243"/>
    </row>
    <row r="67" spans="1:23" ht="10" customHeight="1" x14ac:dyDescent="0.15">
      <c r="A67" s="240"/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43"/>
    </row>
    <row r="68" spans="1:23" x14ac:dyDescent="0.15">
      <c r="A68" s="236">
        <v>17</v>
      </c>
      <c r="B68" s="220"/>
      <c r="C68" s="227" t="s">
        <v>187</v>
      </c>
      <c r="D68" s="227"/>
      <c r="E68" s="227"/>
      <c r="F68" s="227"/>
      <c r="G68" s="227"/>
      <c r="H68" s="227"/>
      <c r="I68" s="227"/>
      <c r="J68" s="227"/>
      <c r="K68" s="227"/>
      <c r="L68" s="236">
        <v>32</v>
      </c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3" ht="6" customHeight="1" x14ac:dyDescent="0.15">
      <c r="A69" s="255"/>
      <c r="B69" s="220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3" ht="16" x14ac:dyDescent="0.15">
      <c r="A70" s="240"/>
      <c r="B70" s="220"/>
      <c r="C70" s="217" t="s">
        <v>51</v>
      </c>
      <c r="D70" s="319">
        <f>'Profit &amp; Loss Account'!B20</f>
        <v>0</v>
      </c>
      <c r="E70" s="320"/>
      <c r="F70" s="321"/>
      <c r="G70" s="218" t="s">
        <v>167</v>
      </c>
      <c r="H70" s="219">
        <v>0</v>
      </c>
      <c r="I70" s="219">
        <v>0</v>
      </c>
      <c r="J70" s="220"/>
      <c r="K70" s="220"/>
      <c r="L70" s="220"/>
      <c r="M70" s="220"/>
      <c r="N70" s="217" t="s">
        <v>51</v>
      </c>
      <c r="O70" s="319"/>
      <c r="P70" s="320"/>
      <c r="Q70" s="321"/>
      <c r="R70" s="218" t="s">
        <v>167</v>
      </c>
      <c r="S70" s="219">
        <v>0</v>
      </c>
      <c r="T70" s="219">
        <v>0</v>
      </c>
      <c r="U70" s="220"/>
      <c r="V70" s="220"/>
      <c r="W70" s="243"/>
    </row>
    <row r="71" spans="1:23" ht="10" customHeight="1" x14ac:dyDescent="0.15">
      <c r="A71" s="240"/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43"/>
    </row>
    <row r="72" spans="1:23" x14ac:dyDescent="0.15">
      <c r="A72" s="236">
        <v>18</v>
      </c>
      <c r="B72" s="220"/>
      <c r="C72" s="227" t="s">
        <v>188</v>
      </c>
      <c r="D72" s="227"/>
      <c r="E72" s="227"/>
      <c r="F72" s="227"/>
      <c r="G72" s="227"/>
      <c r="H72" s="227"/>
      <c r="I72" s="227"/>
      <c r="J72" s="227"/>
      <c r="K72" s="227"/>
      <c r="L72" s="236">
        <v>33</v>
      </c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43"/>
    </row>
    <row r="73" spans="1:23" ht="6" customHeight="1" x14ac:dyDescent="0.15">
      <c r="A73" s="255"/>
      <c r="B73" s="220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43"/>
    </row>
    <row r="74" spans="1:23" ht="16" x14ac:dyDescent="0.15">
      <c r="A74" s="240"/>
      <c r="B74" s="220"/>
      <c r="C74" s="217" t="s">
        <v>51</v>
      </c>
      <c r="D74" s="319">
        <f>'Profit &amp; Loss Account'!B26</f>
        <v>0</v>
      </c>
      <c r="E74" s="320"/>
      <c r="F74" s="321"/>
      <c r="G74" s="218" t="s">
        <v>167</v>
      </c>
      <c r="H74" s="219">
        <v>0</v>
      </c>
      <c r="I74" s="219">
        <v>0</v>
      </c>
      <c r="J74" s="220"/>
      <c r="K74" s="220"/>
      <c r="L74" s="220"/>
      <c r="M74" s="220"/>
      <c r="N74" s="217" t="s">
        <v>51</v>
      </c>
      <c r="O74" s="319"/>
      <c r="P74" s="320"/>
      <c r="Q74" s="321"/>
      <c r="R74" s="218" t="s">
        <v>167</v>
      </c>
      <c r="S74" s="219">
        <v>0</v>
      </c>
      <c r="T74" s="219">
        <v>0</v>
      </c>
      <c r="U74" s="220"/>
      <c r="V74" s="220"/>
      <c r="W74" s="243"/>
    </row>
    <row r="75" spans="1:23" ht="10" customHeight="1" x14ac:dyDescent="0.15">
      <c r="A75" s="240"/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43"/>
    </row>
    <row r="76" spans="1:23" x14ac:dyDescent="0.15">
      <c r="A76" s="236">
        <v>19</v>
      </c>
      <c r="B76" s="220"/>
      <c r="C76" s="227" t="s">
        <v>189</v>
      </c>
      <c r="D76" s="227"/>
      <c r="E76" s="227"/>
      <c r="F76" s="227"/>
      <c r="G76" s="227"/>
      <c r="H76" s="227"/>
      <c r="I76" s="227"/>
      <c r="J76" s="227"/>
      <c r="K76" s="227"/>
      <c r="L76" s="236">
        <v>34</v>
      </c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43"/>
    </row>
    <row r="77" spans="1:23" ht="6" customHeight="1" x14ac:dyDescent="0.15">
      <c r="A77" s="255"/>
      <c r="B77" s="220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43"/>
    </row>
    <row r="78" spans="1:23" ht="16" x14ac:dyDescent="0.15">
      <c r="A78" s="240"/>
      <c r="B78" s="220"/>
      <c r="C78" s="217" t="s">
        <v>51</v>
      </c>
      <c r="D78" s="319">
        <f>'Profit &amp; Loss Account'!B30+'Profit &amp; Loss Account'!B31</f>
        <v>0</v>
      </c>
      <c r="E78" s="320"/>
      <c r="F78" s="321"/>
      <c r="G78" s="218" t="s">
        <v>167</v>
      </c>
      <c r="H78" s="219">
        <v>0</v>
      </c>
      <c r="I78" s="219">
        <v>0</v>
      </c>
      <c r="J78" s="220"/>
      <c r="K78" s="220"/>
      <c r="L78" s="220"/>
      <c r="M78" s="220"/>
      <c r="N78" s="217" t="s">
        <v>51</v>
      </c>
      <c r="O78" s="319"/>
      <c r="P78" s="320"/>
      <c r="Q78" s="321"/>
      <c r="R78" s="218" t="s">
        <v>167</v>
      </c>
      <c r="S78" s="219">
        <v>0</v>
      </c>
      <c r="T78" s="219">
        <v>0</v>
      </c>
      <c r="U78" s="220"/>
      <c r="V78" s="220"/>
      <c r="W78" s="243"/>
    </row>
    <row r="79" spans="1:23" ht="10" customHeight="1" x14ac:dyDescent="0.15">
      <c r="A79" s="240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43"/>
    </row>
    <row r="80" spans="1:23" x14ac:dyDescent="0.15">
      <c r="A80" s="236">
        <v>20</v>
      </c>
      <c r="B80" s="220"/>
      <c r="C80" s="227" t="s">
        <v>190</v>
      </c>
      <c r="D80" s="227"/>
      <c r="E80" s="227"/>
      <c r="F80" s="227"/>
      <c r="G80" s="227"/>
      <c r="H80" s="227"/>
      <c r="I80" s="227"/>
      <c r="J80" s="227"/>
      <c r="K80" s="227"/>
      <c r="L80" s="236">
        <v>35</v>
      </c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43"/>
    </row>
    <row r="81" spans="1:23" ht="6" customHeight="1" x14ac:dyDescent="0.15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ht="16" x14ac:dyDescent="0.15">
      <c r="A82" s="240"/>
      <c r="B82" s="220"/>
      <c r="C82" s="217" t="s">
        <v>51</v>
      </c>
      <c r="D82" s="319">
        <f>'Profit &amp; Loss Account'!B27</f>
        <v>0</v>
      </c>
      <c r="E82" s="320"/>
      <c r="F82" s="321"/>
      <c r="G82" s="218" t="s">
        <v>167</v>
      </c>
      <c r="H82" s="219">
        <v>0</v>
      </c>
      <c r="I82" s="219">
        <v>0</v>
      </c>
      <c r="J82" s="220"/>
      <c r="K82" s="220"/>
      <c r="L82" s="220"/>
      <c r="M82" s="220"/>
      <c r="N82" s="217" t="s">
        <v>51</v>
      </c>
      <c r="O82" s="319"/>
      <c r="P82" s="320"/>
      <c r="Q82" s="321"/>
      <c r="R82" s="218" t="s">
        <v>167</v>
      </c>
      <c r="S82" s="219">
        <v>0</v>
      </c>
      <c r="T82" s="219">
        <v>0</v>
      </c>
      <c r="U82" s="220"/>
      <c r="V82" s="220"/>
      <c r="W82" s="243"/>
    </row>
    <row r="83" spans="1:23" ht="10" customHeight="1" x14ac:dyDescent="0.15">
      <c r="A83" s="24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43"/>
    </row>
    <row r="84" spans="1:23" x14ac:dyDescent="0.15">
      <c r="A84" s="236">
        <v>21</v>
      </c>
      <c r="B84" s="220"/>
      <c r="C84" s="227" t="s">
        <v>191</v>
      </c>
      <c r="D84" s="227"/>
      <c r="E84" s="227"/>
      <c r="F84" s="227"/>
      <c r="G84" s="227"/>
      <c r="H84" s="227"/>
      <c r="I84" s="227"/>
      <c r="J84" s="227"/>
      <c r="K84" s="227"/>
      <c r="L84" s="236">
        <v>36</v>
      </c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6" customHeight="1" x14ac:dyDescent="0.15">
      <c r="A85" s="255"/>
      <c r="B85" s="220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43"/>
    </row>
    <row r="86" spans="1:23" ht="16" x14ac:dyDescent="0.15">
      <c r="A86" s="240"/>
      <c r="B86" s="220"/>
      <c r="C86" s="217" t="s">
        <v>51</v>
      </c>
      <c r="D86" s="319">
        <f>'Profit &amp; Loss Account'!B28</f>
        <v>0</v>
      </c>
      <c r="E86" s="320"/>
      <c r="F86" s="321"/>
      <c r="G86" s="218" t="s">
        <v>167</v>
      </c>
      <c r="H86" s="219">
        <v>0</v>
      </c>
      <c r="I86" s="219">
        <v>0</v>
      </c>
      <c r="J86" s="220"/>
      <c r="K86" s="220"/>
      <c r="L86" s="220"/>
      <c r="M86" s="220"/>
      <c r="N86" s="217" t="s">
        <v>51</v>
      </c>
      <c r="O86" s="319"/>
      <c r="P86" s="320"/>
      <c r="Q86" s="321"/>
      <c r="R86" s="218" t="s">
        <v>167</v>
      </c>
      <c r="S86" s="219">
        <v>0</v>
      </c>
      <c r="T86" s="219">
        <v>0</v>
      </c>
      <c r="U86" s="220"/>
      <c r="V86" s="220"/>
      <c r="W86" s="243"/>
    </row>
    <row r="87" spans="1:23" ht="10" customHeight="1" x14ac:dyDescent="0.15">
      <c r="A87" s="240"/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43"/>
    </row>
    <row r="88" spans="1:23" x14ac:dyDescent="0.15">
      <c r="A88" s="236">
        <v>22</v>
      </c>
      <c r="B88" s="220"/>
      <c r="C88" s="227" t="s">
        <v>192</v>
      </c>
      <c r="D88" s="227"/>
      <c r="E88" s="227"/>
      <c r="F88" s="227"/>
      <c r="G88" s="227"/>
      <c r="H88" s="227"/>
      <c r="I88" s="227"/>
      <c r="J88" s="227"/>
      <c r="K88" s="227"/>
      <c r="L88" s="236">
        <v>37</v>
      </c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43"/>
    </row>
    <row r="89" spans="1:23" ht="6" customHeight="1" x14ac:dyDescent="0.15">
      <c r="A89" s="255"/>
      <c r="B89" s="220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43"/>
    </row>
    <row r="90" spans="1:23" ht="16" x14ac:dyDescent="0.15">
      <c r="A90" s="240"/>
      <c r="B90" s="220"/>
      <c r="C90" s="217" t="s">
        <v>51</v>
      </c>
      <c r="D90" s="319">
        <f>'Profit &amp; Loss Account'!B29</f>
        <v>0</v>
      </c>
      <c r="E90" s="320"/>
      <c r="F90" s="321"/>
      <c r="G90" s="218" t="s">
        <v>167</v>
      </c>
      <c r="H90" s="219">
        <v>0</v>
      </c>
      <c r="I90" s="219">
        <v>0</v>
      </c>
      <c r="J90" s="220"/>
      <c r="K90" s="220"/>
      <c r="L90" s="220"/>
      <c r="M90" s="220"/>
      <c r="N90" s="217" t="s">
        <v>51</v>
      </c>
      <c r="O90" s="319"/>
      <c r="P90" s="320"/>
      <c r="Q90" s="321"/>
      <c r="R90" s="218" t="s">
        <v>167</v>
      </c>
      <c r="S90" s="219">
        <v>0</v>
      </c>
      <c r="T90" s="219">
        <v>0</v>
      </c>
      <c r="U90" s="220"/>
      <c r="V90" s="220"/>
      <c r="W90" s="243"/>
    </row>
    <row r="91" spans="1:23" ht="10" customHeight="1" x14ac:dyDescent="0.15">
      <c r="A91" s="240"/>
      <c r="B91" s="220"/>
      <c r="C91" s="220"/>
      <c r="D91" s="220"/>
      <c r="E91" s="220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15">
      <c r="A92" s="236">
        <v>23</v>
      </c>
      <c r="B92" s="220"/>
      <c r="C92" s="227" t="s">
        <v>193</v>
      </c>
      <c r="D92" s="227"/>
      <c r="E92" s="227"/>
      <c r="F92" s="227"/>
      <c r="G92" s="227"/>
      <c r="H92" s="227"/>
      <c r="I92" s="227"/>
      <c r="J92" s="227"/>
      <c r="K92" s="227"/>
      <c r="L92" s="236">
        <v>38</v>
      </c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43"/>
    </row>
    <row r="93" spans="1:23" ht="6" customHeight="1" x14ac:dyDescent="0.15">
      <c r="A93" s="255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6" x14ac:dyDescent="0.15">
      <c r="A94" s="240"/>
      <c r="B94" s="220"/>
      <c r="C94" s="217" t="s">
        <v>51</v>
      </c>
      <c r="D94" s="319">
        <f>'Profit &amp; Loss Account'!B32</f>
        <v>0</v>
      </c>
      <c r="E94" s="320"/>
      <c r="F94" s="321"/>
      <c r="G94" s="218" t="s">
        <v>167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19"/>
      <c r="P94" s="320"/>
      <c r="Q94" s="321"/>
      <c r="R94" s="218" t="s">
        <v>167</v>
      </c>
      <c r="S94" s="219">
        <v>0</v>
      </c>
      <c r="T94" s="219">
        <v>0</v>
      </c>
      <c r="U94" s="220"/>
      <c r="V94" s="220"/>
      <c r="W94" s="243"/>
    </row>
    <row r="95" spans="1:23" ht="10" customHeight="1" x14ac:dyDescent="0.15">
      <c r="A95" s="24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15">
      <c r="A96" s="236">
        <v>24</v>
      </c>
      <c r="B96" s="220"/>
      <c r="C96" s="227" t="s">
        <v>194</v>
      </c>
      <c r="D96" s="227"/>
      <c r="E96" s="227"/>
      <c r="F96" s="227"/>
      <c r="G96" s="227"/>
      <c r="H96" s="227"/>
      <c r="I96" s="227"/>
      <c r="J96" s="227"/>
      <c r="K96" s="227"/>
      <c r="L96" s="236">
        <v>39</v>
      </c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3" ht="6" customHeight="1" x14ac:dyDescent="0.15">
      <c r="A97" s="255"/>
      <c r="B97" s="220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3" ht="16" x14ac:dyDescent="0.15">
      <c r="A98" s="240"/>
      <c r="B98" s="220"/>
      <c r="C98" s="217" t="s">
        <v>51</v>
      </c>
      <c r="D98" s="319">
        <f>'Profit &amp; Loss Account'!B35</f>
        <v>0</v>
      </c>
      <c r="E98" s="320"/>
      <c r="F98" s="321"/>
      <c r="G98" s="218" t="s">
        <v>167</v>
      </c>
      <c r="H98" s="219">
        <v>0</v>
      </c>
      <c r="I98" s="219">
        <v>0</v>
      </c>
      <c r="J98" s="220"/>
      <c r="K98" s="220"/>
      <c r="L98" s="220"/>
      <c r="M98" s="220"/>
      <c r="N98" s="217" t="s">
        <v>51</v>
      </c>
      <c r="O98" s="319"/>
      <c r="P98" s="320"/>
      <c r="Q98" s="321"/>
      <c r="R98" s="218" t="s">
        <v>167</v>
      </c>
      <c r="S98" s="219">
        <v>0</v>
      </c>
      <c r="T98" s="219">
        <v>0</v>
      </c>
      <c r="U98" s="220"/>
      <c r="V98" s="220"/>
      <c r="W98" s="243"/>
    </row>
    <row r="99" spans="1:23" ht="10" customHeight="1" x14ac:dyDescent="0.15">
      <c r="A99" s="240"/>
      <c r="B99" s="220"/>
      <c r="C99" s="220"/>
      <c r="D99" s="220"/>
      <c r="E99" s="220"/>
      <c r="F99" s="220"/>
      <c r="G99" s="220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43"/>
    </row>
    <row r="100" spans="1:23" x14ac:dyDescent="0.15">
      <c r="A100" s="236">
        <v>25</v>
      </c>
      <c r="B100" s="220"/>
      <c r="C100" s="227" t="s">
        <v>195</v>
      </c>
      <c r="D100" s="227"/>
      <c r="E100" s="227"/>
      <c r="F100" s="227"/>
      <c r="G100" s="227"/>
      <c r="H100" s="227"/>
      <c r="I100" s="227"/>
      <c r="J100" s="227"/>
      <c r="K100" s="227"/>
      <c r="L100" s="236">
        <v>40</v>
      </c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43"/>
    </row>
    <row r="101" spans="1:23" ht="6" customHeight="1" x14ac:dyDescent="0.15">
      <c r="A101" s="255"/>
      <c r="B101" s="220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43"/>
    </row>
    <row r="102" spans="1:23" ht="16" x14ac:dyDescent="0.15">
      <c r="A102" s="240"/>
      <c r="B102" s="220"/>
      <c r="C102" s="217" t="s">
        <v>51</v>
      </c>
      <c r="D102" s="319">
        <f>'Profit &amp; Loss Account'!B36</f>
        <v>0</v>
      </c>
      <c r="E102" s="320"/>
      <c r="F102" s="321"/>
      <c r="G102" s="218" t="s">
        <v>167</v>
      </c>
      <c r="H102" s="219">
        <v>0</v>
      </c>
      <c r="I102" s="219">
        <v>0</v>
      </c>
      <c r="J102" s="220"/>
      <c r="K102" s="220"/>
      <c r="L102" s="220"/>
      <c r="M102" s="220"/>
      <c r="N102" s="217" t="s">
        <v>51</v>
      </c>
      <c r="O102" s="319"/>
      <c r="P102" s="320"/>
      <c r="Q102" s="321"/>
      <c r="R102" s="218" t="s">
        <v>167</v>
      </c>
      <c r="S102" s="219">
        <v>0</v>
      </c>
      <c r="T102" s="219">
        <v>0</v>
      </c>
      <c r="U102" s="220"/>
      <c r="V102" s="220"/>
      <c r="W102" s="243"/>
    </row>
    <row r="103" spans="1:23" ht="10" customHeight="1" x14ac:dyDescent="0.15">
      <c r="A103" s="240"/>
      <c r="B103" s="220"/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3" x14ac:dyDescent="0.15">
      <c r="A104" s="236">
        <v>26</v>
      </c>
      <c r="B104" s="220"/>
      <c r="C104" s="227" t="s">
        <v>196</v>
      </c>
      <c r="D104" s="227"/>
      <c r="E104" s="227"/>
      <c r="F104" s="227"/>
      <c r="G104" s="227"/>
      <c r="H104" s="227"/>
      <c r="I104" s="227"/>
      <c r="J104" s="227"/>
      <c r="K104" s="227"/>
      <c r="L104" s="236">
        <v>41</v>
      </c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3" ht="6" customHeight="1" x14ac:dyDescent="0.15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3" ht="16" x14ac:dyDescent="0.15">
      <c r="A106" s="240"/>
      <c r="B106" s="220"/>
      <c r="C106" s="217" t="s">
        <v>51</v>
      </c>
      <c r="D106" s="319">
        <f>'Profit &amp; Loss Account'!B34</f>
        <v>0</v>
      </c>
      <c r="E106" s="320"/>
      <c r="F106" s="321"/>
      <c r="G106" s="218" t="s">
        <v>167</v>
      </c>
      <c r="H106" s="219">
        <v>0</v>
      </c>
      <c r="I106" s="219">
        <v>0</v>
      </c>
      <c r="J106" s="220"/>
      <c r="K106" s="220"/>
      <c r="L106" s="220"/>
      <c r="M106" s="220"/>
      <c r="N106" s="217" t="s">
        <v>51</v>
      </c>
      <c r="O106" s="319"/>
      <c r="P106" s="320"/>
      <c r="Q106" s="321"/>
      <c r="R106" s="218" t="s">
        <v>167</v>
      </c>
      <c r="S106" s="219">
        <v>0</v>
      </c>
      <c r="T106" s="219">
        <v>0</v>
      </c>
      <c r="U106" s="220"/>
      <c r="V106" s="220"/>
      <c r="W106" s="243"/>
    </row>
    <row r="107" spans="1:23" ht="10" customHeight="1" x14ac:dyDescent="0.15">
      <c r="A107" s="240"/>
      <c r="B107" s="220"/>
      <c r="C107" s="220"/>
      <c r="D107" s="220"/>
      <c r="E107" s="220"/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43"/>
    </row>
    <row r="108" spans="1:23" x14ac:dyDescent="0.15">
      <c r="A108" s="236">
        <v>27</v>
      </c>
      <c r="B108" s="220"/>
      <c r="C108" s="227" t="s">
        <v>197</v>
      </c>
      <c r="D108" s="227"/>
      <c r="E108" s="227"/>
      <c r="F108" s="227"/>
      <c r="G108" s="227"/>
      <c r="H108" s="227"/>
      <c r="I108" s="227"/>
      <c r="J108" s="227"/>
      <c r="K108" s="227"/>
      <c r="L108" s="236">
        <v>42</v>
      </c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43"/>
    </row>
    <row r="109" spans="1:23" ht="6" customHeight="1" x14ac:dyDescent="0.15">
      <c r="A109" s="255"/>
      <c r="B109" s="220"/>
      <c r="C109" s="227"/>
      <c r="D109" s="227"/>
      <c r="E109" s="227"/>
      <c r="F109" s="227"/>
      <c r="G109" s="227"/>
      <c r="H109" s="227"/>
      <c r="I109" s="227"/>
      <c r="J109" s="227"/>
      <c r="K109" s="227"/>
      <c r="L109" s="227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43"/>
    </row>
    <row r="110" spans="1:23" ht="16" x14ac:dyDescent="0.15">
      <c r="A110" s="240"/>
      <c r="B110" s="220"/>
      <c r="C110" s="217" t="s">
        <v>51</v>
      </c>
      <c r="D110" s="319">
        <f>'Profit &amp; Loss Account'!B33</f>
        <v>0</v>
      </c>
      <c r="E110" s="320"/>
      <c r="F110" s="321"/>
      <c r="G110" s="218" t="s">
        <v>167</v>
      </c>
      <c r="H110" s="219">
        <v>0</v>
      </c>
      <c r="I110" s="219">
        <v>0</v>
      </c>
      <c r="J110" s="220"/>
      <c r="K110" s="220"/>
      <c r="L110" s="220"/>
      <c r="M110" s="220"/>
      <c r="N110" s="217" t="s">
        <v>51</v>
      </c>
      <c r="O110" s="319"/>
      <c r="P110" s="320"/>
      <c r="Q110" s="321"/>
      <c r="R110" s="218" t="s">
        <v>167</v>
      </c>
      <c r="S110" s="219">
        <v>0</v>
      </c>
      <c r="T110" s="219">
        <v>0</v>
      </c>
      <c r="U110" s="220"/>
      <c r="V110" s="220"/>
      <c r="W110" s="243"/>
    </row>
    <row r="111" spans="1:23" ht="10" customHeight="1" x14ac:dyDescent="0.15">
      <c r="A111" s="240"/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3" x14ac:dyDescent="0.15">
      <c r="A112" s="236">
        <v>28</v>
      </c>
      <c r="B112" s="220"/>
      <c r="C112" s="227" t="s">
        <v>198</v>
      </c>
      <c r="D112" s="227"/>
      <c r="E112" s="227"/>
      <c r="F112" s="227"/>
      <c r="G112" s="227"/>
      <c r="H112" s="227"/>
      <c r="I112" s="227"/>
      <c r="J112" s="227"/>
      <c r="K112" s="227"/>
      <c r="L112" s="236">
        <v>43</v>
      </c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43"/>
    </row>
    <row r="113" spans="1:23" ht="6" customHeight="1" x14ac:dyDescent="0.15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6" x14ac:dyDescent="0.15">
      <c r="A114" s="240"/>
      <c r="B114" s="220"/>
      <c r="C114" s="217" t="s">
        <v>51</v>
      </c>
      <c r="D114" s="319">
        <f>'Profit &amp; Loss Account'!B43+'Profit &amp; Loss Account'!B44</f>
        <v>0</v>
      </c>
      <c r="E114" s="320"/>
      <c r="F114" s="321"/>
      <c r="G114" s="218" t="s">
        <v>167</v>
      </c>
      <c r="H114" s="219">
        <v>0</v>
      </c>
      <c r="I114" s="219">
        <v>0</v>
      </c>
      <c r="J114" s="220"/>
      <c r="K114" s="220"/>
      <c r="L114" s="220"/>
      <c r="M114" s="220"/>
      <c r="N114" s="217" t="s">
        <v>51</v>
      </c>
      <c r="O114" s="319">
        <f>'Profit &amp; Loss Account'!B44</f>
        <v>0</v>
      </c>
      <c r="P114" s="320"/>
      <c r="Q114" s="321"/>
      <c r="R114" s="218" t="s">
        <v>167</v>
      </c>
      <c r="S114" s="219">
        <v>0</v>
      </c>
      <c r="T114" s="219">
        <v>0</v>
      </c>
      <c r="U114" s="220"/>
      <c r="V114" s="220"/>
      <c r="W114" s="243"/>
    </row>
    <row r="115" spans="1:23" ht="10" customHeight="1" x14ac:dyDescent="0.15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15">
      <c r="A116" s="236">
        <v>29</v>
      </c>
      <c r="B116" s="220"/>
      <c r="C116" s="227" t="s">
        <v>199</v>
      </c>
      <c r="D116" s="227"/>
      <c r="E116" s="227"/>
      <c r="F116" s="227"/>
      <c r="G116" s="227"/>
      <c r="H116" s="227"/>
      <c r="I116" s="227"/>
      <c r="J116" s="227"/>
      <c r="K116" s="227"/>
      <c r="L116" s="236">
        <v>44</v>
      </c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43"/>
    </row>
    <row r="117" spans="1:23" ht="6" customHeight="1" x14ac:dyDescent="0.15">
      <c r="A117" s="255"/>
      <c r="B117" s="220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6" x14ac:dyDescent="0.15">
      <c r="A118" s="240"/>
      <c r="B118" s="220"/>
      <c r="C118" s="217" t="s">
        <v>51</v>
      </c>
      <c r="D118" s="319">
        <f>SUM('Profit &amp; Loss Account'!B37:B42)</f>
        <v>0</v>
      </c>
      <c r="E118" s="320"/>
      <c r="F118" s="321"/>
      <c r="G118" s="218" t="s">
        <v>167</v>
      </c>
      <c r="H118" s="219">
        <v>0</v>
      </c>
      <c r="I118" s="219">
        <v>0</v>
      </c>
      <c r="J118" s="220"/>
      <c r="K118" s="220"/>
      <c r="L118" s="220"/>
      <c r="M118" s="220"/>
      <c r="N118" s="217" t="s">
        <v>51</v>
      </c>
      <c r="O118" s="319"/>
      <c r="P118" s="320"/>
      <c r="Q118" s="321"/>
      <c r="R118" s="218" t="s">
        <v>167</v>
      </c>
      <c r="S118" s="219">
        <v>0</v>
      </c>
      <c r="T118" s="219">
        <v>0</v>
      </c>
      <c r="U118" s="220"/>
      <c r="V118" s="220"/>
      <c r="W118" s="243"/>
    </row>
    <row r="119" spans="1:23" ht="10" customHeight="1" x14ac:dyDescent="0.15">
      <c r="A119" s="240"/>
      <c r="B119" s="220"/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x14ac:dyDescent="0.15">
      <c r="A120" s="236">
        <v>30</v>
      </c>
      <c r="B120" s="220"/>
      <c r="C120" s="227" t="s">
        <v>200</v>
      </c>
      <c r="D120" s="227"/>
      <c r="E120" s="227"/>
      <c r="F120" s="227"/>
      <c r="G120" s="227"/>
      <c r="H120" s="227"/>
      <c r="I120" s="227"/>
      <c r="J120" s="227"/>
      <c r="K120" s="227"/>
      <c r="L120" s="236">
        <v>45</v>
      </c>
      <c r="M120" s="220"/>
      <c r="N120" s="227" t="s">
        <v>201</v>
      </c>
      <c r="O120" s="220"/>
      <c r="P120" s="220"/>
      <c r="Q120" s="220"/>
      <c r="R120" s="220"/>
      <c r="S120" s="220"/>
      <c r="T120" s="220"/>
      <c r="U120" s="220"/>
      <c r="V120" s="220"/>
      <c r="W120" s="243"/>
    </row>
    <row r="121" spans="1:23" ht="6" customHeight="1" x14ac:dyDescent="0.15">
      <c r="A121" s="255"/>
      <c r="B121" s="220"/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6" x14ac:dyDescent="0.15">
      <c r="A122" s="240"/>
      <c r="B122" s="220"/>
      <c r="C122" s="217" t="s">
        <v>51</v>
      </c>
      <c r="D122" s="319">
        <f>'Profit &amp; Loss Account'!B22+'Profit &amp; Loss Account'!B45</f>
        <v>0</v>
      </c>
      <c r="E122" s="320"/>
      <c r="F122" s="321"/>
      <c r="G122" s="218" t="s">
        <v>167</v>
      </c>
      <c r="H122" s="219">
        <v>0</v>
      </c>
      <c r="I122" s="219">
        <v>0</v>
      </c>
      <c r="J122" s="220"/>
      <c r="K122" s="220"/>
      <c r="L122" s="220"/>
      <c r="M122" s="220"/>
      <c r="N122" s="217" t="s">
        <v>51</v>
      </c>
      <c r="O122" s="319">
        <f>'Profit &amp; Loss Account'!B44</f>
        <v>0</v>
      </c>
      <c r="P122" s="320"/>
      <c r="Q122" s="321"/>
      <c r="R122" s="218" t="s">
        <v>167</v>
      </c>
      <c r="S122" s="219">
        <v>0</v>
      </c>
      <c r="T122" s="219">
        <v>0</v>
      </c>
      <c r="U122" s="220"/>
      <c r="V122" s="220"/>
      <c r="W122" s="243"/>
    </row>
    <row r="123" spans="1:23" ht="8" customHeight="1" x14ac:dyDescent="0.15">
      <c r="A123" s="249"/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U123" s="250"/>
      <c r="V123" s="250"/>
      <c r="W123" s="251"/>
    </row>
    <row r="124" spans="1:23" ht="25" customHeight="1" x14ac:dyDescent="0.15">
      <c r="A124" s="329" t="s">
        <v>202</v>
      </c>
      <c r="B124" s="329"/>
      <c r="C124" s="329"/>
      <c r="D124" s="329"/>
      <c r="E124" s="329"/>
      <c r="F124" s="329"/>
      <c r="G124" s="329"/>
      <c r="H124" s="329"/>
      <c r="I124" s="329"/>
      <c r="J124" s="329"/>
      <c r="K124" s="329"/>
      <c r="L124" s="329"/>
      <c r="M124" s="329"/>
      <c r="N124" s="329"/>
      <c r="O124" s="329"/>
      <c r="P124" s="329"/>
      <c r="Q124" s="329"/>
      <c r="R124" s="329"/>
      <c r="S124" s="329"/>
      <c r="T124" s="329"/>
      <c r="U124" s="329"/>
      <c r="V124" s="329"/>
      <c r="W124" s="329"/>
    </row>
    <row r="125" spans="1:23" ht="8" customHeight="1" x14ac:dyDescent="0.15">
      <c r="A125" s="233"/>
      <c r="B125" s="234"/>
      <c r="C125" s="234"/>
      <c r="D125" s="234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5"/>
    </row>
    <row r="126" spans="1:23" x14ac:dyDescent="0.15">
      <c r="A126" s="236">
        <v>46</v>
      </c>
      <c r="B126" s="220"/>
      <c r="C126" s="227" t="s">
        <v>203</v>
      </c>
      <c r="D126" s="227"/>
      <c r="E126" s="227"/>
      <c r="F126" s="227"/>
      <c r="G126" s="227"/>
      <c r="H126" s="227"/>
      <c r="I126" s="227"/>
      <c r="J126" s="227"/>
      <c r="K126" s="227"/>
      <c r="L126" s="236">
        <v>47</v>
      </c>
      <c r="M126" s="220"/>
      <c r="N126" s="227" t="s">
        <v>204</v>
      </c>
      <c r="O126" s="220"/>
      <c r="P126" s="220"/>
      <c r="Q126" s="220"/>
      <c r="R126" s="220"/>
      <c r="S126" s="220"/>
      <c r="T126" s="220"/>
      <c r="U126" s="220"/>
      <c r="V126" s="220"/>
      <c r="W126" s="243"/>
    </row>
    <row r="127" spans="1:23" x14ac:dyDescent="0.15">
      <c r="A127" s="240"/>
      <c r="B127" s="220"/>
      <c r="C127" s="246" t="s">
        <v>205</v>
      </c>
      <c r="D127" s="227"/>
      <c r="E127" s="227"/>
      <c r="F127" s="227"/>
      <c r="G127" s="227"/>
      <c r="H127" s="227"/>
      <c r="I127" s="227"/>
      <c r="J127" s="227"/>
      <c r="K127" s="227"/>
      <c r="L127" s="220"/>
      <c r="M127" s="220"/>
      <c r="N127" s="227" t="s">
        <v>206</v>
      </c>
      <c r="O127" s="220"/>
      <c r="P127" s="220"/>
      <c r="Q127" s="220"/>
      <c r="R127" s="220"/>
      <c r="S127" s="220"/>
      <c r="T127" s="220"/>
      <c r="U127" s="220"/>
      <c r="V127" s="220"/>
      <c r="W127" s="243"/>
    </row>
    <row r="128" spans="1:23" ht="6" customHeight="1" x14ac:dyDescent="0.15">
      <c r="A128" s="255"/>
      <c r="B128" s="220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43"/>
    </row>
    <row r="129" spans="1:23" ht="16" x14ac:dyDescent="0.15">
      <c r="A129" s="240"/>
      <c r="B129" s="220"/>
      <c r="C129" s="217" t="s">
        <v>51</v>
      </c>
      <c r="D129" s="319">
        <f>IF((D55+O55-D122)&gt;=0,D55+O55-D122,0)</f>
        <v>0</v>
      </c>
      <c r="E129" s="320"/>
      <c r="F129" s="321"/>
      <c r="G129" s="218" t="s">
        <v>167</v>
      </c>
      <c r="H129" s="219">
        <v>0</v>
      </c>
      <c r="I129" s="219">
        <v>0</v>
      </c>
      <c r="J129" s="220"/>
      <c r="K129" s="220"/>
      <c r="L129" s="220"/>
      <c r="M129" s="220"/>
      <c r="N129" s="217" t="s">
        <v>51</v>
      </c>
      <c r="O129" s="319">
        <f>IF((D55+O55-D122)&lt;0,D122-D55-O55,0)</f>
        <v>0</v>
      </c>
      <c r="P129" s="320"/>
      <c r="Q129" s="321"/>
      <c r="R129" s="218" t="s">
        <v>167</v>
      </c>
      <c r="S129" s="219">
        <v>0</v>
      </c>
      <c r="T129" s="219">
        <v>0</v>
      </c>
      <c r="U129" s="220"/>
      <c r="V129" s="220"/>
      <c r="W129" s="243"/>
    </row>
    <row r="130" spans="1:23" ht="8" customHeight="1" x14ac:dyDescent="0.15">
      <c r="A130" s="249"/>
      <c r="B130" s="250"/>
      <c r="C130" s="250"/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  <c r="S130" s="250"/>
      <c r="T130" s="250"/>
      <c r="U130" s="250"/>
      <c r="V130" s="250"/>
      <c r="W130" s="251"/>
    </row>
    <row r="131" spans="1:23" ht="25" customHeight="1" x14ac:dyDescent="0.15">
      <c r="A131" s="328" t="s">
        <v>207</v>
      </c>
      <c r="B131" s="328"/>
      <c r="C131" s="328"/>
      <c r="D131" s="328"/>
      <c r="E131" s="328"/>
      <c r="F131" s="328"/>
      <c r="G131" s="328"/>
      <c r="H131" s="328"/>
      <c r="I131" s="328"/>
      <c r="J131" s="328"/>
      <c r="K131" s="328"/>
      <c r="L131" s="328"/>
      <c r="M131" s="328"/>
      <c r="N131" s="328"/>
      <c r="O131" s="328"/>
      <c r="P131" s="328"/>
      <c r="Q131" s="328"/>
      <c r="R131" s="328"/>
      <c r="S131" s="328"/>
      <c r="T131" s="328"/>
      <c r="U131" s="328"/>
      <c r="V131" s="328"/>
      <c r="W131" s="328"/>
    </row>
    <row r="132" spans="1:23" ht="16" customHeight="1" x14ac:dyDescent="0.15">
      <c r="A132" s="322" t="s">
        <v>208</v>
      </c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2"/>
      <c r="M132" s="322"/>
      <c r="N132" s="322"/>
      <c r="O132" s="322"/>
      <c r="P132" s="322"/>
      <c r="Q132" s="322"/>
      <c r="R132" s="322"/>
      <c r="S132" s="322"/>
      <c r="T132" s="322"/>
      <c r="U132" s="322"/>
      <c r="V132" s="322"/>
      <c r="W132" s="322"/>
    </row>
    <row r="133" spans="1:23" ht="16" customHeight="1" x14ac:dyDescent="0.15">
      <c r="A133" s="322" t="s">
        <v>341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</row>
    <row r="134" spans="1:23" ht="16" customHeight="1" x14ac:dyDescent="0.15">
      <c r="A134" s="322" t="s">
        <v>209</v>
      </c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</row>
    <row r="135" spans="1:23" ht="8" customHeight="1" x14ac:dyDescent="0.15">
      <c r="A135" s="233"/>
      <c r="B135" s="234"/>
      <c r="C135" s="234"/>
      <c r="D135" s="234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5"/>
    </row>
    <row r="136" spans="1:23" ht="13" x14ac:dyDescent="0.15">
      <c r="A136" s="236">
        <v>48</v>
      </c>
      <c r="B136" s="220"/>
      <c r="C136" s="288" t="s">
        <v>338</v>
      </c>
      <c r="D136" s="227"/>
      <c r="E136" s="227"/>
      <c r="F136" s="227"/>
      <c r="G136" s="227"/>
      <c r="H136" s="377">
        <f>Admin!G4</f>
        <v>1</v>
      </c>
      <c r="I136" s="379"/>
      <c r="J136" s="227"/>
      <c r="K136" s="227"/>
      <c r="L136" s="236">
        <v>54</v>
      </c>
      <c r="M136" s="220"/>
      <c r="N136" s="227" t="s">
        <v>212</v>
      </c>
      <c r="O136" s="220"/>
      <c r="P136" s="220"/>
      <c r="Q136" s="220"/>
      <c r="R136" s="220"/>
      <c r="S136" s="220"/>
      <c r="T136" s="220"/>
      <c r="U136" s="220"/>
      <c r="V136" s="220"/>
      <c r="W136" s="243"/>
    </row>
    <row r="137" spans="1:23" x14ac:dyDescent="0.15">
      <c r="A137" s="255"/>
      <c r="B137" s="220"/>
      <c r="C137" s="274"/>
      <c r="D137" s="227"/>
      <c r="E137" s="227"/>
      <c r="F137" s="227"/>
      <c r="G137" s="227"/>
      <c r="H137" s="227"/>
      <c r="I137" s="227"/>
      <c r="J137" s="227"/>
      <c r="K137" s="227"/>
      <c r="L137" s="227"/>
      <c r="M137" s="220"/>
      <c r="N137" s="246" t="s">
        <v>342</v>
      </c>
      <c r="O137" s="258"/>
      <c r="P137" s="258"/>
      <c r="Q137" s="258"/>
      <c r="R137" s="258"/>
      <c r="S137" s="258"/>
      <c r="T137" s="258"/>
      <c r="U137" s="258"/>
      <c r="V137" s="258"/>
      <c r="W137" s="243"/>
    </row>
    <row r="138" spans="1:23" ht="6" customHeight="1" x14ac:dyDescent="0.15">
      <c r="A138" s="255"/>
      <c r="B138" s="220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43"/>
    </row>
    <row r="139" spans="1:23" ht="16" x14ac:dyDescent="0.15">
      <c r="A139" s="240"/>
      <c r="B139" s="220"/>
      <c r="C139" s="217" t="s">
        <v>51</v>
      </c>
      <c r="D139" s="319">
        <f>IF([1]Schedule!$Q$1&gt;0,[1]Schedule!$Q$1,0)</f>
        <v>0</v>
      </c>
      <c r="E139" s="320"/>
      <c r="F139" s="321"/>
      <c r="G139" s="218" t="s">
        <v>167</v>
      </c>
      <c r="H139" s="219">
        <v>0</v>
      </c>
      <c r="I139" s="219">
        <v>0</v>
      </c>
      <c r="J139" s="220"/>
      <c r="K139" s="220"/>
      <c r="L139" s="220"/>
      <c r="M139" s="220"/>
      <c r="N139" s="217" t="s">
        <v>51</v>
      </c>
      <c r="O139" s="319">
        <f>IF(([1]Schedule!$R$1+[1]Schedule!$S$1)&lt;1000,[1]Schedule!$S$1,0)</f>
        <v>0</v>
      </c>
      <c r="P139" s="320"/>
      <c r="Q139" s="321"/>
      <c r="R139" s="218" t="s">
        <v>167</v>
      </c>
      <c r="S139" s="219">
        <v>0</v>
      </c>
      <c r="T139" s="219">
        <v>0</v>
      </c>
      <c r="U139" s="220"/>
      <c r="V139" s="220"/>
      <c r="W139" s="243"/>
    </row>
    <row r="140" spans="1:23" x14ac:dyDescent="0.15">
      <c r="A140" s="240"/>
      <c r="B140" s="220"/>
      <c r="C140" s="220"/>
      <c r="D140" s="220"/>
      <c r="E140" s="220"/>
      <c r="F140" s="220"/>
      <c r="G140" s="220"/>
      <c r="H140" s="220"/>
      <c r="I140" s="220"/>
      <c r="J140" s="220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220"/>
      <c r="V140" s="220"/>
      <c r="W140" s="243"/>
    </row>
    <row r="141" spans="1:23" x14ac:dyDescent="0.15">
      <c r="A141" s="236">
        <v>49</v>
      </c>
      <c r="B141" s="220"/>
      <c r="C141" s="227" t="s">
        <v>210</v>
      </c>
      <c r="D141" s="227"/>
      <c r="E141" s="227"/>
      <c r="F141" s="227"/>
      <c r="G141" s="377">
        <f>Admin!G5</f>
        <v>0.18</v>
      </c>
      <c r="H141" s="378"/>
      <c r="I141" s="227" t="s">
        <v>211</v>
      </c>
      <c r="J141" s="227"/>
      <c r="K141" s="227"/>
      <c r="L141" s="236">
        <v>55</v>
      </c>
      <c r="M141" s="220"/>
      <c r="N141" s="227" t="s">
        <v>214</v>
      </c>
      <c r="O141" s="220"/>
      <c r="P141" s="220"/>
      <c r="Q141" s="220"/>
      <c r="R141" s="220"/>
      <c r="S141" s="220"/>
      <c r="T141" s="220"/>
      <c r="U141" s="220"/>
      <c r="V141" s="220"/>
      <c r="W141" s="243"/>
    </row>
    <row r="142" spans="1:23" ht="12" customHeight="1" x14ac:dyDescent="0.15">
      <c r="A142" s="255"/>
      <c r="B142" s="220"/>
      <c r="C142" s="227" t="s">
        <v>213</v>
      </c>
      <c r="D142" s="227"/>
      <c r="E142" s="227"/>
      <c r="F142" s="227"/>
      <c r="G142" s="227"/>
      <c r="H142" s="227"/>
      <c r="I142" s="227"/>
      <c r="J142" s="227"/>
      <c r="K142" s="227"/>
      <c r="L142" s="227"/>
      <c r="M142" s="220"/>
      <c r="N142" s="227" t="s">
        <v>215</v>
      </c>
      <c r="O142" s="220"/>
      <c r="P142" s="220"/>
      <c r="Q142" s="220"/>
      <c r="R142" s="220"/>
      <c r="S142" s="220"/>
      <c r="T142" s="220"/>
      <c r="U142" s="220"/>
      <c r="V142" s="220"/>
      <c r="W142" s="243"/>
    </row>
    <row r="143" spans="1:23" ht="6" customHeight="1" x14ac:dyDescent="0.15">
      <c r="A143" s="255"/>
      <c r="B143" s="220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43"/>
    </row>
    <row r="144" spans="1:23" ht="16" x14ac:dyDescent="0.15">
      <c r="A144" s="240"/>
      <c r="B144" s="220"/>
      <c r="C144" s="217" t="s">
        <v>51</v>
      </c>
      <c r="D144" s="319">
        <f>[1]Schedule!$R$1-D152</f>
        <v>0</v>
      </c>
      <c r="E144" s="320"/>
      <c r="F144" s="321"/>
      <c r="G144" s="218" t="s">
        <v>167</v>
      </c>
      <c r="H144" s="219">
        <v>0</v>
      </c>
      <c r="I144" s="219">
        <v>0</v>
      </c>
      <c r="J144" s="220"/>
      <c r="K144" s="220"/>
      <c r="L144" s="227"/>
      <c r="M144" s="220"/>
      <c r="N144" s="217" t="s">
        <v>51</v>
      </c>
      <c r="O144" s="319">
        <f>[1]Schedule!$Y$1</f>
        <v>0</v>
      </c>
      <c r="P144" s="320"/>
      <c r="Q144" s="321"/>
      <c r="R144" s="218" t="s">
        <v>167</v>
      </c>
      <c r="S144" s="219">
        <v>0</v>
      </c>
      <c r="T144" s="219">
        <v>0</v>
      </c>
      <c r="U144" s="220"/>
      <c r="V144" s="220"/>
      <c r="W144" s="243"/>
    </row>
    <row r="145" spans="1:23" ht="5.25" customHeight="1" x14ac:dyDescent="0.15">
      <c r="A145" s="240"/>
      <c r="B145" s="220"/>
      <c r="C145" s="220"/>
      <c r="D145" s="22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43"/>
    </row>
    <row r="146" spans="1:23" ht="13" x14ac:dyDescent="0.15">
      <c r="A146" s="236">
        <v>50</v>
      </c>
      <c r="B146" s="220"/>
      <c r="C146" s="288" t="s">
        <v>343</v>
      </c>
      <c r="D146" s="227"/>
      <c r="E146" s="227"/>
      <c r="F146" s="227"/>
      <c r="G146" s="227"/>
      <c r="H146" s="377">
        <v>0.1</v>
      </c>
      <c r="I146" s="379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</row>
    <row r="147" spans="1:23" ht="16" x14ac:dyDescent="0.15">
      <c r="A147" s="240"/>
      <c r="B147" s="220"/>
      <c r="C147" s="217" t="s">
        <v>51</v>
      </c>
      <c r="D147" s="319"/>
      <c r="E147" s="320"/>
      <c r="F147" s="321"/>
      <c r="G147" s="218" t="s">
        <v>167</v>
      </c>
      <c r="H147" s="219">
        <v>0</v>
      </c>
      <c r="I147" s="219">
        <v>0</v>
      </c>
      <c r="J147" s="220"/>
      <c r="K147" s="220"/>
      <c r="L147" s="236">
        <v>56</v>
      </c>
      <c r="M147" s="220"/>
      <c r="N147" s="227" t="s">
        <v>344</v>
      </c>
      <c r="O147" s="220"/>
      <c r="P147" s="220"/>
      <c r="Q147" s="220"/>
      <c r="R147" s="220"/>
      <c r="S147" s="220"/>
      <c r="T147" s="220"/>
      <c r="U147" s="220"/>
      <c r="V147" s="220"/>
      <c r="W147" s="243"/>
    </row>
    <row r="148" spans="1:23" ht="6" customHeight="1" x14ac:dyDescent="0.15">
      <c r="A148" s="220"/>
      <c r="B148" s="220"/>
      <c r="C148" s="220"/>
      <c r="D148" s="220"/>
      <c r="E148" s="220"/>
      <c r="F148" s="220"/>
      <c r="G148" s="220"/>
      <c r="H148" s="220"/>
      <c r="I148" s="220"/>
      <c r="J148" s="220"/>
      <c r="K148" s="220"/>
      <c r="L148" s="227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43"/>
    </row>
    <row r="149" spans="1:23" ht="16" x14ac:dyDescent="0.15">
      <c r="A149" s="236">
        <v>51</v>
      </c>
      <c r="B149" s="220"/>
      <c r="C149" s="227" t="s">
        <v>216</v>
      </c>
      <c r="D149" s="227"/>
      <c r="E149" s="227"/>
      <c r="F149" s="227"/>
      <c r="G149" s="227"/>
      <c r="H149" s="227"/>
      <c r="I149" s="227"/>
      <c r="J149" s="227"/>
      <c r="K149" s="227"/>
      <c r="L149" s="220"/>
      <c r="M149" s="220"/>
      <c r="N149" s="217" t="s">
        <v>51</v>
      </c>
      <c r="O149" s="319">
        <f>D139+D144+D147+D152+D156+D160+O139+O144</f>
        <v>0</v>
      </c>
      <c r="P149" s="320"/>
      <c r="Q149" s="321"/>
      <c r="R149" s="218" t="s">
        <v>167</v>
      </c>
      <c r="S149" s="219">
        <v>0</v>
      </c>
      <c r="T149" s="219">
        <v>0</v>
      </c>
      <c r="U149" s="220"/>
      <c r="V149" s="220"/>
      <c r="W149" s="243"/>
    </row>
    <row r="150" spans="1:23" ht="12" customHeight="1" x14ac:dyDescent="0.15">
      <c r="A150" s="240"/>
      <c r="B150" s="220"/>
      <c r="C150" s="227" t="s">
        <v>217</v>
      </c>
      <c r="D150" s="220"/>
      <c r="E150" s="220"/>
      <c r="F150" s="220"/>
      <c r="G150" s="220"/>
      <c r="H150" s="220"/>
      <c r="I150" s="220"/>
      <c r="J150" s="220"/>
      <c r="K150" s="220"/>
      <c r="L150" s="220"/>
      <c r="M150" s="220"/>
      <c r="N150" s="261"/>
      <c r="O150" s="259"/>
      <c r="P150" s="259"/>
      <c r="Q150" s="259"/>
      <c r="R150" s="218"/>
      <c r="S150" s="253"/>
      <c r="T150" s="253"/>
      <c r="U150" s="220"/>
      <c r="V150" s="220"/>
      <c r="W150" s="243"/>
    </row>
    <row r="151" spans="1:23" x14ac:dyDescent="0.15">
      <c r="A151" s="255"/>
      <c r="B151" s="220"/>
      <c r="C151" s="227"/>
      <c r="D151" s="227"/>
      <c r="E151" s="227"/>
      <c r="F151" s="227"/>
      <c r="G151" s="227"/>
      <c r="H151" s="227"/>
      <c r="I151" s="227"/>
      <c r="J151" s="227"/>
      <c r="K151" s="227"/>
      <c r="L151" s="236">
        <v>57</v>
      </c>
      <c r="M151" s="220"/>
      <c r="N151" s="227" t="s">
        <v>219</v>
      </c>
      <c r="O151" s="220"/>
      <c r="P151" s="220"/>
      <c r="Q151" s="220"/>
      <c r="R151" s="220"/>
      <c r="S151" s="220"/>
      <c r="T151" s="220"/>
      <c r="U151" s="220"/>
      <c r="V151" s="220"/>
      <c r="W151" s="243"/>
    </row>
    <row r="152" spans="1:23" ht="16" x14ac:dyDescent="0.15">
      <c r="A152" s="240"/>
      <c r="B152" s="220"/>
      <c r="C152" s="217" t="s">
        <v>51</v>
      </c>
      <c r="D152" s="319">
        <f>SUM([1]Schedule!$R$38:$R$42)+SUM([1]Schedule!$R$91:$R$95)</f>
        <v>0</v>
      </c>
      <c r="E152" s="306"/>
      <c r="F152" s="307"/>
      <c r="G152" s="218" t="s">
        <v>167</v>
      </c>
      <c r="H152" s="219">
        <v>0</v>
      </c>
      <c r="I152" s="219">
        <v>0</v>
      </c>
      <c r="J152" s="220"/>
      <c r="K152" s="220"/>
      <c r="L152" s="220"/>
      <c r="M152" s="220"/>
      <c r="N152" s="227" t="s">
        <v>220</v>
      </c>
      <c r="O152" s="220"/>
      <c r="P152" s="220"/>
      <c r="Q152" s="220"/>
      <c r="R152" s="220"/>
      <c r="S152" s="220"/>
      <c r="T152" s="220"/>
      <c r="U152" s="220"/>
      <c r="V152" s="220"/>
      <c r="W152" s="243"/>
    </row>
    <row r="153" spans="1:23" ht="6" customHeight="1" x14ac:dyDescent="0.15">
      <c r="A153" s="220"/>
      <c r="B153" s="220"/>
      <c r="C153" s="220"/>
      <c r="D153" s="220"/>
      <c r="E153" s="220"/>
      <c r="F153" s="220"/>
      <c r="G153" s="220"/>
      <c r="H153" s="220"/>
      <c r="I153" s="220"/>
      <c r="J153" s="220"/>
      <c r="K153" s="220"/>
      <c r="L153" s="227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43"/>
    </row>
    <row r="154" spans="1:23" ht="16" x14ac:dyDescent="0.15">
      <c r="A154" s="236">
        <v>52</v>
      </c>
      <c r="B154" s="220"/>
      <c r="C154" s="227" t="s">
        <v>218</v>
      </c>
      <c r="D154" s="227"/>
      <c r="E154" s="227"/>
      <c r="F154" s="227"/>
      <c r="G154" s="227"/>
      <c r="H154" s="227"/>
      <c r="I154" s="227"/>
      <c r="J154" s="227"/>
      <c r="K154" s="227"/>
      <c r="L154" s="220"/>
      <c r="M154" s="220"/>
      <c r="N154" s="217" t="s">
        <v>51</v>
      </c>
      <c r="O154" s="319"/>
      <c r="P154" s="320"/>
      <c r="Q154" s="321"/>
      <c r="R154" s="218" t="s">
        <v>167</v>
      </c>
      <c r="S154" s="219">
        <v>0</v>
      </c>
      <c r="T154" s="219">
        <v>0</v>
      </c>
      <c r="U154" s="220"/>
      <c r="V154" s="220"/>
      <c r="W154" s="243"/>
    </row>
    <row r="155" spans="1:23" ht="6" customHeight="1" x14ac:dyDescent="0.15">
      <c r="A155" s="255"/>
      <c r="B155" s="220"/>
      <c r="C155" s="227"/>
      <c r="D155" s="227"/>
      <c r="E155" s="227"/>
      <c r="F155" s="227"/>
      <c r="G155" s="227"/>
      <c r="H155" s="227"/>
      <c r="I155" s="227"/>
      <c r="J155" s="227"/>
      <c r="K155" s="227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43"/>
    </row>
    <row r="156" spans="1:23" ht="16" x14ac:dyDescent="0.15">
      <c r="A156" s="240"/>
      <c r="B156" s="220"/>
      <c r="C156" s="217" t="s">
        <v>51</v>
      </c>
      <c r="D156" s="319"/>
      <c r="E156" s="306"/>
      <c r="F156" s="307"/>
      <c r="G156" s="218" t="s">
        <v>167</v>
      </c>
      <c r="H156" s="219">
        <v>0</v>
      </c>
      <c r="I156" s="219">
        <v>0</v>
      </c>
      <c r="J156" s="220"/>
      <c r="K156" s="220"/>
      <c r="L156" s="236">
        <v>58</v>
      </c>
      <c r="M156" s="220"/>
      <c r="N156" s="227" t="s">
        <v>345</v>
      </c>
      <c r="O156" s="220"/>
      <c r="P156" s="220"/>
      <c r="Q156" s="220"/>
      <c r="R156" s="220"/>
      <c r="S156" s="220"/>
      <c r="T156" s="220"/>
      <c r="U156" s="220"/>
      <c r="V156" s="220"/>
      <c r="W156" s="243"/>
    </row>
    <row r="157" spans="1:23" x14ac:dyDescent="0.15">
      <c r="A157" s="236">
        <v>53</v>
      </c>
      <c r="B157" s="220"/>
      <c r="C157" s="227" t="s">
        <v>221</v>
      </c>
      <c r="D157" s="227"/>
      <c r="E157" s="227"/>
      <c r="F157" s="227"/>
      <c r="G157" s="227"/>
      <c r="H157" s="227"/>
      <c r="I157" s="227"/>
      <c r="J157" s="227"/>
      <c r="K157" s="227"/>
      <c r="L157" s="220"/>
      <c r="M157" s="220"/>
      <c r="N157" s="227" t="s">
        <v>346</v>
      </c>
      <c r="O157" s="220"/>
      <c r="P157" s="220"/>
      <c r="Q157" s="220"/>
      <c r="R157" s="220"/>
      <c r="S157" s="220"/>
      <c r="T157" s="220"/>
      <c r="U157" s="220"/>
      <c r="V157" s="220"/>
      <c r="W157" s="243"/>
    </row>
    <row r="158" spans="1:23" x14ac:dyDescent="0.15">
      <c r="A158" s="240"/>
      <c r="B158" s="220"/>
      <c r="C158" s="227" t="s">
        <v>347</v>
      </c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  <c r="N158" s="227" t="s">
        <v>348</v>
      </c>
      <c r="O158" s="220"/>
      <c r="P158" s="220"/>
      <c r="Q158" s="220"/>
      <c r="R158" s="220"/>
      <c r="S158" s="220"/>
      <c r="T158" s="220"/>
      <c r="U158" s="220"/>
      <c r="V158" s="220"/>
      <c r="W158" s="243"/>
    </row>
    <row r="159" spans="1:23" ht="6" customHeight="1" x14ac:dyDescent="0.15">
      <c r="A159" s="255"/>
      <c r="B159" s="220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43"/>
    </row>
    <row r="160" spans="1:23" ht="16" x14ac:dyDescent="0.15">
      <c r="A160" s="240"/>
      <c r="B160" s="220"/>
      <c r="C160" s="217" t="s">
        <v>51</v>
      </c>
      <c r="D160" s="319"/>
      <c r="E160" s="320"/>
      <c r="F160" s="321"/>
      <c r="G160" s="218" t="s">
        <v>167</v>
      </c>
      <c r="H160" s="219">
        <v>0</v>
      </c>
      <c r="I160" s="219">
        <v>0</v>
      </c>
      <c r="J160" s="220"/>
      <c r="K160" s="220"/>
      <c r="L160" s="220"/>
      <c r="M160" s="220"/>
      <c r="N160" s="217" t="s">
        <v>51</v>
      </c>
      <c r="O160" s="319">
        <f>[1]Schedule!$Z$1</f>
        <v>0</v>
      </c>
      <c r="P160" s="320"/>
      <c r="Q160" s="321"/>
      <c r="R160" s="218" t="s">
        <v>167</v>
      </c>
      <c r="S160" s="219">
        <v>0</v>
      </c>
      <c r="T160" s="219">
        <v>0</v>
      </c>
      <c r="U160" s="220"/>
      <c r="V160" s="220"/>
      <c r="W160" s="243"/>
    </row>
    <row r="161" spans="1:23" ht="8" customHeight="1" x14ac:dyDescent="0.15">
      <c r="A161" s="249"/>
      <c r="B161" s="250"/>
      <c r="C161" s="250"/>
      <c r="D161" s="250"/>
      <c r="E161" s="250"/>
      <c r="F161" s="250"/>
      <c r="G161" s="250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  <c r="R161" s="250"/>
      <c r="S161" s="250"/>
      <c r="T161" s="250"/>
      <c r="U161" s="250"/>
      <c r="V161" s="250"/>
      <c r="W161" s="251"/>
    </row>
    <row r="162" spans="1:23" ht="25" customHeight="1" x14ac:dyDescent="0.15">
      <c r="A162" s="328" t="s">
        <v>222</v>
      </c>
      <c r="B162" s="328"/>
      <c r="C162" s="328"/>
      <c r="D162" s="328"/>
      <c r="E162" s="328"/>
      <c r="F162" s="328"/>
      <c r="G162" s="328"/>
      <c r="H162" s="328"/>
      <c r="I162" s="328"/>
      <c r="J162" s="328"/>
      <c r="K162" s="328"/>
      <c r="L162" s="328"/>
      <c r="M162" s="328"/>
      <c r="N162" s="328"/>
      <c r="O162" s="328"/>
      <c r="P162" s="328"/>
      <c r="Q162" s="328"/>
      <c r="R162" s="328"/>
      <c r="S162" s="328"/>
      <c r="T162" s="328"/>
      <c r="U162" s="328"/>
      <c r="V162" s="328"/>
      <c r="W162" s="328"/>
    </row>
    <row r="163" spans="1:23" ht="16" customHeight="1" x14ac:dyDescent="0.15">
      <c r="A163" s="322" t="s">
        <v>223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</row>
    <row r="164" spans="1:23" ht="16" customHeight="1" x14ac:dyDescent="0.15">
      <c r="A164" s="322" t="s">
        <v>349</v>
      </c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2"/>
      <c r="N164" s="322"/>
      <c r="O164" s="322"/>
      <c r="P164" s="322"/>
      <c r="Q164" s="322"/>
      <c r="R164" s="322"/>
      <c r="S164" s="322"/>
      <c r="T164" s="322"/>
      <c r="U164" s="322"/>
      <c r="V164" s="322"/>
      <c r="W164" s="322"/>
    </row>
    <row r="165" spans="1:23" ht="8" customHeight="1" x14ac:dyDescent="0.15">
      <c r="A165" s="233"/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5"/>
    </row>
    <row r="166" spans="1:23" x14ac:dyDescent="0.15">
      <c r="A166" s="236">
        <v>59</v>
      </c>
      <c r="B166" s="220"/>
      <c r="C166" s="227" t="s">
        <v>350</v>
      </c>
      <c r="D166" s="227"/>
      <c r="E166" s="227"/>
      <c r="F166" s="227"/>
      <c r="G166" s="227"/>
      <c r="H166" s="227"/>
      <c r="I166" s="227"/>
      <c r="J166" s="227"/>
      <c r="K166" s="227"/>
      <c r="L166" s="236">
        <v>62</v>
      </c>
      <c r="M166" s="220"/>
      <c r="N166" s="227" t="s">
        <v>224</v>
      </c>
      <c r="O166" s="220"/>
      <c r="P166" s="220"/>
      <c r="Q166" s="220"/>
      <c r="R166" s="220"/>
      <c r="S166" s="220"/>
      <c r="T166" s="220"/>
      <c r="U166" s="220"/>
      <c r="V166" s="220"/>
      <c r="W166" s="243"/>
    </row>
    <row r="167" spans="1:23" x14ac:dyDescent="0.15">
      <c r="A167" s="255"/>
      <c r="B167" s="220"/>
      <c r="C167" s="227" t="s">
        <v>225</v>
      </c>
      <c r="D167" s="227"/>
      <c r="E167" s="227"/>
      <c r="F167" s="227"/>
      <c r="G167" s="227"/>
      <c r="H167" s="227"/>
      <c r="I167" s="227"/>
      <c r="J167" s="227"/>
      <c r="K167" s="227"/>
      <c r="L167" s="227"/>
      <c r="M167" s="220"/>
      <c r="N167" s="227" t="s">
        <v>351</v>
      </c>
      <c r="O167" s="258"/>
      <c r="P167" s="258"/>
      <c r="Q167" s="258"/>
      <c r="R167" s="258"/>
      <c r="S167" s="258"/>
      <c r="T167" s="258"/>
      <c r="U167" s="258"/>
      <c r="V167" s="258"/>
      <c r="W167" s="243"/>
    </row>
    <row r="168" spans="1:23" ht="6" customHeight="1" x14ac:dyDescent="0.15">
      <c r="A168" s="255"/>
      <c r="B168" s="220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43"/>
    </row>
    <row r="169" spans="1:23" ht="16" x14ac:dyDescent="0.15">
      <c r="A169" s="240"/>
      <c r="B169" s="220"/>
      <c r="C169" s="217" t="s">
        <v>51</v>
      </c>
      <c r="D169" s="319">
        <f>'Business Details'!O50</f>
        <v>0</v>
      </c>
      <c r="E169" s="320"/>
      <c r="F169" s="321"/>
      <c r="G169" s="218" t="s">
        <v>167</v>
      </c>
      <c r="H169" s="219">
        <v>0</v>
      </c>
      <c r="I169" s="219">
        <v>0</v>
      </c>
      <c r="J169" s="220"/>
      <c r="K169" s="220"/>
      <c r="L169" s="220"/>
      <c r="M169" s="220"/>
      <c r="N169" s="217" t="s">
        <v>51</v>
      </c>
      <c r="O169" s="319">
        <f>O149+D179</f>
        <v>0</v>
      </c>
      <c r="P169" s="320"/>
      <c r="Q169" s="321"/>
      <c r="R169" s="218" t="s">
        <v>167</v>
      </c>
      <c r="S169" s="219">
        <v>0</v>
      </c>
      <c r="T169" s="219">
        <v>0</v>
      </c>
      <c r="U169" s="220"/>
      <c r="V169" s="220"/>
      <c r="W169" s="243"/>
    </row>
    <row r="170" spans="1:23" x14ac:dyDescent="0.15">
      <c r="A170" s="240"/>
      <c r="B170" s="220"/>
      <c r="C170" s="220"/>
      <c r="D170" s="220"/>
      <c r="E170" s="220"/>
      <c r="F170" s="220"/>
      <c r="G170" s="220"/>
      <c r="H170" s="220"/>
      <c r="I170" s="220"/>
      <c r="J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43"/>
    </row>
    <row r="171" spans="1:23" x14ac:dyDescent="0.15">
      <c r="A171" s="236">
        <v>60</v>
      </c>
      <c r="B171" s="220"/>
      <c r="C171" s="227" t="s">
        <v>226</v>
      </c>
      <c r="D171" s="227"/>
      <c r="E171" s="227"/>
      <c r="F171" s="227"/>
      <c r="G171" s="227"/>
      <c r="H171" s="227"/>
      <c r="I171" s="227"/>
      <c r="J171" s="227"/>
      <c r="K171" s="227"/>
      <c r="L171" s="236">
        <v>63</v>
      </c>
      <c r="M171" s="220"/>
      <c r="N171" s="227" t="s">
        <v>352</v>
      </c>
      <c r="O171" s="220"/>
      <c r="P171" s="220"/>
      <c r="Q171" s="220"/>
      <c r="R171" s="220"/>
      <c r="S171" s="220"/>
      <c r="T171" s="220"/>
      <c r="U171" s="220"/>
      <c r="V171" s="220"/>
      <c r="W171" s="243"/>
    </row>
    <row r="172" spans="1:23" ht="12" customHeight="1" x14ac:dyDescent="0.15">
      <c r="A172" s="255"/>
      <c r="B172" s="220"/>
      <c r="C172" s="227" t="s">
        <v>353</v>
      </c>
      <c r="D172" s="227"/>
      <c r="E172" s="227"/>
      <c r="F172" s="227"/>
      <c r="G172" s="227"/>
      <c r="H172" s="227"/>
      <c r="I172" s="227"/>
      <c r="J172" s="227"/>
      <c r="K172" s="227"/>
      <c r="L172" s="227"/>
      <c r="M172" s="220"/>
      <c r="N172" s="227" t="s">
        <v>354</v>
      </c>
      <c r="O172" s="220"/>
      <c r="P172" s="220"/>
      <c r="Q172" s="220"/>
      <c r="R172" s="220"/>
      <c r="S172" s="220"/>
      <c r="T172" s="220"/>
      <c r="U172" s="220"/>
      <c r="V172" s="220"/>
      <c r="W172" s="243"/>
    </row>
    <row r="173" spans="1:23" ht="6" customHeight="1" x14ac:dyDescent="0.15">
      <c r="A173" s="255"/>
      <c r="B173" s="220"/>
      <c r="C173" s="227"/>
      <c r="D173" s="227"/>
      <c r="E173" s="227"/>
      <c r="F173" s="227"/>
      <c r="G173" s="227"/>
      <c r="H173" s="227"/>
      <c r="I173" s="227"/>
      <c r="J173" s="227"/>
      <c r="K173" s="227"/>
      <c r="L173" s="227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43"/>
    </row>
    <row r="174" spans="1:23" ht="16" x14ac:dyDescent="0.15">
      <c r="A174" s="240"/>
      <c r="B174" s="220"/>
      <c r="C174" s="217" t="s">
        <v>51</v>
      </c>
      <c r="D174" s="319">
        <f>O122+O154+O160+D169</f>
        <v>0</v>
      </c>
      <c r="E174" s="320"/>
      <c r="F174" s="321"/>
      <c r="G174" s="218" t="s">
        <v>167</v>
      </c>
      <c r="H174" s="219">
        <v>0</v>
      </c>
      <c r="I174" s="219">
        <v>0</v>
      </c>
      <c r="J174" s="220"/>
      <c r="K174" s="220"/>
      <c r="L174" s="227"/>
      <c r="M174" s="220"/>
      <c r="N174" s="217" t="s">
        <v>51</v>
      </c>
      <c r="O174" s="319">
        <f>IF((D129+D174-O169)&gt;0,(D129+D174-O169),IF((-O129+D174-O169)&gt;0,(-O129+D174-O169),0))</f>
        <v>0</v>
      </c>
      <c r="P174" s="320"/>
      <c r="Q174" s="321"/>
      <c r="R174" s="218" t="s">
        <v>167</v>
      </c>
      <c r="S174" s="219">
        <v>0</v>
      </c>
      <c r="T174" s="219">
        <v>0</v>
      </c>
      <c r="U174" s="220"/>
      <c r="V174" s="220"/>
      <c r="W174" s="243"/>
    </row>
    <row r="175" spans="1:23" ht="12" customHeight="1" x14ac:dyDescent="0.15">
      <c r="A175" s="240"/>
      <c r="B175" s="220"/>
      <c r="C175" s="220"/>
      <c r="D175" s="220"/>
      <c r="E175" s="220"/>
      <c r="F175" s="220"/>
      <c r="G175" s="220"/>
      <c r="H175" s="220"/>
      <c r="I175" s="220"/>
      <c r="J175" s="220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43"/>
    </row>
    <row r="176" spans="1:23" x14ac:dyDescent="0.15">
      <c r="A176" s="236">
        <v>61</v>
      </c>
      <c r="B176" s="220"/>
      <c r="C176" s="227" t="s">
        <v>227</v>
      </c>
      <c r="D176" s="227"/>
      <c r="E176" s="227"/>
      <c r="F176" s="227"/>
      <c r="G176" s="227"/>
      <c r="H176" s="227"/>
      <c r="I176" s="227"/>
      <c r="J176" s="227"/>
      <c r="K176" s="227"/>
      <c r="L176" s="236">
        <v>64</v>
      </c>
      <c r="M176" s="220"/>
      <c r="N176" s="227" t="s">
        <v>355</v>
      </c>
      <c r="O176" s="220"/>
      <c r="P176" s="220"/>
      <c r="Q176" s="220"/>
      <c r="R176" s="220"/>
      <c r="S176" s="220"/>
      <c r="T176" s="220"/>
      <c r="U176" s="220"/>
      <c r="V176" s="220"/>
      <c r="W176" s="243"/>
    </row>
    <row r="177" spans="1:23" x14ac:dyDescent="0.15">
      <c r="A177" s="240"/>
      <c r="B177" s="220"/>
      <c r="C177" s="227" t="s">
        <v>228</v>
      </c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227" t="s">
        <v>356</v>
      </c>
      <c r="O177" s="220"/>
      <c r="P177" s="220"/>
      <c r="Q177" s="220"/>
      <c r="R177" s="220"/>
      <c r="S177" s="220"/>
      <c r="T177" s="220"/>
      <c r="U177" s="220"/>
      <c r="V177" s="220"/>
      <c r="W177" s="243"/>
    </row>
    <row r="178" spans="1:23" ht="6" customHeight="1" x14ac:dyDescent="0.15">
      <c r="A178" s="255"/>
      <c r="B178" s="220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43"/>
    </row>
    <row r="179" spans="1:23" ht="16" x14ac:dyDescent="0.15">
      <c r="A179" s="240"/>
      <c r="B179" s="220"/>
      <c r="C179" s="217" t="s">
        <v>51</v>
      </c>
      <c r="D179" s="319"/>
      <c r="E179" s="320"/>
      <c r="F179" s="321"/>
      <c r="G179" s="218" t="s">
        <v>167</v>
      </c>
      <c r="H179" s="219">
        <v>0</v>
      </c>
      <c r="I179" s="219">
        <v>0</v>
      </c>
      <c r="J179" s="220"/>
      <c r="K179" s="220"/>
      <c r="L179" s="220"/>
      <c r="M179" s="220"/>
      <c r="N179" s="217" t="s">
        <v>51</v>
      </c>
      <c r="O179" s="319">
        <f>IF(O174&gt;0,0,IF((D129+D174-O169)&lt;0,-(D129+D174-O169),IF((-O129+D174-O169)&lt;0,-(-O129+D174-O169),0)))</f>
        <v>0</v>
      </c>
      <c r="P179" s="320"/>
      <c r="Q179" s="321"/>
      <c r="R179" s="218" t="s">
        <v>167</v>
      </c>
      <c r="S179" s="219">
        <v>0</v>
      </c>
      <c r="T179" s="219">
        <v>0</v>
      </c>
      <c r="U179" s="220"/>
      <c r="V179" s="220"/>
      <c r="W179" s="243"/>
    </row>
    <row r="180" spans="1:23" ht="8" customHeight="1" x14ac:dyDescent="0.15">
      <c r="A180" s="249"/>
      <c r="B180" s="250"/>
      <c r="C180" s="250"/>
      <c r="D180" s="250"/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/>
      <c r="T180" s="250"/>
      <c r="U180" s="250"/>
      <c r="V180" s="250"/>
      <c r="W180" s="251"/>
    </row>
    <row r="181" spans="1:23" ht="25" customHeight="1" x14ac:dyDescent="0.15">
      <c r="A181" s="328" t="s">
        <v>229</v>
      </c>
      <c r="B181" s="328"/>
      <c r="C181" s="328"/>
      <c r="D181" s="328"/>
      <c r="E181" s="328"/>
      <c r="F181" s="328"/>
      <c r="G181" s="328"/>
      <c r="H181" s="328"/>
      <c r="I181" s="328"/>
      <c r="J181" s="328"/>
      <c r="K181" s="328"/>
      <c r="L181" s="328"/>
      <c r="M181" s="328"/>
      <c r="N181" s="328"/>
      <c r="O181" s="328"/>
      <c r="P181" s="328"/>
      <c r="Q181" s="328"/>
      <c r="R181" s="328"/>
      <c r="S181" s="328"/>
      <c r="T181" s="328"/>
      <c r="U181" s="328"/>
      <c r="V181" s="328"/>
      <c r="W181" s="328"/>
    </row>
    <row r="182" spans="1:23" ht="16" customHeight="1" x14ac:dyDescent="0.15">
      <c r="A182" s="322" t="s">
        <v>230</v>
      </c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2"/>
      <c r="M182" s="322"/>
      <c r="N182" s="322"/>
      <c r="O182" s="322"/>
      <c r="P182" s="322"/>
      <c r="Q182" s="322"/>
      <c r="R182" s="322"/>
      <c r="S182" s="322"/>
      <c r="T182" s="322"/>
      <c r="U182" s="322"/>
      <c r="V182" s="322"/>
      <c r="W182" s="322"/>
    </row>
    <row r="183" spans="1:23" ht="16" customHeight="1" x14ac:dyDescent="0.15">
      <c r="A183" s="322" t="s">
        <v>231</v>
      </c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2"/>
      <c r="P183" s="322"/>
      <c r="Q183" s="322"/>
      <c r="R183" s="322"/>
      <c r="S183" s="322"/>
      <c r="T183" s="322"/>
      <c r="U183" s="322"/>
      <c r="V183" s="322"/>
      <c r="W183" s="322"/>
    </row>
    <row r="184" spans="1:23" ht="15.75" customHeight="1" x14ac:dyDescent="0.15">
      <c r="A184" s="376" t="s">
        <v>232</v>
      </c>
      <c r="B184" s="376"/>
      <c r="C184" s="376"/>
      <c r="D184" s="376"/>
      <c r="E184" s="376"/>
      <c r="F184" s="376"/>
      <c r="G184" s="376"/>
      <c r="H184" s="376"/>
      <c r="I184" s="376"/>
      <c r="J184" s="376"/>
      <c r="K184" s="376"/>
      <c r="L184" s="376"/>
      <c r="M184" s="376"/>
      <c r="N184" s="376"/>
      <c r="O184" s="376"/>
      <c r="P184" s="376"/>
      <c r="Q184" s="376"/>
      <c r="R184" s="376"/>
      <c r="S184" s="376"/>
      <c r="T184" s="376"/>
      <c r="U184" s="376"/>
      <c r="V184" s="376"/>
      <c r="W184" s="376"/>
    </row>
    <row r="185" spans="1:23" ht="8" customHeight="1" x14ac:dyDescent="0.15">
      <c r="A185" s="233"/>
      <c r="B185" s="234"/>
      <c r="C185" s="234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5"/>
    </row>
    <row r="186" spans="1:23" x14ac:dyDescent="0.15">
      <c r="A186" s="236">
        <v>65</v>
      </c>
      <c r="B186" s="220"/>
      <c r="C186" s="227" t="s">
        <v>233</v>
      </c>
      <c r="D186" s="227"/>
      <c r="E186" s="227"/>
      <c r="F186" s="227"/>
      <c r="G186" s="227"/>
      <c r="H186" s="227"/>
      <c r="I186" s="227"/>
      <c r="J186" s="227"/>
      <c r="K186" s="227"/>
      <c r="L186" s="236">
        <v>71</v>
      </c>
      <c r="M186" s="220"/>
      <c r="N186" s="227" t="s">
        <v>234</v>
      </c>
      <c r="O186" s="220"/>
      <c r="P186" s="220"/>
      <c r="Q186" s="220"/>
      <c r="R186" s="220"/>
      <c r="S186" s="220"/>
      <c r="T186" s="220"/>
      <c r="U186" s="220"/>
      <c r="V186" s="220"/>
      <c r="W186" s="243"/>
    </row>
    <row r="187" spans="1:23" ht="14" x14ac:dyDescent="0.15">
      <c r="A187" s="255"/>
      <c r="B187" s="220"/>
      <c r="C187" s="370"/>
      <c r="D187" s="371"/>
      <c r="E187" s="371"/>
      <c r="F187" s="372"/>
      <c r="G187" s="227"/>
      <c r="H187" s="227"/>
      <c r="I187" s="227"/>
      <c r="J187" s="227"/>
      <c r="K187" s="227"/>
      <c r="L187" s="227"/>
      <c r="M187" s="220"/>
      <c r="N187" s="241" t="s">
        <v>235</v>
      </c>
      <c r="O187" s="220"/>
      <c r="P187" s="220"/>
      <c r="Q187" s="220"/>
      <c r="R187" s="220"/>
      <c r="S187" s="220"/>
      <c r="T187" s="220"/>
      <c r="U187" s="220"/>
      <c r="V187" s="220"/>
      <c r="W187" s="243"/>
    </row>
    <row r="188" spans="1:23" ht="12" customHeight="1" x14ac:dyDescent="0.15">
      <c r="A188" s="240"/>
      <c r="B188" s="220"/>
      <c r="C188" s="261"/>
      <c r="D188" s="373"/>
      <c r="E188" s="373"/>
      <c r="F188" s="373"/>
      <c r="G188" s="218"/>
      <c r="H188" s="253"/>
      <c r="I188" s="253"/>
      <c r="J188" s="220"/>
      <c r="K188" s="220"/>
      <c r="L188" s="227"/>
      <c r="M188" s="220"/>
      <c r="N188" s="248" t="s">
        <v>236</v>
      </c>
      <c r="O188" s="220"/>
      <c r="P188" s="220"/>
      <c r="Q188" s="220"/>
      <c r="R188" s="220"/>
      <c r="S188" s="220"/>
      <c r="T188" s="220"/>
      <c r="U188" s="220"/>
      <c r="V188" s="220"/>
      <c r="W188" s="243"/>
    </row>
    <row r="189" spans="1:23" ht="12" customHeight="1" x14ac:dyDescent="0.15">
      <c r="A189" s="236">
        <v>66</v>
      </c>
      <c r="B189" s="220"/>
      <c r="C189" s="227" t="s">
        <v>237</v>
      </c>
      <c r="D189" s="220"/>
      <c r="E189" s="220"/>
      <c r="F189" s="220"/>
      <c r="G189" s="220"/>
      <c r="H189" s="220"/>
      <c r="I189" s="220"/>
      <c r="J189" s="220"/>
      <c r="K189" s="220"/>
      <c r="L189" s="227"/>
      <c r="M189" s="220"/>
      <c r="N189" s="248" t="s">
        <v>238</v>
      </c>
      <c r="O189" s="258"/>
      <c r="P189" s="258"/>
      <c r="Q189" s="258"/>
      <c r="R189" s="258"/>
      <c r="S189" s="258"/>
      <c r="T189" s="258"/>
      <c r="U189" s="258"/>
      <c r="V189" s="258"/>
      <c r="W189" s="243"/>
    </row>
    <row r="190" spans="1:23" ht="16" x14ac:dyDescent="0.15">
      <c r="A190" s="255"/>
      <c r="B190" s="220"/>
      <c r="C190" s="370"/>
      <c r="D190" s="371"/>
      <c r="E190" s="371"/>
      <c r="F190" s="372"/>
      <c r="G190" s="227"/>
      <c r="H190" s="227"/>
      <c r="I190" s="227"/>
      <c r="J190" s="227"/>
      <c r="K190" s="227"/>
      <c r="L190" s="227"/>
      <c r="M190" s="220"/>
      <c r="N190" s="217" t="s">
        <v>51</v>
      </c>
      <c r="O190" s="275" t="s">
        <v>239</v>
      </c>
      <c r="P190" s="374"/>
      <c r="Q190" s="375"/>
      <c r="R190" s="218" t="s">
        <v>167</v>
      </c>
      <c r="S190" s="219">
        <v>0</v>
      </c>
      <c r="T190" s="219">
        <v>0</v>
      </c>
      <c r="U190" s="220"/>
      <c r="V190" s="220"/>
      <c r="W190" s="243"/>
    </row>
    <row r="191" spans="1:23" x14ac:dyDescent="0.15">
      <c r="A191" s="255"/>
      <c r="B191" s="220"/>
      <c r="C191" s="227"/>
      <c r="D191" s="227"/>
      <c r="E191" s="227"/>
      <c r="F191" s="227"/>
      <c r="G191" s="227"/>
      <c r="H191" s="227"/>
      <c r="I191" s="227"/>
      <c r="J191" s="227"/>
      <c r="K191" s="227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43"/>
    </row>
    <row r="192" spans="1:23" ht="15" customHeight="1" x14ac:dyDescent="0.15">
      <c r="A192" s="236">
        <v>67</v>
      </c>
      <c r="B192" s="220"/>
      <c r="C192" s="227" t="s">
        <v>240</v>
      </c>
      <c r="D192" s="259"/>
      <c r="E192" s="259"/>
      <c r="F192" s="259"/>
      <c r="G192" s="218"/>
      <c r="H192" s="253"/>
      <c r="I192" s="253"/>
      <c r="J192" s="220"/>
      <c r="K192" s="220"/>
      <c r="L192" s="236">
        <v>72</v>
      </c>
      <c r="M192" s="220"/>
      <c r="N192" s="227" t="s">
        <v>241</v>
      </c>
      <c r="O192" s="220"/>
      <c r="P192" s="220"/>
      <c r="Q192" s="290" t="str">
        <f>Admin!G2</f>
        <v>2022-23</v>
      </c>
      <c r="R192" s="227" t="s">
        <v>357</v>
      </c>
      <c r="S192" s="220"/>
      <c r="T192" s="220"/>
      <c r="U192" s="220"/>
      <c r="V192" s="220"/>
      <c r="W192" s="243"/>
    </row>
    <row r="193" spans="1:23" ht="12" customHeight="1" x14ac:dyDescent="0.15">
      <c r="A193" s="240"/>
      <c r="B193" s="220"/>
      <c r="C193" s="227" t="s">
        <v>242</v>
      </c>
      <c r="D193" s="227"/>
      <c r="E193" s="227"/>
      <c r="F193" s="227"/>
      <c r="G193" s="227"/>
      <c r="H193" s="227"/>
      <c r="I193" s="227"/>
      <c r="J193" s="227"/>
      <c r="K193" s="227"/>
      <c r="L193" s="227"/>
      <c r="M193" s="227"/>
      <c r="N193" s="241" t="s">
        <v>358</v>
      </c>
      <c r="O193" s="259"/>
      <c r="P193" s="259"/>
      <c r="Q193" s="259"/>
      <c r="R193" s="276"/>
      <c r="S193" s="277"/>
      <c r="T193" s="277"/>
      <c r="U193" s="220"/>
      <c r="V193" s="220"/>
      <c r="W193" s="243"/>
    </row>
    <row r="194" spans="1:23" ht="16" x14ac:dyDescent="0.15">
      <c r="A194" s="240"/>
      <c r="B194" s="220"/>
      <c r="C194" s="241" t="s">
        <v>243</v>
      </c>
      <c r="D194" s="227"/>
      <c r="E194" s="227"/>
      <c r="F194" s="227"/>
      <c r="G194" s="227"/>
      <c r="H194" s="227"/>
      <c r="I194" s="227"/>
      <c r="J194" s="227"/>
      <c r="K194" s="227"/>
      <c r="L194" s="227"/>
      <c r="M194" s="220"/>
      <c r="N194" s="217" t="s">
        <v>51</v>
      </c>
      <c r="O194" s="319">
        <f>O174</f>
        <v>0</v>
      </c>
      <c r="P194" s="320"/>
      <c r="Q194" s="321"/>
      <c r="R194" s="218" t="s">
        <v>167</v>
      </c>
      <c r="S194" s="219">
        <v>0</v>
      </c>
      <c r="T194" s="219">
        <v>0</v>
      </c>
      <c r="U194" s="220"/>
      <c r="V194" s="220"/>
      <c r="W194" s="243"/>
    </row>
    <row r="195" spans="1:23" ht="12" customHeight="1" x14ac:dyDescent="0.15">
      <c r="A195" s="240"/>
      <c r="B195" s="220"/>
      <c r="C195" s="227" t="s">
        <v>244</v>
      </c>
      <c r="D195" s="220"/>
      <c r="E195" s="220"/>
      <c r="F195" s="220"/>
      <c r="G195" s="220"/>
      <c r="H195" s="220"/>
      <c r="I195" s="220"/>
      <c r="J195" s="220"/>
      <c r="K195" s="220"/>
      <c r="L195" s="220"/>
      <c r="M195" s="220"/>
      <c r="N195" s="220"/>
      <c r="O195" s="220"/>
      <c r="P195" s="220"/>
      <c r="Q195" s="220"/>
      <c r="R195" s="220"/>
      <c r="S195" s="220"/>
      <c r="T195" s="220"/>
      <c r="U195" s="220"/>
      <c r="V195" s="220"/>
      <c r="W195" s="243"/>
    </row>
    <row r="196" spans="1:23" x14ac:dyDescent="0.15">
      <c r="A196" s="255"/>
      <c r="B196" s="220"/>
      <c r="C196" s="227" t="s">
        <v>245</v>
      </c>
      <c r="D196" s="227"/>
      <c r="E196" s="227"/>
      <c r="F196" s="227"/>
      <c r="G196" s="227"/>
      <c r="H196" s="227"/>
      <c r="I196" s="227"/>
      <c r="J196" s="227"/>
      <c r="K196" s="227"/>
      <c r="L196" s="236">
        <v>73</v>
      </c>
      <c r="M196" s="220"/>
      <c r="N196" s="227" t="s">
        <v>246</v>
      </c>
      <c r="O196" s="220"/>
      <c r="P196" s="220"/>
      <c r="Q196" s="220"/>
      <c r="R196" s="220"/>
      <c r="S196" s="220"/>
      <c r="T196" s="220"/>
      <c r="U196" s="220"/>
      <c r="V196" s="220"/>
      <c r="W196" s="243"/>
    </row>
    <row r="197" spans="1:23" ht="16" x14ac:dyDescent="0.15">
      <c r="A197" s="240"/>
      <c r="B197" s="220"/>
      <c r="C197" s="217" t="s">
        <v>51</v>
      </c>
      <c r="D197" s="275" t="s">
        <v>239</v>
      </c>
      <c r="E197" s="374"/>
      <c r="F197" s="375"/>
      <c r="G197" s="218" t="s">
        <v>167</v>
      </c>
      <c r="H197" s="219">
        <v>0</v>
      </c>
      <c r="I197" s="219">
        <v>0</v>
      </c>
      <c r="J197" s="220"/>
      <c r="K197" s="220"/>
      <c r="L197" s="220"/>
      <c r="M197" s="220"/>
      <c r="N197" s="241" t="s">
        <v>359</v>
      </c>
      <c r="O197" s="220"/>
      <c r="P197" s="220"/>
      <c r="Q197" s="220"/>
      <c r="R197" s="220"/>
      <c r="S197" s="220"/>
      <c r="T197" s="220"/>
      <c r="U197" s="220"/>
      <c r="V197" s="220"/>
      <c r="W197" s="243"/>
    </row>
    <row r="198" spans="1:23" ht="10" customHeight="1" x14ac:dyDescent="0.15">
      <c r="A198" s="240"/>
      <c r="B198" s="220"/>
      <c r="C198" s="261"/>
      <c r="D198" s="259"/>
      <c r="E198" s="259"/>
      <c r="F198" s="259"/>
      <c r="G198" s="218"/>
      <c r="H198" s="253"/>
      <c r="I198" s="253"/>
      <c r="J198" s="220"/>
      <c r="K198" s="220"/>
      <c r="L198" s="220"/>
      <c r="M198" s="220"/>
      <c r="N198" s="246" t="s">
        <v>360</v>
      </c>
      <c r="O198" s="220"/>
      <c r="P198" s="220"/>
      <c r="Q198" s="220"/>
      <c r="R198" s="220"/>
      <c r="S198" s="220"/>
      <c r="T198" s="220"/>
      <c r="U198" s="220"/>
      <c r="V198" s="220"/>
      <c r="W198" s="243"/>
    </row>
    <row r="199" spans="1:23" ht="15" customHeight="1" x14ac:dyDescent="0.15">
      <c r="A199" s="236">
        <v>68</v>
      </c>
      <c r="B199" s="220"/>
      <c r="C199" s="227" t="s">
        <v>361</v>
      </c>
      <c r="D199" s="220"/>
      <c r="E199" s="220"/>
      <c r="F199" s="220"/>
      <c r="G199" s="220"/>
      <c r="H199" s="220"/>
      <c r="I199" s="220"/>
      <c r="J199" s="220"/>
      <c r="K199" s="220"/>
      <c r="L199" s="227"/>
      <c r="M199" s="220"/>
      <c r="N199" s="217" t="s">
        <v>51</v>
      </c>
      <c r="O199" s="319">
        <f>IF(D179&gt;0,0,IF((O194+O204)&gt;'Business Details'!D50,'Business Details'!D50,(O194+O204)))</f>
        <v>0</v>
      </c>
      <c r="P199" s="320"/>
      <c r="Q199" s="321"/>
      <c r="R199" s="218" t="s">
        <v>167</v>
      </c>
      <c r="S199" s="219">
        <v>0</v>
      </c>
      <c r="T199" s="219">
        <v>0</v>
      </c>
      <c r="U199" s="220"/>
      <c r="V199" s="220"/>
      <c r="W199" s="243"/>
    </row>
    <row r="200" spans="1:23" ht="12" customHeight="1" x14ac:dyDescent="0.15">
      <c r="A200" s="255"/>
      <c r="B200" s="220"/>
      <c r="C200" s="227"/>
      <c r="D200" s="227"/>
      <c r="E200" s="227"/>
      <c r="F200" s="227"/>
      <c r="G200" s="227"/>
      <c r="H200" s="227"/>
      <c r="I200" s="227"/>
      <c r="J200" s="227"/>
      <c r="K200" s="227"/>
      <c r="L200" s="220"/>
      <c r="M200" s="220"/>
      <c r="N200" s="261"/>
      <c r="O200" s="259"/>
      <c r="P200" s="259"/>
      <c r="Q200" s="259"/>
      <c r="R200" s="218"/>
      <c r="S200" s="253"/>
      <c r="T200" s="253"/>
      <c r="U200" s="220"/>
      <c r="V200" s="220"/>
      <c r="W200" s="243"/>
    </row>
    <row r="201" spans="1:23" ht="16" x14ac:dyDescent="0.15">
      <c r="A201" s="240"/>
      <c r="B201" s="220"/>
      <c r="C201" s="217" t="s">
        <v>51</v>
      </c>
      <c r="D201" s="319"/>
      <c r="E201" s="320"/>
      <c r="F201" s="321"/>
      <c r="G201" s="218" t="s">
        <v>167</v>
      </c>
      <c r="H201" s="219">
        <v>0</v>
      </c>
      <c r="I201" s="219">
        <v>0</v>
      </c>
      <c r="J201" s="220"/>
      <c r="K201" s="220"/>
      <c r="L201" s="236">
        <v>74</v>
      </c>
      <c r="M201" s="220"/>
      <c r="N201" s="227" t="s">
        <v>247</v>
      </c>
      <c r="O201" s="220"/>
      <c r="P201" s="220"/>
      <c r="Q201" s="220"/>
      <c r="R201" s="220"/>
      <c r="S201" s="220"/>
      <c r="T201" s="220"/>
      <c r="U201" s="220"/>
      <c r="V201" s="220"/>
      <c r="W201" s="243"/>
    </row>
    <row r="202" spans="1:23" ht="12" customHeight="1" x14ac:dyDescent="0.15">
      <c r="A202" s="240"/>
      <c r="B202" s="220"/>
      <c r="C202" s="220"/>
      <c r="D202" s="220"/>
      <c r="E202" s="220"/>
      <c r="F202" s="220"/>
      <c r="G202" s="220"/>
      <c r="H202" s="220"/>
      <c r="I202" s="220"/>
      <c r="J202" s="220"/>
      <c r="K202" s="220"/>
      <c r="L202" s="220"/>
      <c r="M202" s="220"/>
      <c r="N202" s="227" t="s">
        <v>362</v>
      </c>
      <c r="O202" s="220"/>
      <c r="P202" s="220"/>
      <c r="Q202" s="220"/>
      <c r="R202" s="220"/>
      <c r="S202" s="220"/>
      <c r="T202" s="220"/>
      <c r="U202" s="220"/>
      <c r="V202" s="220"/>
      <c r="W202" s="243"/>
    </row>
    <row r="203" spans="1:23" x14ac:dyDescent="0.15">
      <c r="A203" s="236">
        <v>69</v>
      </c>
      <c r="B203" s="220"/>
      <c r="C203" s="227" t="s">
        <v>363</v>
      </c>
      <c r="D203" s="227"/>
      <c r="E203" s="227"/>
      <c r="F203" s="227"/>
      <c r="G203" s="227"/>
      <c r="H203" s="227"/>
      <c r="I203" s="227"/>
      <c r="J203" s="227"/>
      <c r="K203" s="227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43"/>
    </row>
    <row r="204" spans="1:23" ht="15" customHeight="1" x14ac:dyDescent="0.15">
      <c r="A204" s="240"/>
      <c r="B204" s="220"/>
      <c r="C204" s="241"/>
      <c r="D204" s="220"/>
      <c r="E204" s="220"/>
      <c r="F204" s="220"/>
      <c r="G204" s="220"/>
      <c r="H204" s="220"/>
      <c r="I204" s="220"/>
      <c r="J204" s="220"/>
      <c r="K204" s="220"/>
      <c r="L204" s="227"/>
      <c r="M204" s="220"/>
      <c r="N204" s="217" t="s">
        <v>51</v>
      </c>
      <c r="O204" s="319">
        <f>'Profit &amp; Loss Account'!B16</f>
        <v>0</v>
      </c>
      <c r="P204" s="320"/>
      <c r="Q204" s="321"/>
      <c r="R204" s="218" t="s">
        <v>167</v>
      </c>
      <c r="S204" s="219">
        <v>0</v>
      </c>
      <c r="T204" s="219">
        <v>0</v>
      </c>
      <c r="U204" s="220"/>
      <c r="V204" s="220"/>
      <c r="W204" s="243"/>
    </row>
    <row r="205" spans="1:23" ht="10" customHeight="1" x14ac:dyDescent="0.15">
      <c r="A205" s="255"/>
      <c r="B205" s="220"/>
      <c r="C205" s="227"/>
      <c r="D205" s="227"/>
      <c r="E205" s="227"/>
      <c r="F205" s="227"/>
      <c r="G205" s="227"/>
      <c r="H205" s="227"/>
      <c r="I205" s="227"/>
      <c r="J205" s="227"/>
      <c r="K205" s="227"/>
      <c r="L205" s="220"/>
      <c r="M205" s="220"/>
      <c r="N205" s="227"/>
      <c r="O205" s="220"/>
      <c r="P205" s="220"/>
      <c r="Q205" s="220"/>
      <c r="R205" s="220"/>
      <c r="S205" s="220"/>
      <c r="T205" s="220"/>
      <c r="U205" s="220"/>
      <c r="V205" s="220"/>
      <c r="W205" s="243"/>
    </row>
    <row r="206" spans="1:23" ht="16" x14ac:dyDescent="0.15">
      <c r="A206" s="240"/>
      <c r="B206" s="220"/>
      <c r="C206" s="217" t="s">
        <v>51</v>
      </c>
      <c r="D206" s="319"/>
      <c r="E206" s="320"/>
      <c r="F206" s="321"/>
      <c r="G206" s="218" t="s">
        <v>167</v>
      </c>
      <c r="H206" s="219">
        <v>0</v>
      </c>
      <c r="I206" s="219">
        <v>0</v>
      </c>
      <c r="J206" s="220"/>
      <c r="K206" s="220"/>
      <c r="L206" s="236">
        <v>75</v>
      </c>
      <c r="M206" s="220"/>
      <c r="N206" s="227" t="s">
        <v>364</v>
      </c>
      <c r="O206" s="220"/>
      <c r="P206" s="220"/>
      <c r="Q206" s="220"/>
      <c r="R206" s="220"/>
      <c r="S206" s="220"/>
      <c r="T206" s="220"/>
      <c r="U206" s="220"/>
      <c r="V206" s="220"/>
      <c r="W206" s="243"/>
    </row>
    <row r="207" spans="1:23" ht="12" customHeight="1" x14ac:dyDescent="0.15">
      <c r="A207" s="240"/>
      <c r="B207" s="220"/>
      <c r="C207" s="220"/>
      <c r="D207" s="220"/>
      <c r="E207" s="220"/>
      <c r="F207" s="220"/>
      <c r="G207" s="220"/>
      <c r="H207" s="220"/>
      <c r="I207" s="220"/>
      <c r="J207" s="220"/>
      <c r="K207" s="220"/>
      <c r="L207" s="220"/>
      <c r="M207" s="220"/>
      <c r="N207" s="227" t="s">
        <v>365</v>
      </c>
      <c r="O207" s="220"/>
      <c r="P207" s="220"/>
      <c r="Q207" s="220"/>
      <c r="R207" s="220"/>
      <c r="S207" s="220"/>
      <c r="T207" s="220"/>
      <c r="U207" s="220"/>
      <c r="V207" s="220"/>
      <c r="W207" s="243"/>
    </row>
    <row r="208" spans="1:23" x14ac:dyDescent="0.15">
      <c r="A208" s="236">
        <v>70</v>
      </c>
      <c r="B208" s="220"/>
      <c r="C208" s="227" t="s">
        <v>248</v>
      </c>
      <c r="D208" s="227"/>
      <c r="E208" s="227"/>
      <c r="F208" s="227"/>
      <c r="G208" s="227"/>
      <c r="H208" s="227"/>
      <c r="I208" s="227"/>
      <c r="J208" s="227"/>
      <c r="K208" s="227"/>
      <c r="L208" s="220"/>
      <c r="M208" s="220"/>
      <c r="N208" s="246" t="s">
        <v>366</v>
      </c>
      <c r="O208" s="220"/>
      <c r="P208" s="220"/>
      <c r="Q208" s="220"/>
      <c r="R208" s="220"/>
      <c r="S208" s="220"/>
      <c r="T208" s="220"/>
      <c r="U208" s="220"/>
      <c r="V208" s="220"/>
      <c r="W208" s="243"/>
    </row>
    <row r="209" spans="1:23" x14ac:dyDescent="0.15">
      <c r="A209" s="240"/>
      <c r="B209" s="220"/>
      <c r="C209" s="248" t="s">
        <v>367</v>
      </c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43"/>
    </row>
    <row r="210" spans="1:23" ht="16" x14ac:dyDescent="0.15">
      <c r="A210" s="240"/>
      <c r="B210" s="220"/>
      <c r="C210" s="217" t="s">
        <v>51</v>
      </c>
      <c r="D210" s="319"/>
      <c r="E210" s="320"/>
      <c r="F210" s="321"/>
      <c r="G210" s="218" t="s">
        <v>167</v>
      </c>
      <c r="H210" s="219">
        <v>0</v>
      </c>
      <c r="I210" s="219">
        <v>0</v>
      </c>
      <c r="J210" s="220"/>
      <c r="K210" s="220"/>
      <c r="L210" s="227"/>
      <c r="M210" s="220"/>
      <c r="N210" s="217" t="s">
        <v>51</v>
      </c>
      <c r="O210" s="319">
        <f>O194-O199+O204</f>
        <v>0</v>
      </c>
      <c r="P210" s="320"/>
      <c r="Q210" s="321"/>
      <c r="R210" s="218" t="s">
        <v>167</v>
      </c>
      <c r="S210" s="219">
        <v>0</v>
      </c>
      <c r="T210" s="219">
        <v>0</v>
      </c>
      <c r="U210" s="220"/>
      <c r="V210" s="220"/>
      <c r="W210" s="243"/>
    </row>
    <row r="211" spans="1:23" ht="6" customHeight="1" x14ac:dyDescent="0.15">
      <c r="A211" s="249"/>
      <c r="B211" s="250"/>
      <c r="C211" s="250"/>
      <c r="D211" s="250"/>
      <c r="E211" s="250"/>
      <c r="F211" s="250"/>
      <c r="G211" s="250"/>
      <c r="H211" s="250"/>
      <c r="I211" s="250"/>
      <c r="J211" s="250"/>
      <c r="K211" s="250"/>
      <c r="L211" s="250"/>
      <c r="M211" s="250"/>
      <c r="N211" s="260"/>
      <c r="O211" s="250"/>
      <c r="P211" s="250"/>
      <c r="Q211" s="250"/>
      <c r="R211" s="250"/>
      <c r="S211" s="250"/>
      <c r="T211" s="250"/>
      <c r="U211" s="250"/>
      <c r="V211" s="250"/>
      <c r="W211" s="251"/>
    </row>
    <row r="212" spans="1:23" ht="25" customHeight="1" x14ac:dyDescent="0.15">
      <c r="A212" s="327" t="s">
        <v>249</v>
      </c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27"/>
      <c r="P212" s="327"/>
      <c r="Q212" s="327"/>
      <c r="R212" s="327"/>
      <c r="S212" s="327"/>
      <c r="T212" s="327"/>
      <c r="U212" s="327"/>
      <c r="V212" s="327"/>
      <c r="W212" s="327"/>
    </row>
    <row r="213" spans="1:23" ht="16" customHeight="1" x14ac:dyDescent="0.15">
      <c r="A213" s="322" t="s">
        <v>250</v>
      </c>
      <c r="B213" s="322"/>
      <c r="C213" s="322"/>
      <c r="D213" s="322"/>
      <c r="E213" s="322"/>
      <c r="F213" s="322"/>
      <c r="G213" s="322"/>
      <c r="H213" s="322"/>
      <c r="I213" s="322"/>
      <c r="J213" s="322"/>
      <c r="K213" s="322"/>
      <c r="L213" s="322"/>
      <c r="M213" s="322"/>
      <c r="N213" s="322"/>
      <c r="O213" s="322"/>
      <c r="P213" s="322"/>
      <c r="Q213" s="322"/>
      <c r="R213" s="322"/>
      <c r="S213" s="322"/>
      <c r="T213" s="322"/>
      <c r="U213" s="322"/>
      <c r="V213" s="322"/>
      <c r="W213" s="322"/>
    </row>
    <row r="214" spans="1:23" ht="16" customHeight="1" x14ac:dyDescent="0.15">
      <c r="A214" s="322" t="s">
        <v>251</v>
      </c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2"/>
      <c r="N214" s="322"/>
      <c r="O214" s="322"/>
      <c r="P214" s="322"/>
      <c r="Q214" s="322"/>
      <c r="R214" s="322"/>
      <c r="S214" s="322"/>
      <c r="T214" s="322"/>
      <c r="U214" s="322"/>
      <c r="V214" s="322"/>
      <c r="W214" s="322"/>
    </row>
    <row r="215" spans="1:23" ht="8" customHeight="1" x14ac:dyDescent="0.15">
      <c r="A215" s="233"/>
      <c r="B215" s="234"/>
      <c r="C215" s="234"/>
      <c r="D215" s="234"/>
      <c r="E215" s="234"/>
      <c r="F215" s="234"/>
      <c r="G215" s="234"/>
      <c r="H215" s="234"/>
      <c r="I215" s="234"/>
      <c r="J215" s="234"/>
      <c r="K215" s="234"/>
      <c r="L215" s="278"/>
      <c r="M215" s="234"/>
      <c r="N215" s="279"/>
      <c r="O215" s="280"/>
      <c r="P215" s="280"/>
      <c r="Q215" s="280"/>
      <c r="R215" s="281"/>
      <c r="S215" s="282"/>
      <c r="T215" s="282"/>
      <c r="U215" s="234"/>
      <c r="V215" s="234"/>
      <c r="W215" s="235"/>
    </row>
    <row r="216" spans="1:23" x14ac:dyDescent="0.15">
      <c r="A216" s="236">
        <v>76</v>
      </c>
      <c r="B216" s="220"/>
      <c r="C216" s="227" t="s">
        <v>252</v>
      </c>
      <c r="D216" s="227"/>
      <c r="E216" s="227"/>
      <c r="F216" s="289" t="str">
        <f>Admin!G2</f>
        <v>2022-23</v>
      </c>
      <c r="G216" s="227" t="s">
        <v>368</v>
      </c>
      <c r="H216" s="227"/>
      <c r="I216" s="227"/>
      <c r="J216" s="220"/>
      <c r="K216" s="227"/>
      <c r="L216" s="236">
        <v>78</v>
      </c>
      <c r="M216" s="220"/>
      <c r="N216" s="227" t="s">
        <v>253</v>
      </c>
      <c r="O216" s="220"/>
      <c r="P216" s="220"/>
      <c r="Q216" s="220"/>
      <c r="R216" s="220"/>
      <c r="S216" s="220"/>
      <c r="T216" s="220"/>
      <c r="U216" s="220"/>
      <c r="V216" s="220"/>
      <c r="W216" s="243"/>
    </row>
    <row r="217" spans="1:23" ht="12" customHeight="1" x14ac:dyDescent="0.15">
      <c r="A217" s="255"/>
      <c r="B217" s="220"/>
      <c r="C217" s="227" t="s">
        <v>369</v>
      </c>
      <c r="D217" s="227"/>
      <c r="E217" s="227"/>
      <c r="F217" s="227"/>
      <c r="G217" s="227"/>
      <c r="H217" s="227"/>
      <c r="I217" s="227"/>
      <c r="J217" s="227"/>
      <c r="K217" s="227"/>
      <c r="L217" s="227"/>
      <c r="M217" s="220"/>
      <c r="N217" s="227" t="s">
        <v>254</v>
      </c>
      <c r="O217" s="220"/>
      <c r="P217" s="220"/>
      <c r="Q217" s="220"/>
      <c r="R217" s="220"/>
      <c r="S217" s="220"/>
      <c r="T217" s="220"/>
      <c r="U217" s="220"/>
      <c r="V217" s="220"/>
      <c r="W217" s="243"/>
    </row>
    <row r="218" spans="1:23" ht="6" customHeight="1" x14ac:dyDescent="0.15">
      <c r="A218" s="255"/>
      <c r="B218" s="220"/>
      <c r="C218" s="227"/>
      <c r="D218" s="227"/>
      <c r="E218" s="227"/>
      <c r="F218" s="227"/>
      <c r="G218" s="227"/>
      <c r="H218" s="227"/>
      <c r="I218" s="227"/>
      <c r="J218" s="227"/>
      <c r="K218" s="227"/>
      <c r="L218" s="227"/>
      <c r="M218" s="220"/>
      <c r="N218" s="220"/>
      <c r="O218" s="220"/>
      <c r="P218" s="220"/>
      <c r="Q218" s="220"/>
      <c r="R218" s="220"/>
      <c r="S218" s="220"/>
      <c r="T218" s="220"/>
      <c r="U218" s="220"/>
      <c r="V218" s="220"/>
      <c r="W218" s="243"/>
    </row>
    <row r="219" spans="1:23" ht="16" x14ac:dyDescent="0.15">
      <c r="A219" s="240"/>
      <c r="B219" s="220"/>
      <c r="C219" s="217" t="s">
        <v>51</v>
      </c>
      <c r="D219" s="319">
        <f>O179+E197-D201+D210+P190</f>
        <v>0</v>
      </c>
      <c r="E219" s="320"/>
      <c r="F219" s="321"/>
      <c r="G219" s="218" t="s">
        <v>167</v>
      </c>
      <c r="H219" s="219">
        <v>0</v>
      </c>
      <c r="I219" s="219">
        <v>0</v>
      </c>
      <c r="J219" s="220"/>
      <c r="K219" s="220"/>
      <c r="L219" s="227"/>
      <c r="M219" s="220"/>
      <c r="N219" s="217" t="s">
        <v>51</v>
      </c>
      <c r="O219" s="319"/>
      <c r="P219" s="320"/>
      <c r="Q219" s="321"/>
      <c r="R219" s="218" t="s">
        <v>167</v>
      </c>
      <c r="S219" s="219">
        <v>0</v>
      </c>
      <c r="T219" s="219">
        <v>0</v>
      </c>
      <c r="U219" s="220"/>
      <c r="V219" s="220"/>
      <c r="W219" s="243"/>
    </row>
    <row r="220" spans="1:23" ht="12" customHeight="1" x14ac:dyDescent="0.15">
      <c r="A220" s="240"/>
      <c r="B220" s="220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  <c r="W220" s="243"/>
    </row>
    <row r="221" spans="1:23" x14ac:dyDescent="0.15">
      <c r="A221" s="236">
        <v>77</v>
      </c>
      <c r="B221" s="220"/>
      <c r="C221" s="227" t="s">
        <v>255</v>
      </c>
      <c r="D221" s="227"/>
      <c r="E221" s="227"/>
      <c r="F221" s="227"/>
      <c r="G221" s="227"/>
      <c r="H221" s="227"/>
      <c r="I221" s="227"/>
      <c r="J221" s="227"/>
      <c r="K221" s="227"/>
      <c r="L221" s="236">
        <v>79</v>
      </c>
      <c r="M221" s="220"/>
      <c r="N221" s="227" t="s">
        <v>256</v>
      </c>
      <c r="O221" s="220"/>
      <c r="P221" s="220"/>
      <c r="Q221" s="220"/>
      <c r="R221" s="220"/>
      <c r="S221" s="220"/>
      <c r="T221" s="220"/>
      <c r="U221" s="220"/>
      <c r="V221" s="220"/>
      <c r="W221" s="243"/>
    </row>
    <row r="222" spans="1:23" ht="13" x14ac:dyDescent="0.15">
      <c r="A222" s="240"/>
      <c r="B222" s="220"/>
      <c r="C222" s="227" t="s">
        <v>257</v>
      </c>
      <c r="D222" s="323" t="str">
        <f>Admin!G2</f>
        <v>2022-23</v>
      </c>
      <c r="E222" s="324"/>
      <c r="F222" s="333"/>
      <c r="G222" s="220"/>
      <c r="H222" s="220"/>
      <c r="I222" s="220"/>
      <c r="J222" s="220"/>
      <c r="K222" s="220"/>
      <c r="L222" s="220"/>
      <c r="M222" s="220"/>
      <c r="N222" s="246" t="s">
        <v>258</v>
      </c>
      <c r="O222" s="220"/>
      <c r="P222" s="220"/>
      <c r="Q222" s="220"/>
      <c r="R222" s="220"/>
      <c r="S222" s="220"/>
      <c r="T222" s="220"/>
      <c r="U222" s="220"/>
      <c r="V222" s="220"/>
      <c r="W222" s="243"/>
    </row>
    <row r="223" spans="1:23" ht="6" customHeight="1" x14ac:dyDescent="0.15">
      <c r="A223" s="255"/>
      <c r="B223" s="220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0"/>
      <c r="N223" s="220"/>
      <c r="O223" s="220"/>
      <c r="P223" s="220"/>
      <c r="Q223" s="220"/>
      <c r="R223" s="220"/>
      <c r="S223" s="220"/>
      <c r="T223" s="220"/>
      <c r="U223" s="220"/>
      <c r="V223" s="220"/>
      <c r="W223" s="243"/>
    </row>
    <row r="224" spans="1:23" ht="16" x14ac:dyDescent="0.15">
      <c r="A224" s="240"/>
      <c r="B224" s="220"/>
      <c r="C224" s="217" t="s">
        <v>51</v>
      </c>
      <c r="D224" s="319"/>
      <c r="E224" s="320"/>
      <c r="F224" s="321"/>
      <c r="G224" s="218" t="s">
        <v>167</v>
      </c>
      <c r="H224" s="219">
        <v>0</v>
      </c>
      <c r="I224" s="219">
        <v>0</v>
      </c>
      <c r="J224" s="220"/>
      <c r="K224" s="220"/>
      <c r="L224" s="220"/>
      <c r="M224" s="220"/>
      <c r="N224" s="217" t="s">
        <v>51</v>
      </c>
      <c r="O224" s="319">
        <f>D219</f>
        <v>0</v>
      </c>
      <c r="P224" s="320"/>
      <c r="Q224" s="321"/>
      <c r="R224" s="218" t="s">
        <v>167</v>
      </c>
      <c r="S224" s="219">
        <v>0</v>
      </c>
      <c r="T224" s="219">
        <v>0</v>
      </c>
      <c r="U224" s="220"/>
      <c r="V224" s="220"/>
      <c r="W224" s="243"/>
    </row>
    <row r="225" spans="1:23" ht="8" customHeight="1" x14ac:dyDescent="0.15">
      <c r="A225" s="249"/>
      <c r="B225" s="250"/>
      <c r="C225" s="250"/>
      <c r="D225" s="250"/>
      <c r="E225" s="250"/>
      <c r="F225" s="250"/>
      <c r="G225" s="250"/>
      <c r="H225" s="250"/>
      <c r="I225" s="250"/>
      <c r="J225" s="250"/>
      <c r="K225" s="250"/>
      <c r="L225" s="250"/>
      <c r="M225" s="250"/>
      <c r="N225" s="250"/>
      <c r="O225" s="250"/>
      <c r="P225" s="250"/>
      <c r="Q225" s="250"/>
      <c r="R225" s="250"/>
      <c r="S225" s="250"/>
      <c r="T225" s="250"/>
      <c r="U225" s="250"/>
      <c r="V225" s="250"/>
      <c r="W225" s="251"/>
    </row>
    <row r="226" spans="1:23" ht="25" customHeight="1" x14ac:dyDescent="0.15">
      <c r="A226" s="369" t="s">
        <v>259</v>
      </c>
      <c r="B226" s="369"/>
      <c r="C226" s="369"/>
      <c r="D226" s="369"/>
      <c r="E226" s="369"/>
      <c r="F226" s="369"/>
      <c r="G226" s="369"/>
      <c r="H226" s="369"/>
      <c r="I226" s="369"/>
      <c r="J226" s="369"/>
      <c r="K226" s="369"/>
      <c r="L226" s="369"/>
      <c r="M226" s="369"/>
      <c r="N226" s="369"/>
      <c r="O226" s="369"/>
      <c r="P226" s="369"/>
      <c r="Q226" s="369"/>
      <c r="R226" s="369"/>
      <c r="S226" s="369"/>
      <c r="T226" s="369"/>
      <c r="U226" s="369"/>
      <c r="V226" s="369"/>
      <c r="W226" s="369"/>
    </row>
    <row r="227" spans="1:23" ht="8" customHeight="1" x14ac:dyDescent="0.15">
      <c r="A227" s="233"/>
      <c r="B227" s="234"/>
      <c r="C227" s="234"/>
      <c r="D227" s="234"/>
      <c r="E227" s="234"/>
      <c r="F227" s="234"/>
      <c r="G227" s="234"/>
      <c r="H227" s="234"/>
      <c r="I227" s="234"/>
      <c r="J227" s="234"/>
      <c r="K227" s="234"/>
      <c r="L227" s="278"/>
      <c r="M227" s="234"/>
      <c r="N227" s="279"/>
      <c r="O227" s="280"/>
      <c r="P227" s="280"/>
      <c r="Q227" s="280"/>
      <c r="R227" s="281"/>
      <c r="S227" s="282"/>
      <c r="T227" s="282"/>
      <c r="U227" s="234"/>
      <c r="V227" s="234"/>
      <c r="W227" s="235"/>
    </row>
    <row r="228" spans="1:23" x14ac:dyDescent="0.15">
      <c r="A228" s="236">
        <v>80</v>
      </c>
      <c r="B228" s="220"/>
      <c r="C228" s="227" t="s">
        <v>260</v>
      </c>
      <c r="D228" s="227"/>
      <c r="E228" s="227"/>
      <c r="F228" s="227"/>
      <c r="G228" s="227"/>
      <c r="H228" s="227"/>
      <c r="I228" s="227"/>
      <c r="J228" s="227"/>
      <c r="K228" s="227"/>
      <c r="L228" s="236">
        <v>81</v>
      </c>
      <c r="M228" s="220"/>
      <c r="N228" s="227" t="s">
        <v>261</v>
      </c>
      <c r="O228" s="220"/>
      <c r="P228" s="220"/>
      <c r="Q228" s="220"/>
      <c r="R228" s="220"/>
      <c r="S228" s="220"/>
      <c r="T228" s="220"/>
      <c r="U228" s="220"/>
      <c r="V228" s="220"/>
      <c r="W228" s="243"/>
    </row>
    <row r="229" spans="1:23" ht="12" customHeight="1" x14ac:dyDescent="0.15">
      <c r="A229" s="255"/>
      <c r="B229" s="220"/>
      <c r="C229" s="227" t="s">
        <v>262</v>
      </c>
      <c r="D229" s="227"/>
      <c r="E229" s="227"/>
      <c r="F229" s="227"/>
      <c r="G229" s="227"/>
      <c r="H229" s="227"/>
      <c r="I229" s="227"/>
      <c r="J229" s="227"/>
      <c r="K229" s="227"/>
      <c r="L229" s="227"/>
      <c r="M229" s="220"/>
      <c r="N229" s="227"/>
      <c r="O229" s="220"/>
      <c r="P229" s="220"/>
      <c r="Q229" s="220"/>
      <c r="R229" s="220"/>
      <c r="S229" s="220"/>
      <c r="T229" s="220"/>
      <c r="U229" s="220"/>
      <c r="V229" s="220"/>
      <c r="W229" s="243"/>
    </row>
    <row r="230" spans="1:23" ht="6" customHeight="1" x14ac:dyDescent="0.15">
      <c r="A230" s="255"/>
      <c r="B230" s="220"/>
      <c r="C230" s="227"/>
      <c r="D230" s="227"/>
      <c r="E230" s="227"/>
      <c r="F230" s="227"/>
      <c r="G230" s="227"/>
      <c r="H230" s="227"/>
      <c r="I230" s="227"/>
      <c r="J230" s="227"/>
      <c r="K230" s="227"/>
      <c r="L230" s="227"/>
      <c r="M230" s="220"/>
      <c r="N230" s="220"/>
      <c r="O230" s="220"/>
      <c r="P230" s="220"/>
      <c r="Q230" s="220"/>
      <c r="R230" s="220"/>
      <c r="S230" s="220"/>
      <c r="T230" s="220"/>
      <c r="U230" s="220"/>
      <c r="V230" s="220"/>
      <c r="W230" s="243"/>
    </row>
    <row r="231" spans="1:23" ht="16" x14ac:dyDescent="0.15">
      <c r="A231" s="240"/>
      <c r="B231" s="220"/>
      <c r="C231" s="217" t="s">
        <v>51</v>
      </c>
      <c r="D231" s="319">
        <f>[2]Mar23!$AC$1</f>
        <v>0</v>
      </c>
      <c r="E231" s="320"/>
      <c r="F231" s="321"/>
      <c r="G231" s="218" t="s">
        <v>167</v>
      </c>
      <c r="H231" s="219">
        <v>0</v>
      </c>
      <c r="I231" s="219">
        <v>0</v>
      </c>
      <c r="J231" s="220"/>
      <c r="K231" s="220"/>
      <c r="L231" s="227"/>
      <c r="M231" s="220"/>
      <c r="N231" s="217" t="s">
        <v>51</v>
      </c>
      <c r="O231" s="319"/>
      <c r="P231" s="320"/>
      <c r="Q231" s="321"/>
      <c r="R231" s="218" t="s">
        <v>167</v>
      </c>
      <c r="S231" s="219">
        <v>0</v>
      </c>
      <c r="T231" s="219">
        <v>0</v>
      </c>
      <c r="U231" s="220"/>
      <c r="V231" s="220"/>
      <c r="W231" s="243"/>
    </row>
    <row r="232" spans="1:23" ht="8" customHeight="1" x14ac:dyDescent="0.15">
      <c r="A232" s="249"/>
      <c r="B232" s="250"/>
      <c r="C232" s="250"/>
      <c r="D232" s="250"/>
      <c r="E232" s="250"/>
      <c r="F232" s="250"/>
      <c r="G232" s="250"/>
      <c r="H232" s="250"/>
      <c r="I232" s="250"/>
      <c r="J232" s="250"/>
      <c r="K232" s="250"/>
      <c r="L232" s="250"/>
      <c r="M232" s="250"/>
      <c r="N232" s="250"/>
      <c r="O232" s="250"/>
      <c r="P232" s="250"/>
      <c r="Q232" s="250"/>
      <c r="R232" s="250"/>
      <c r="S232" s="250"/>
      <c r="T232" s="250"/>
      <c r="U232" s="250"/>
      <c r="V232" s="250"/>
      <c r="W232" s="251"/>
    </row>
    <row r="233" spans="1:23" ht="25" customHeight="1" x14ac:dyDescent="0.15">
      <c r="A233" s="328" t="s">
        <v>370</v>
      </c>
      <c r="B233" s="328"/>
      <c r="C233" s="328"/>
      <c r="D233" s="328"/>
      <c r="E233" s="328"/>
      <c r="F233" s="328"/>
      <c r="G233" s="328"/>
      <c r="H233" s="328"/>
      <c r="I233" s="328"/>
      <c r="J233" s="328"/>
      <c r="K233" s="328"/>
      <c r="L233" s="328"/>
      <c r="M233" s="328"/>
      <c r="N233" s="328"/>
      <c r="O233" s="328"/>
      <c r="P233" s="328"/>
      <c r="Q233" s="328"/>
      <c r="R233" s="328"/>
      <c r="S233" s="328"/>
      <c r="T233" s="328"/>
      <c r="U233" s="328"/>
      <c r="V233" s="328"/>
      <c r="W233" s="328"/>
    </row>
    <row r="234" spans="1:23" ht="16" customHeight="1" x14ac:dyDescent="0.15">
      <c r="A234" s="322" t="s">
        <v>263</v>
      </c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2"/>
      <c r="M234" s="322"/>
      <c r="N234" s="322"/>
      <c r="O234" s="322"/>
      <c r="P234" s="322"/>
      <c r="Q234" s="322"/>
      <c r="R234" s="322"/>
      <c r="S234" s="322"/>
      <c r="T234" s="322"/>
      <c r="U234" s="322"/>
      <c r="V234" s="322"/>
      <c r="W234" s="322"/>
    </row>
    <row r="235" spans="1:23" ht="16" customHeight="1" x14ac:dyDescent="0.15">
      <c r="A235" s="322" t="s">
        <v>371</v>
      </c>
      <c r="B235" s="322"/>
      <c r="C235" s="322"/>
      <c r="D235" s="322"/>
      <c r="E235" s="322"/>
      <c r="F235" s="322"/>
      <c r="G235" s="322"/>
      <c r="H235" s="322"/>
      <c r="I235" s="322"/>
      <c r="J235" s="322"/>
      <c r="K235" s="322"/>
      <c r="L235" s="322"/>
      <c r="M235" s="322"/>
      <c r="N235" s="322"/>
      <c r="O235" s="322"/>
      <c r="P235" s="322"/>
      <c r="Q235" s="322"/>
      <c r="R235" s="322"/>
      <c r="S235" s="322"/>
      <c r="T235" s="322"/>
      <c r="U235" s="322"/>
      <c r="V235" s="322"/>
      <c r="W235" s="322"/>
    </row>
    <row r="236" spans="1:23" x14ac:dyDescent="0.15">
      <c r="A236" s="233"/>
      <c r="B236" s="234"/>
      <c r="C236" s="234"/>
      <c r="D236" s="234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5"/>
    </row>
    <row r="237" spans="1:23" ht="14" x14ac:dyDescent="0.15">
      <c r="A237" s="240"/>
      <c r="B237" s="220"/>
      <c r="C237" s="273" t="s">
        <v>264</v>
      </c>
      <c r="D237" s="220"/>
      <c r="E237" s="220"/>
      <c r="F237" s="220"/>
      <c r="G237" s="220"/>
      <c r="H237" s="220"/>
      <c r="I237" s="220"/>
      <c r="J237" s="220"/>
      <c r="K237" s="220"/>
      <c r="L237" s="220"/>
      <c r="M237" s="220"/>
      <c r="N237" s="273" t="s">
        <v>265</v>
      </c>
      <c r="O237" s="220"/>
      <c r="P237" s="220"/>
      <c r="Q237" s="220"/>
      <c r="R237" s="220"/>
      <c r="S237" s="220"/>
      <c r="T237" s="220"/>
      <c r="U237" s="220"/>
      <c r="V237" s="220"/>
      <c r="W237" s="243"/>
    </row>
    <row r="238" spans="1:23" ht="10" customHeight="1" x14ac:dyDescent="0.15">
      <c r="A238" s="240"/>
      <c r="B238" s="220"/>
      <c r="C238" s="220"/>
      <c r="D238" s="220"/>
      <c r="E238" s="220"/>
      <c r="F238" s="220"/>
      <c r="G238" s="220"/>
      <c r="H238" s="220"/>
      <c r="I238" s="220"/>
      <c r="J238" s="220"/>
      <c r="K238" s="220"/>
      <c r="L238" s="220"/>
      <c r="M238" s="220"/>
      <c r="N238" s="220"/>
      <c r="O238" s="220"/>
      <c r="P238" s="220"/>
      <c r="Q238" s="220"/>
      <c r="R238" s="220"/>
      <c r="S238" s="220"/>
      <c r="T238" s="220"/>
      <c r="U238" s="220"/>
      <c r="V238" s="220"/>
      <c r="W238" s="243"/>
    </row>
    <row r="239" spans="1:23" x14ac:dyDescent="0.15">
      <c r="A239" s="236">
        <v>82</v>
      </c>
      <c r="B239" s="220"/>
      <c r="C239" s="227" t="s">
        <v>266</v>
      </c>
      <c r="D239" s="227"/>
      <c r="E239" s="227"/>
      <c r="F239" s="227"/>
      <c r="G239" s="227"/>
      <c r="H239" s="227"/>
      <c r="I239" s="227"/>
      <c r="J239" s="227"/>
      <c r="K239" s="227"/>
      <c r="L239" s="236">
        <v>90</v>
      </c>
      <c r="M239" s="220"/>
      <c r="N239" s="227" t="s">
        <v>267</v>
      </c>
      <c r="O239" s="220"/>
      <c r="P239" s="220"/>
      <c r="Q239" s="220"/>
      <c r="R239" s="220"/>
      <c r="S239" s="220"/>
      <c r="T239" s="220"/>
      <c r="U239" s="220"/>
      <c r="V239" s="220"/>
      <c r="W239" s="243"/>
    </row>
    <row r="240" spans="1:23" ht="6" customHeight="1" x14ac:dyDescent="0.15">
      <c r="A240" s="255"/>
      <c r="B240" s="220"/>
      <c r="C240" s="227"/>
      <c r="D240" s="227"/>
      <c r="E240" s="227"/>
      <c r="F240" s="227"/>
      <c r="G240" s="227"/>
      <c r="H240" s="227"/>
      <c r="I240" s="227"/>
      <c r="J240" s="227"/>
      <c r="K240" s="227"/>
      <c r="L240" s="227"/>
      <c r="M240" s="220"/>
      <c r="N240" s="220"/>
      <c r="O240" s="220"/>
      <c r="P240" s="220"/>
      <c r="Q240" s="220"/>
      <c r="R240" s="220"/>
      <c r="S240" s="220"/>
      <c r="T240" s="220"/>
      <c r="U240" s="220"/>
      <c r="V240" s="220"/>
      <c r="W240" s="243"/>
    </row>
    <row r="241" spans="1:23" ht="16" x14ac:dyDescent="0.15">
      <c r="A241" s="240"/>
      <c r="B241" s="220"/>
      <c r="C241" s="217" t="s">
        <v>51</v>
      </c>
      <c r="D241" s="319"/>
      <c r="E241" s="320"/>
      <c r="F241" s="321"/>
      <c r="G241" s="218" t="s">
        <v>167</v>
      </c>
      <c r="H241" s="219">
        <v>0</v>
      </c>
      <c r="I241" s="219">
        <v>0</v>
      </c>
      <c r="J241" s="220"/>
      <c r="K241" s="220"/>
      <c r="L241" s="220"/>
      <c r="M241" s="220"/>
      <c r="N241" s="217" t="s">
        <v>51</v>
      </c>
      <c r="O241" s="319"/>
      <c r="P241" s="320"/>
      <c r="Q241" s="321"/>
      <c r="R241" s="218" t="s">
        <v>167</v>
      </c>
      <c r="S241" s="219">
        <v>0</v>
      </c>
      <c r="T241" s="219">
        <v>0</v>
      </c>
      <c r="U241" s="220"/>
      <c r="V241" s="220"/>
      <c r="W241" s="243"/>
    </row>
    <row r="242" spans="1:23" x14ac:dyDescent="0.15">
      <c r="A242" s="240"/>
      <c r="B242" s="220"/>
      <c r="C242" s="220"/>
      <c r="D242" s="220"/>
      <c r="E242" s="220"/>
      <c r="F242" s="220"/>
      <c r="G242" s="220"/>
      <c r="H242" s="220"/>
      <c r="I242" s="220"/>
      <c r="J242" s="220"/>
      <c r="K242" s="220"/>
      <c r="L242" s="220"/>
      <c r="M242" s="220"/>
      <c r="N242" s="220"/>
      <c r="O242" s="220"/>
      <c r="P242" s="220"/>
      <c r="Q242" s="220"/>
      <c r="R242" s="220"/>
      <c r="S242" s="220"/>
      <c r="T242" s="220"/>
      <c r="U242" s="220"/>
      <c r="V242" s="220"/>
      <c r="W242" s="243"/>
    </row>
    <row r="243" spans="1:23" x14ac:dyDescent="0.15">
      <c r="A243" s="236">
        <v>83</v>
      </c>
      <c r="B243" s="220"/>
      <c r="C243" s="227" t="s">
        <v>268</v>
      </c>
      <c r="D243" s="227"/>
      <c r="E243" s="227"/>
      <c r="F243" s="227"/>
      <c r="G243" s="227"/>
      <c r="H243" s="227"/>
      <c r="I243" s="227"/>
      <c r="J243" s="227"/>
      <c r="K243" s="227"/>
      <c r="L243" s="236">
        <v>91</v>
      </c>
      <c r="M243" s="220"/>
      <c r="N243" s="227" t="s">
        <v>269</v>
      </c>
      <c r="O243" s="220"/>
      <c r="P243" s="220"/>
      <c r="Q243" s="220"/>
      <c r="R243" s="220"/>
      <c r="S243" s="220"/>
      <c r="T243" s="220"/>
      <c r="U243" s="220"/>
      <c r="V243" s="220"/>
      <c r="W243" s="243"/>
    </row>
    <row r="244" spans="1:23" ht="6" customHeight="1" x14ac:dyDescent="0.15">
      <c r="A244" s="255"/>
      <c r="B244" s="220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0"/>
      <c r="N244" s="220"/>
      <c r="O244" s="220"/>
      <c r="P244" s="220"/>
      <c r="Q244" s="220"/>
      <c r="R244" s="220"/>
      <c r="S244" s="220"/>
      <c r="T244" s="220"/>
      <c r="U244" s="220"/>
      <c r="V244" s="220"/>
      <c r="W244" s="243"/>
    </row>
    <row r="245" spans="1:23" ht="16" x14ac:dyDescent="0.15">
      <c r="A245" s="240"/>
      <c r="B245" s="220"/>
      <c r="C245" s="217" t="s">
        <v>51</v>
      </c>
      <c r="D245" s="319"/>
      <c r="E245" s="320"/>
      <c r="F245" s="321"/>
      <c r="G245" s="218" t="s">
        <v>167</v>
      </c>
      <c r="H245" s="219">
        <v>0</v>
      </c>
      <c r="I245" s="219">
        <v>0</v>
      </c>
      <c r="J245" s="220"/>
      <c r="K245" s="220"/>
      <c r="L245" s="220"/>
      <c r="M245" s="220"/>
      <c r="N245" s="217" t="s">
        <v>51</v>
      </c>
      <c r="O245" s="319"/>
      <c r="P245" s="320"/>
      <c r="Q245" s="321"/>
      <c r="R245" s="218" t="s">
        <v>167</v>
      </c>
      <c r="S245" s="219">
        <v>0</v>
      </c>
      <c r="T245" s="219">
        <v>0</v>
      </c>
      <c r="U245" s="220"/>
      <c r="V245" s="220"/>
      <c r="W245" s="243"/>
    </row>
    <row r="246" spans="1:23" x14ac:dyDescent="0.15">
      <c r="A246" s="240"/>
      <c r="B246" s="220"/>
      <c r="C246" s="220"/>
      <c r="D246" s="220"/>
      <c r="E246" s="220"/>
      <c r="F246" s="220"/>
      <c r="G246" s="220"/>
      <c r="H246" s="220"/>
      <c r="I246" s="220"/>
      <c r="J246" s="220"/>
      <c r="K246" s="220"/>
      <c r="L246" s="220"/>
      <c r="M246" s="220"/>
      <c r="N246" s="220"/>
      <c r="O246" s="220"/>
      <c r="P246" s="220"/>
      <c r="Q246" s="220"/>
      <c r="R246" s="220"/>
      <c r="S246" s="220"/>
      <c r="T246" s="220"/>
      <c r="U246" s="220"/>
      <c r="V246" s="220"/>
      <c r="W246" s="243"/>
    </row>
    <row r="247" spans="1:23" x14ac:dyDescent="0.15">
      <c r="A247" s="236">
        <v>84</v>
      </c>
      <c r="B247" s="220"/>
      <c r="C247" s="227" t="s">
        <v>270</v>
      </c>
      <c r="D247" s="227"/>
      <c r="E247" s="227"/>
      <c r="F247" s="227"/>
      <c r="G247" s="227"/>
      <c r="H247" s="227"/>
      <c r="I247" s="227"/>
      <c r="J247" s="227"/>
      <c r="K247" s="227"/>
      <c r="L247" s="236">
        <v>92</v>
      </c>
      <c r="M247" s="220"/>
      <c r="N247" s="227" t="s">
        <v>271</v>
      </c>
      <c r="O247" s="220"/>
      <c r="P247" s="220"/>
      <c r="Q247" s="220"/>
      <c r="R247" s="220"/>
      <c r="S247" s="220"/>
      <c r="T247" s="220"/>
      <c r="U247" s="220"/>
      <c r="V247" s="220"/>
      <c r="W247" s="243"/>
    </row>
    <row r="248" spans="1:23" ht="6" customHeight="1" x14ac:dyDescent="0.15">
      <c r="A248" s="255"/>
      <c r="B248" s="220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0"/>
      <c r="N248" s="220"/>
      <c r="O248" s="220"/>
      <c r="P248" s="220"/>
      <c r="Q248" s="220"/>
      <c r="R248" s="220"/>
      <c r="S248" s="220"/>
      <c r="T248" s="220"/>
      <c r="U248" s="220"/>
      <c r="V248" s="220"/>
      <c r="W248" s="243"/>
    </row>
    <row r="249" spans="1:23" ht="16" x14ac:dyDescent="0.15">
      <c r="A249" s="240"/>
      <c r="B249" s="220"/>
      <c r="C249" s="217" t="s">
        <v>51</v>
      </c>
      <c r="D249" s="319"/>
      <c r="E249" s="320"/>
      <c r="F249" s="321"/>
      <c r="G249" s="218" t="s">
        <v>167</v>
      </c>
      <c r="H249" s="219">
        <v>0</v>
      </c>
      <c r="I249" s="219">
        <v>0</v>
      </c>
      <c r="J249" s="220"/>
      <c r="K249" s="220"/>
      <c r="L249" s="220"/>
      <c r="M249" s="220"/>
      <c r="N249" s="217" t="s">
        <v>51</v>
      </c>
      <c r="O249" s="319"/>
      <c r="P249" s="320"/>
      <c r="Q249" s="321"/>
      <c r="R249" s="218" t="s">
        <v>167</v>
      </c>
      <c r="S249" s="219">
        <v>0</v>
      </c>
      <c r="T249" s="219">
        <v>0</v>
      </c>
      <c r="U249" s="220"/>
      <c r="V249" s="220"/>
      <c r="W249" s="243"/>
    </row>
    <row r="250" spans="1:23" ht="12" customHeight="1" x14ac:dyDescent="0.15">
      <c r="A250" s="240"/>
      <c r="B250" s="220"/>
      <c r="C250" s="220"/>
      <c r="D250" s="220"/>
      <c r="E250" s="220"/>
      <c r="F250" s="220"/>
      <c r="G250" s="220"/>
      <c r="H250" s="220"/>
      <c r="I250" s="220"/>
      <c r="J250" s="220"/>
      <c r="K250" s="220"/>
      <c r="L250" s="220"/>
      <c r="M250" s="220"/>
      <c r="N250" s="261"/>
      <c r="O250" s="259"/>
      <c r="P250" s="259"/>
      <c r="Q250" s="259"/>
      <c r="R250" s="218"/>
      <c r="S250" s="253"/>
      <c r="T250" s="253"/>
      <c r="U250" s="220"/>
      <c r="V250" s="220"/>
      <c r="W250" s="243"/>
    </row>
    <row r="251" spans="1:23" ht="16" x14ac:dyDescent="0.15">
      <c r="A251" s="236">
        <v>85</v>
      </c>
      <c r="B251" s="220"/>
      <c r="C251" s="227" t="s">
        <v>272</v>
      </c>
      <c r="D251" s="227"/>
      <c r="E251" s="227"/>
      <c r="F251" s="227"/>
      <c r="G251" s="227"/>
      <c r="H251" s="227"/>
      <c r="I251" s="227"/>
      <c r="J251" s="227"/>
      <c r="K251" s="227"/>
      <c r="L251" s="220"/>
      <c r="M251" s="220"/>
      <c r="N251" s="273" t="s">
        <v>273</v>
      </c>
      <c r="O251" s="259"/>
      <c r="P251" s="259"/>
      <c r="Q251" s="259"/>
      <c r="R251" s="218"/>
      <c r="S251" s="253"/>
      <c r="T251" s="253"/>
      <c r="U251" s="220"/>
      <c r="V251" s="220"/>
      <c r="W251" s="243"/>
    </row>
    <row r="252" spans="1:23" ht="6" customHeight="1" x14ac:dyDescent="0.15">
      <c r="A252" s="255"/>
      <c r="B252" s="220"/>
      <c r="C252" s="227"/>
      <c r="D252" s="227"/>
      <c r="E252" s="227"/>
      <c r="F252" s="227"/>
      <c r="G252" s="227"/>
      <c r="H252" s="227"/>
      <c r="I252" s="227"/>
      <c r="J252" s="227"/>
      <c r="K252" s="227"/>
      <c r="L252" s="220"/>
      <c r="M252" s="220"/>
      <c r="N252" s="220"/>
      <c r="O252" s="220"/>
      <c r="P252" s="220"/>
      <c r="Q252" s="220"/>
      <c r="R252" s="220"/>
      <c r="S252" s="220"/>
      <c r="T252" s="220"/>
      <c r="U252" s="220"/>
      <c r="V252" s="220"/>
      <c r="W252" s="243"/>
    </row>
    <row r="253" spans="1:23" ht="16" x14ac:dyDescent="0.15">
      <c r="A253" s="240"/>
      <c r="B253" s="220"/>
      <c r="C253" s="217" t="s">
        <v>51</v>
      </c>
      <c r="D253" s="319"/>
      <c r="E253" s="320"/>
      <c r="F253" s="321"/>
      <c r="G253" s="218" t="s">
        <v>167</v>
      </c>
      <c r="H253" s="219">
        <v>0</v>
      </c>
      <c r="I253" s="219">
        <v>0</v>
      </c>
      <c r="J253" s="220"/>
      <c r="K253" s="220"/>
      <c r="L253" s="236">
        <v>93</v>
      </c>
      <c r="M253" s="220"/>
      <c r="N253" s="227" t="s">
        <v>274</v>
      </c>
      <c r="O253" s="220"/>
      <c r="P253" s="220"/>
      <c r="Q253" s="220"/>
      <c r="R253" s="220"/>
      <c r="S253" s="220"/>
      <c r="T253" s="220"/>
      <c r="U253" s="220"/>
      <c r="V253" s="220"/>
      <c r="W253" s="243"/>
    </row>
    <row r="254" spans="1:23" x14ac:dyDescent="0.15">
      <c r="A254" s="240"/>
      <c r="B254" s="220"/>
      <c r="C254" s="220"/>
      <c r="D254" s="220"/>
      <c r="E254" s="220"/>
      <c r="F254" s="220"/>
      <c r="G254" s="220"/>
      <c r="H254" s="220"/>
      <c r="I254" s="220"/>
      <c r="J254" s="220"/>
      <c r="K254" s="220"/>
      <c r="L254" s="227"/>
      <c r="M254" s="220"/>
      <c r="N254" s="220"/>
      <c r="O254" s="220"/>
      <c r="P254" s="220"/>
      <c r="Q254" s="220"/>
      <c r="R254" s="220"/>
      <c r="S254" s="220"/>
      <c r="T254" s="220"/>
      <c r="U254" s="220"/>
      <c r="V254" s="220"/>
      <c r="W254" s="243"/>
    </row>
    <row r="255" spans="1:23" ht="16" x14ac:dyDescent="0.15">
      <c r="A255" s="236">
        <v>86</v>
      </c>
      <c r="B255" s="220"/>
      <c r="C255" s="227" t="s">
        <v>275</v>
      </c>
      <c r="D255" s="227"/>
      <c r="E255" s="227"/>
      <c r="F255" s="227"/>
      <c r="G255" s="227"/>
      <c r="H255" s="227"/>
      <c r="I255" s="227"/>
      <c r="J255" s="227"/>
      <c r="K255" s="227"/>
      <c r="L255" s="220"/>
      <c r="M255" s="220"/>
      <c r="N255" s="283" t="s">
        <v>51</v>
      </c>
      <c r="O255" s="284" t="s">
        <v>239</v>
      </c>
      <c r="P255" s="319"/>
      <c r="Q255" s="320"/>
      <c r="R255" s="321"/>
      <c r="S255" s="218" t="s">
        <v>167</v>
      </c>
      <c r="T255" s="219">
        <v>0</v>
      </c>
      <c r="U255" s="219">
        <v>0</v>
      </c>
      <c r="V255" s="220"/>
      <c r="W255" s="243"/>
    </row>
    <row r="256" spans="1:23" ht="6" customHeight="1" x14ac:dyDescent="0.15">
      <c r="A256" s="255"/>
      <c r="B256" s="220"/>
      <c r="C256" s="227"/>
      <c r="D256" s="227"/>
      <c r="E256" s="227"/>
      <c r="F256" s="227"/>
      <c r="G256" s="227"/>
      <c r="H256" s="227"/>
      <c r="I256" s="227"/>
      <c r="J256" s="227"/>
      <c r="K256" s="227"/>
      <c r="L256" s="227"/>
      <c r="M256" s="220"/>
      <c r="N256" s="220"/>
      <c r="O256" s="220"/>
      <c r="P256" s="220"/>
      <c r="Q256" s="220"/>
      <c r="R256" s="220"/>
      <c r="S256" s="220"/>
      <c r="T256" s="220"/>
      <c r="U256" s="220"/>
      <c r="V256" s="220"/>
      <c r="W256" s="243"/>
    </row>
    <row r="257" spans="1:23" ht="16" x14ac:dyDescent="0.15">
      <c r="A257" s="240"/>
      <c r="B257" s="220"/>
      <c r="C257" s="217" t="s">
        <v>51</v>
      </c>
      <c r="D257" s="319"/>
      <c r="E257" s="320"/>
      <c r="F257" s="321"/>
      <c r="G257" s="218" t="s">
        <v>167</v>
      </c>
      <c r="H257" s="219">
        <v>0</v>
      </c>
      <c r="I257" s="219">
        <v>0</v>
      </c>
      <c r="J257" s="220"/>
      <c r="K257" s="220"/>
      <c r="L257" s="220"/>
      <c r="M257" s="220"/>
      <c r="N257" s="273" t="s">
        <v>276</v>
      </c>
      <c r="O257" s="220"/>
      <c r="P257" s="220"/>
      <c r="Q257" s="220"/>
      <c r="R257" s="220"/>
      <c r="S257" s="220"/>
      <c r="T257" s="220"/>
      <c r="U257" s="220"/>
      <c r="V257" s="220"/>
      <c r="W257" s="243"/>
    </row>
    <row r="258" spans="1:23" x14ac:dyDescent="0.15">
      <c r="A258" s="240"/>
      <c r="B258" s="220"/>
      <c r="C258" s="220"/>
      <c r="D258" s="220"/>
      <c r="E258" s="220"/>
      <c r="F258" s="220"/>
      <c r="G258" s="220"/>
      <c r="H258" s="220"/>
      <c r="I258" s="220"/>
      <c r="J258" s="220"/>
      <c r="K258" s="220"/>
      <c r="L258" s="220"/>
      <c r="M258" s="220"/>
      <c r="N258" s="220"/>
      <c r="O258" s="220"/>
      <c r="P258" s="220"/>
      <c r="Q258" s="220"/>
      <c r="R258" s="220"/>
      <c r="S258" s="220"/>
      <c r="T258" s="220"/>
      <c r="U258" s="220"/>
      <c r="V258" s="220"/>
      <c r="W258" s="243"/>
    </row>
    <row r="259" spans="1:23" x14ac:dyDescent="0.15">
      <c r="A259" s="236">
        <v>87</v>
      </c>
      <c r="B259" s="220"/>
      <c r="C259" s="227" t="s">
        <v>277</v>
      </c>
      <c r="D259" s="227"/>
      <c r="E259" s="227"/>
      <c r="F259" s="227"/>
      <c r="G259" s="227"/>
      <c r="H259" s="227"/>
      <c r="I259" s="227"/>
      <c r="J259" s="227"/>
      <c r="K259" s="227"/>
      <c r="L259" s="236">
        <v>94</v>
      </c>
      <c r="M259" s="220"/>
      <c r="N259" s="227" t="s">
        <v>278</v>
      </c>
      <c r="O259" s="220"/>
      <c r="P259" s="220"/>
      <c r="Q259" s="220"/>
      <c r="R259" s="220"/>
      <c r="S259" s="220"/>
      <c r="T259" s="220"/>
      <c r="U259" s="220"/>
      <c r="V259" s="220"/>
      <c r="W259" s="243"/>
    </row>
    <row r="260" spans="1:23" ht="6" customHeight="1" x14ac:dyDescent="0.15">
      <c r="A260" s="255"/>
      <c r="B260" s="220"/>
      <c r="C260" s="227"/>
      <c r="D260" s="227"/>
      <c r="E260" s="227"/>
      <c r="F260" s="227"/>
      <c r="G260" s="227"/>
      <c r="H260" s="227"/>
      <c r="I260" s="227"/>
      <c r="J260" s="227"/>
      <c r="K260" s="227"/>
      <c r="L260" s="227"/>
      <c r="M260" s="220"/>
      <c r="N260" s="220"/>
      <c r="O260" s="220"/>
      <c r="P260" s="220"/>
      <c r="Q260" s="220"/>
      <c r="R260" s="220"/>
      <c r="S260" s="220"/>
      <c r="T260" s="220"/>
      <c r="U260" s="220"/>
      <c r="V260" s="220"/>
      <c r="W260" s="243"/>
    </row>
    <row r="261" spans="1:23" ht="16" x14ac:dyDescent="0.15">
      <c r="A261" s="240"/>
      <c r="B261" s="220"/>
      <c r="C261" s="217" t="s">
        <v>51</v>
      </c>
      <c r="D261" s="319"/>
      <c r="E261" s="320"/>
      <c r="F261" s="321"/>
      <c r="G261" s="218" t="s">
        <v>167</v>
      </c>
      <c r="H261" s="219">
        <v>0</v>
      </c>
      <c r="I261" s="219">
        <v>0</v>
      </c>
      <c r="J261" s="220"/>
      <c r="K261" s="220"/>
      <c r="L261" s="220"/>
      <c r="M261" s="220"/>
      <c r="N261" s="283" t="s">
        <v>51</v>
      </c>
      <c r="O261" s="275" t="s">
        <v>239</v>
      </c>
      <c r="P261" s="319"/>
      <c r="Q261" s="320"/>
      <c r="R261" s="321"/>
      <c r="S261" s="218" t="s">
        <v>167</v>
      </c>
      <c r="T261" s="219">
        <v>0</v>
      </c>
      <c r="U261" s="219">
        <v>0</v>
      </c>
      <c r="V261" s="220"/>
      <c r="W261" s="243"/>
    </row>
    <row r="262" spans="1:23" x14ac:dyDescent="0.15">
      <c r="A262" s="240"/>
      <c r="B262" s="220"/>
      <c r="C262" s="220"/>
      <c r="D262" s="220"/>
      <c r="E262" s="220"/>
      <c r="F262" s="220"/>
      <c r="G262" s="220"/>
      <c r="H262" s="220"/>
      <c r="I262" s="220"/>
      <c r="J262" s="220"/>
      <c r="K262" s="220"/>
      <c r="L262" s="220"/>
      <c r="M262" s="220"/>
      <c r="N262" s="220"/>
      <c r="O262" s="220"/>
      <c r="P262" s="220"/>
      <c r="Q262" s="220"/>
      <c r="R262" s="220"/>
      <c r="S262" s="220"/>
      <c r="T262" s="220"/>
      <c r="U262" s="220"/>
      <c r="V262" s="220"/>
      <c r="W262" s="243"/>
    </row>
    <row r="263" spans="1:23" x14ac:dyDescent="0.15">
      <c r="A263" s="236">
        <v>88</v>
      </c>
      <c r="B263" s="220"/>
      <c r="C263" s="227" t="s">
        <v>279</v>
      </c>
      <c r="D263" s="227"/>
      <c r="E263" s="227"/>
      <c r="F263" s="227"/>
      <c r="G263" s="227"/>
      <c r="H263" s="227"/>
      <c r="I263" s="227"/>
      <c r="J263" s="227"/>
      <c r="K263" s="227"/>
      <c r="L263" s="236">
        <v>95</v>
      </c>
      <c r="M263" s="220"/>
      <c r="N263" s="227" t="s">
        <v>280</v>
      </c>
      <c r="O263" s="220"/>
      <c r="P263" s="220"/>
      <c r="Q263" s="220"/>
      <c r="R263" s="220"/>
      <c r="S263" s="220"/>
      <c r="T263" s="220"/>
      <c r="U263" s="220"/>
      <c r="V263" s="220"/>
      <c r="W263" s="243"/>
    </row>
    <row r="264" spans="1:23" ht="6" customHeight="1" x14ac:dyDescent="0.15">
      <c r="A264" s="255"/>
      <c r="B264" s="220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0"/>
      <c r="N264" s="220"/>
      <c r="O264" s="220"/>
      <c r="P264" s="220"/>
      <c r="Q264" s="220"/>
      <c r="R264" s="220"/>
      <c r="S264" s="220"/>
      <c r="T264" s="220"/>
      <c r="U264" s="220"/>
      <c r="V264" s="220"/>
      <c r="W264" s="243"/>
    </row>
    <row r="265" spans="1:23" ht="16" x14ac:dyDescent="0.15">
      <c r="A265" s="240"/>
      <c r="B265" s="220"/>
      <c r="C265" s="217" t="s">
        <v>51</v>
      </c>
      <c r="D265" s="319"/>
      <c r="E265" s="320"/>
      <c r="F265" s="321"/>
      <c r="G265" s="218" t="s">
        <v>167</v>
      </c>
      <c r="H265" s="219">
        <v>0</v>
      </c>
      <c r="I265" s="219">
        <v>0</v>
      </c>
      <c r="J265" s="220"/>
      <c r="K265" s="220"/>
      <c r="L265" s="220"/>
      <c r="M265" s="220"/>
      <c r="N265" s="283" t="s">
        <v>51</v>
      </c>
      <c r="O265" s="275" t="s">
        <v>239</v>
      </c>
      <c r="P265" s="319"/>
      <c r="Q265" s="320"/>
      <c r="R265" s="321"/>
      <c r="S265" s="218" t="s">
        <v>167</v>
      </c>
      <c r="T265" s="219">
        <v>0</v>
      </c>
      <c r="U265" s="219">
        <v>0</v>
      </c>
      <c r="V265" s="220"/>
      <c r="W265" s="243"/>
    </row>
    <row r="266" spans="1:23" x14ac:dyDescent="0.15">
      <c r="A266" s="240"/>
      <c r="B266" s="220"/>
      <c r="C266" s="220"/>
      <c r="D266" s="220"/>
      <c r="E266" s="220"/>
      <c r="F266" s="220"/>
      <c r="G266" s="220"/>
      <c r="H266" s="220"/>
      <c r="I266" s="220"/>
      <c r="J266" s="220"/>
      <c r="K266" s="220"/>
      <c r="L266" s="220"/>
      <c r="M266" s="220"/>
      <c r="N266" s="220"/>
      <c r="O266" s="220"/>
      <c r="P266" s="220"/>
      <c r="Q266" s="220"/>
      <c r="R266" s="220"/>
      <c r="S266" s="220"/>
      <c r="T266" s="220"/>
      <c r="U266" s="220"/>
      <c r="V266" s="220"/>
      <c r="W266" s="243"/>
    </row>
    <row r="267" spans="1:23" x14ac:dyDescent="0.15">
      <c r="A267" s="236">
        <v>89</v>
      </c>
      <c r="B267" s="220"/>
      <c r="C267" s="227" t="s">
        <v>281</v>
      </c>
      <c r="D267" s="227"/>
      <c r="E267" s="227"/>
      <c r="F267" s="227"/>
      <c r="G267" s="227"/>
      <c r="H267" s="227"/>
      <c r="I267" s="227"/>
      <c r="J267" s="227"/>
      <c r="K267" s="227"/>
      <c r="L267" s="236">
        <v>96</v>
      </c>
      <c r="M267" s="220"/>
      <c r="N267" s="227" t="s">
        <v>66</v>
      </c>
      <c r="O267" s="220"/>
      <c r="P267" s="220"/>
      <c r="Q267" s="220"/>
      <c r="R267" s="220"/>
      <c r="S267" s="220"/>
      <c r="T267" s="220"/>
      <c r="U267" s="220"/>
      <c r="V267" s="220"/>
      <c r="W267" s="243"/>
    </row>
    <row r="268" spans="1:23" ht="6" customHeight="1" x14ac:dyDescent="0.15">
      <c r="A268" s="255"/>
      <c r="B268" s="220"/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0"/>
      <c r="N268" s="220"/>
      <c r="O268" s="220"/>
      <c r="P268" s="220"/>
      <c r="Q268" s="220"/>
      <c r="R268" s="220"/>
      <c r="S268" s="220"/>
      <c r="T268" s="220"/>
      <c r="U268" s="220"/>
      <c r="V268" s="220"/>
      <c r="W268" s="243"/>
    </row>
    <row r="269" spans="1:23" ht="16" x14ac:dyDescent="0.15">
      <c r="A269" s="240"/>
      <c r="B269" s="220"/>
      <c r="C269" s="217" t="s">
        <v>51</v>
      </c>
      <c r="D269" s="319"/>
      <c r="E269" s="320"/>
      <c r="F269" s="321"/>
      <c r="G269" s="218" t="s">
        <v>167</v>
      </c>
      <c r="H269" s="219">
        <v>0</v>
      </c>
      <c r="I269" s="219">
        <v>0</v>
      </c>
      <c r="J269" s="220"/>
      <c r="K269" s="220"/>
      <c r="L269" s="220"/>
      <c r="M269" s="220"/>
      <c r="N269" s="217" t="s">
        <v>51</v>
      </c>
      <c r="O269" s="319"/>
      <c r="P269" s="320"/>
      <c r="Q269" s="321"/>
      <c r="R269" s="218" t="s">
        <v>167</v>
      </c>
      <c r="S269" s="219">
        <v>0</v>
      </c>
      <c r="T269" s="219">
        <v>0</v>
      </c>
      <c r="U269" s="220"/>
      <c r="V269" s="220"/>
      <c r="W269" s="243"/>
    </row>
    <row r="270" spans="1:23" x14ac:dyDescent="0.15">
      <c r="A270" s="240"/>
      <c r="B270" s="220"/>
      <c r="C270" s="220"/>
      <c r="D270" s="220"/>
      <c r="E270" s="220"/>
      <c r="F270" s="220"/>
      <c r="G270" s="220"/>
      <c r="H270" s="220"/>
      <c r="I270" s="220"/>
      <c r="J270" s="220"/>
      <c r="K270" s="220"/>
      <c r="L270" s="220"/>
      <c r="M270" s="220"/>
      <c r="N270" s="220"/>
      <c r="O270" s="220"/>
      <c r="P270" s="220"/>
      <c r="Q270" s="220"/>
      <c r="R270" s="220"/>
      <c r="S270" s="220"/>
      <c r="T270" s="220"/>
      <c r="U270" s="220"/>
      <c r="V270" s="220"/>
      <c r="W270" s="243"/>
    </row>
    <row r="271" spans="1:23" x14ac:dyDescent="0.15">
      <c r="A271" s="255"/>
      <c r="B271" s="220"/>
      <c r="C271" s="227"/>
      <c r="D271" s="227"/>
      <c r="E271" s="227"/>
      <c r="F271" s="227"/>
      <c r="G271" s="227"/>
      <c r="H271" s="227"/>
      <c r="I271" s="227"/>
      <c r="J271" s="227"/>
      <c r="K271" s="227"/>
      <c r="L271" s="236">
        <v>97</v>
      </c>
      <c r="M271" s="220"/>
      <c r="N271" s="227" t="s">
        <v>282</v>
      </c>
      <c r="O271" s="220"/>
      <c r="P271" s="220"/>
      <c r="Q271" s="220"/>
      <c r="R271" s="220"/>
      <c r="S271" s="220"/>
      <c r="T271" s="220"/>
      <c r="U271" s="220"/>
      <c r="V271" s="220"/>
      <c r="W271" s="243"/>
    </row>
    <row r="272" spans="1:23" ht="6" customHeight="1" x14ac:dyDescent="0.15">
      <c r="A272" s="255"/>
      <c r="B272" s="220"/>
      <c r="C272" s="227"/>
      <c r="D272" s="227"/>
      <c r="E272" s="227"/>
      <c r="F272" s="227"/>
      <c r="G272" s="227"/>
      <c r="H272" s="227"/>
      <c r="I272" s="227"/>
      <c r="J272" s="227"/>
      <c r="K272" s="227"/>
      <c r="L272" s="227"/>
      <c r="M272" s="220"/>
      <c r="N272" s="220"/>
      <c r="O272" s="220"/>
      <c r="P272" s="220"/>
      <c r="Q272" s="220"/>
      <c r="R272" s="220"/>
      <c r="S272" s="220"/>
      <c r="T272" s="220"/>
      <c r="U272" s="220"/>
      <c r="V272" s="220"/>
      <c r="W272" s="243"/>
    </row>
    <row r="273" spans="1:23" ht="16" x14ac:dyDescent="0.15">
      <c r="A273" s="255"/>
      <c r="B273" s="220"/>
      <c r="C273" s="227"/>
      <c r="D273" s="227"/>
      <c r="E273" s="227"/>
      <c r="F273" s="227"/>
      <c r="G273" s="227"/>
      <c r="H273" s="227"/>
      <c r="I273" s="227"/>
      <c r="J273" s="227"/>
      <c r="K273" s="227"/>
      <c r="L273" s="220"/>
      <c r="M273" s="220"/>
      <c r="N273" s="217" t="s">
        <v>51</v>
      </c>
      <c r="O273" s="319"/>
      <c r="P273" s="320"/>
      <c r="Q273" s="321"/>
      <c r="R273" s="218" t="s">
        <v>167</v>
      </c>
      <c r="S273" s="219">
        <v>0</v>
      </c>
      <c r="T273" s="219">
        <v>0</v>
      </c>
      <c r="U273" s="220"/>
      <c r="V273" s="220"/>
      <c r="W273" s="243"/>
    </row>
    <row r="274" spans="1:23" ht="8" customHeight="1" x14ac:dyDescent="0.15">
      <c r="A274" s="255"/>
      <c r="B274" s="220"/>
      <c r="C274" s="227"/>
      <c r="D274" s="227"/>
      <c r="E274" s="227"/>
      <c r="F274" s="227"/>
      <c r="G274" s="227"/>
      <c r="H274" s="227"/>
      <c r="I274" s="227"/>
      <c r="J274" s="227"/>
      <c r="K274" s="227"/>
      <c r="L274" s="220"/>
      <c r="M274" s="220"/>
      <c r="N274" s="220"/>
      <c r="O274" s="220"/>
      <c r="P274" s="220"/>
      <c r="Q274" s="220"/>
      <c r="R274" s="220"/>
      <c r="S274" s="220"/>
      <c r="T274" s="220"/>
      <c r="U274" s="220"/>
      <c r="V274" s="220"/>
      <c r="W274" s="243"/>
    </row>
    <row r="275" spans="1:23" ht="12" customHeight="1" x14ac:dyDescent="0.15">
      <c r="A275" s="255"/>
      <c r="B275" s="220"/>
      <c r="C275" s="227"/>
      <c r="D275" s="227"/>
      <c r="E275" s="227"/>
      <c r="F275" s="227"/>
      <c r="G275" s="227"/>
      <c r="H275" s="227"/>
      <c r="I275" s="227"/>
      <c r="J275" s="227"/>
      <c r="K275" s="227"/>
      <c r="L275" s="236">
        <v>98</v>
      </c>
      <c r="M275" s="220"/>
      <c r="N275" s="227" t="s">
        <v>283</v>
      </c>
      <c r="O275" s="220"/>
      <c r="P275" s="220"/>
      <c r="Q275" s="220"/>
      <c r="R275" s="220"/>
      <c r="S275" s="220"/>
      <c r="T275" s="220"/>
      <c r="U275" s="220"/>
      <c r="V275" s="220"/>
      <c r="W275" s="243"/>
    </row>
    <row r="276" spans="1:23" x14ac:dyDescent="0.15">
      <c r="A276" s="255"/>
      <c r="B276" s="220"/>
      <c r="C276" s="227"/>
      <c r="D276" s="227"/>
      <c r="E276" s="227"/>
      <c r="F276" s="227"/>
      <c r="G276" s="227"/>
      <c r="H276" s="227"/>
      <c r="I276" s="227"/>
      <c r="J276" s="227"/>
      <c r="K276" s="227"/>
      <c r="L276" s="227"/>
      <c r="M276" s="220"/>
      <c r="N276" s="220"/>
      <c r="O276" s="220"/>
      <c r="P276" s="220"/>
      <c r="Q276" s="220"/>
      <c r="R276" s="220"/>
      <c r="S276" s="220"/>
      <c r="T276" s="220"/>
      <c r="U276" s="220"/>
      <c r="V276" s="220"/>
      <c r="W276" s="243"/>
    </row>
    <row r="277" spans="1:23" ht="16" x14ac:dyDescent="0.15">
      <c r="A277" s="240"/>
      <c r="B277" s="220"/>
      <c r="C277" s="261"/>
      <c r="D277" s="259"/>
      <c r="E277" s="259"/>
      <c r="F277" s="259"/>
      <c r="G277" s="218"/>
      <c r="H277" s="253"/>
      <c r="I277" s="253"/>
      <c r="J277" s="220"/>
      <c r="K277" s="220"/>
      <c r="L277" s="220"/>
      <c r="M277" s="220"/>
      <c r="N277" s="217" t="s">
        <v>51</v>
      </c>
      <c r="O277" s="275" t="s">
        <v>239</v>
      </c>
      <c r="P277" s="319"/>
      <c r="Q277" s="320"/>
      <c r="R277" s="321"/>
      <c r="S277" s="218" t="s">
        <v>167</v>
      </c>
      <c r="T277" s="219">
        <v>0</v>
      </c>
      <c r="U277" s="219">
        <v>0</v>
      </c>
      <c r="V277" s="220"/>
      <c r="W277" s="243"/>
    </row>
    <row r="278" spans="1:23" x14ac:dyDescent="0.15">
      <c r="A278" s="249"/>
      <c r="B278" s="250"/>
      <c r="C278" s="250"/>
      <c r="D278" s="250"/>
      <c r="E278" s="250"/>
      <c r="F278" s="250"/>
      <c r="G278" s="250"/>
      <c r="H278" s="250"/>
      <c r="I278" s="250"/>
      <c r="J278" s="250"/>
      <c r="K278" s="250"/>
      <c r="L278" s="250"/>
      <c r="M278" s="250"/>
      <c r="N278" s="250"/>
      <c r="O278" s="250"/>
      <c r="P278" s="250"/>
      <c r="Q278" s="250"/>
      <c r="R278" s="250"/>
      <c r="S278" s="250"/>
      <c r="T278" s="250"/>
      <c r="U278" s="250"/>
      <c r="V278" s="250"/>
      <c r="W278" s="251"/>
    </row>
    <row r="279" spans="1:23" ht="25" customHeight="1" x14ac:dyDescent="0.15">
      <c r="A279" s="327" t="s">
        <v>284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</row>
    <row r="280" spans="1:23" ht="16" customHeight="1" x14ac:dyDescent="0.15">
      <c r="A280" s="322" t="s">
        <v>285</v>
      </c>
      <c r="B280" s="368"/>
      <c r="C280" s="368"/>
      <c r="D280" s="368"/>
      <c r="E280" s="368"/>
      <c r="F280" s="368"/>
      <c r="G280" s="368"/>
      <c r="H280" s="368"/>
      <c r="I280" s="368"/>
      <c r="J280" s="285">
        <f>Admin!N4</f>
        <v>12570</v>
      </c>
      <c r="K280" s="322" t="s">
        <v>286</v>
      </c>
      <c r="L280" s="340"/>
      <c r="M280" s="340"/>
      <c r="N280" s="340"/>
      <c r="O280" s="340"/>
      <c r="P280" s="340"/>
      <c r="Q280" s="340"/>
      <c r="R280" s="340"/>
      <c r="S280" s="340"/>
      <c r="T280" s="340"/>
      <c r="U280" s="340"/>
      <c r="V280" s="340"/>
      <c r="W280" s="340"/>
    </row>
    <row r="281" spans="1:23" ht="16" customHeight="1" x14ac:dyDescent="0.15">
      <c r="A281" s="367" t="s">
        <v>372</v>
      </c>
      <c r="B281" s="367"/>
      <c r="C281" s="367"/>
      <c r="D281" s="367"/>
      <c r="E281" s="367"/>
      <c r="F281" s="367"/>
      <c r="G281" s="367"/>
      <c r="H281" s="367"/>
      <c r="I281" s="367"/>
      <c r="J281" s="367"/>
      <c r="K281" s="367"/>
      <c r="L281" s="367"/>
      <c r="M281" s="367"/>
      <c r="N281" s="367"/>
      <c r="O281" s="367"/>
      <c r="P281" s="367"/>
      <c r="Q281" s="367"/>
      <c r="R281" s="367"/>
      <c r="S281" s="367"/>
      <c r="T281" s="367"/>
      <c r="U281" s="367"/>
      <c r="V281" s="367"/>
      <c r="W281" s="367"/>
    </row>
    <row r="282" spans="1:23" ht="8" customHeight="1" x14ac:dyDescent="0.15">
      <c r="A282" s="233"/>
      <c r="B282" s="234"/>
      <c r="C282" s="234"/>
      <c r="D282" s="234"/>
      <c r="E282" s="234"/>
      <c r="F282" s="234"/>
      <c r="G282" s="234"/>
      <c r="H282" s="234"/>
      <c r="I282" s="234"/>
      <c r="J282" s="234"/>
      <c r="K282" s="234"/>
      <c r="L282" s="234"/>
      <c r="M282" s="234"/>
      <c r="N282" s="234"/>
      <c r="O282" s="234"/>
      <c r="P282" s="234"/>
      <c r="Q282" s="234"/>
      <c r="R282" s="234"/>
      <c r="S282" s="234"/>
      <c r="T282" s="234"/>
      <c r="U282" s="234"/>
      <c r="V282" s="234"/>
      <c r="W282" s="235"/>
    </row>
    <row r="283" spans="1:23" x14ac:dyDescent="0.15">
      <c r="A283" s="236">
        <v>99</v>
      </c>
      <c r="B283" s="220"/>
      <c r="C283" s="227" t="s">
        <v>287</v>
      </c>
      <c r="D283" s="220"/>
      <c r="E283" s="220"/>
      <c r="F283" s="220"/>
      <c r="G283" s="220"/>
      <c r="H283" s="220"/>
      <c r="I283" s="220"/>
      <c r="J283" s="220"/>
      <c r="K283" s="220"/>
      <c r="L283" s="236">
        <v>101</v>
      </c>
      <c r="M283" s="220"/>
      <c r="N283" s="227" t="s">
        <v>288</v>
      </c>
      <c r="O283" s="220"/>
      <c r="P283" s="220"/>
      <c r="Q283" s="220"/>
      <c r="R283" s="220"/>
      <c r="S283" s="220"/>
      <c r="T283" s="220"/>
      <c r="U283" s="220"/>
      <c r="V283" s="220"/>
      <c r="W283" s="243"/>
    </row>
    <row r="284" spans="1:23" x14ac:dyDescent="0.15">
      <c r="A284" s="240"/>
      <c r="B284" s="220"/>
      <c r="C284" s="227" t="s">
        <v>373</v>
      </c>
      <c r="D284" s="220"/>
      <c r="E284" s="220"/>
      <c r="F284" s="220"/>
      <c r="G284" s="220"/>
      <c r="H284" s="220"/>
      <c r="I284" s="220"/>
      <c r="J284" s="220"/>
      <c r="K284" s="220"/>
      <c r="L284" s="220"/>
      <c r="M284" s="220"/>
      <c r="N284" s="246" t="s">
        <v>289</v>
      </c>
      <c r="O284" s="220"/>
      <c r="P284" s="220"/>
      <c r="Q284" s="220"/>
      <c r="R284" s="220"/>
      <c r="S284" s="220"/>
      <c r="T284" s="220"/>
      <c r="U284" s="220"/>
      <c r="V284" s="220"/>
      <c r="W284" s="243"/>
    </row>
    <row r="285" spans="1:23" ht="8" customHeight="1" x14ac:dyDescent="0.15">
      <c r="A285" s="240"/>
      <c r="B285" s="220"/>
      <c r="C285" s="220"/>
      <c r="D285" s="220"/>
      <c r="E285" s="220"/>
      <c r="F285" s="220"/>
      <c r="G285" s="220"/>
      <c r="H285" s="220"/>
      <c r="I285" s="220"/>
      <c r="J285" s="220"/>
      <c r="K285" s="220"/>
      <c r="L285" s="220"/>
      <c r="M285" s="220"/>
      <c r="N285" s="220"/>
      <c r="O285" s="220"/>
      <c r="P285" s="220"/>
      <c r="Q285" s="220"/>
      <c r="R285" s="220"/>
      <c r="S285" s="220"/>
      <c r="T285" s="220"/>
      <c r="U285" s="220"/>
      <c r="V285" s="220"/>
      <c r="W285" s="243"/>
    </row>
    <row r="286" spans="1:23" ht="15.75" customHeight="1" x14ac:dyDescent="0.15">
      <c r="A286" s="240"/>
      <c r="B286" s="220"/>
      <c r="C286" s="286"/>
      <c r="D286" s="220"/>
      <c r="E286" s="220"/>
      <c r="F286" s="220"/>
      <c r="G286" s="220"/>
      <c r="H286" s="220"/>
      <c r="I286" s="220"/>
      <c r="J286" s="220"/>
      <c r="K286" s="220"/>
      <c r="L286" s="220"/>
      <c r="M286" s="220"/>
      <c r="N286" s="217" t="s">
        <v>51</v>
      </c>
      <c r="O286" s="319"/>
      <c r="P286" s="320"/>
      <c r="Q286" s="321"/>
      <c r="R286" s="218" t="s">
        <v>167</v>
      </c>
      <c r="S286" s="219">
        <v>0</v>
      </c>
      <c r="T286" s="219">
        <v>0</v>
      </c>
      <c r="U286" s="220"/>
      <c r="V286" s="220"/>
      <c r="W286" s="243"/>
    </row>
    <row r="287" spans="1:23" x14ac:dyDescent="0.15">
      <c r="A287" s="240"/>
      <c r="B287" s="220"/>
      <c r="C287" s="220"/>
      <c r="D287" s="220"/>
      <c r="E287" s="220"/>
      <c r="F287" s="220"/>
      <c r="G287" s="220"/>
      <c r="H287" s="220"/>
      <c r="I287" s="220"/>
      <c r="J287" s="220"/>
      <c r="K287" s="220"/>
      <c r="L287" s="220"/>
      <c r="M287" s="220"/>
      <c r="N287" s="220"/>
      <c r="O287" s="220"/>
      <c r="P287" s="220"/>
      <c r="Q287" s="220"/>
      <c r="R287" s="220"/>
      <c r="S287" s="220"/>
      <c r="T287" s="220"/>
      <c r="U287" s="220"/>
      <c r="V287" s="220"/>
      <c r="W287" s="243"/>
    </row>
    <row r="288" spans="1:23" x14ac:dyDescent="0.15">
      <c r="A288" s="236">
        <v>100</v>
      </c>
      <c r="B288" s="220"/>
      <c r="C288" s="227" t="s">
        <v>290</v>
      </c>
      <c r="D288" s="220"/>
      <c r="E288" s="220"/>
      <c r="F288" s="220"/>
      <c r="G288" s="325" t="str">
        <f>Admin!G2</f>
        <v>2022-23</v>
      </c>
      <c r="H288" s="326"/>
      <c r="I288" s="326"/>
      <c r="J288" s="220" t="s">
        <v>291</v>
      </c>
      <c r="K288" s="220"/>
      <c r="L288" s="220"/>
      <c r="M288" s="220"/>
      <c r="N288" s="220"/>
      <c r="O288" s="220"/>
      <c r="P288" s="220"/>
      <c r="Q288" s="220"/>
      <c r="R288" s="220"/>
      <c r="S288" s="220"/>
      <c r="T288" s="220"/>
      <c r="U288" s="220"/>
      <c r="V288" s="220"/>
      <c r="W288" s="243"/>
    </row>
    <row r="289" spans="1:23" x14ac:dyDescent="0.15">
      <c r="A289" s="240"/>
      <c r="B289" s="220"/>
      <c r="C289" s="227" t="s">
        <v>374</v>
      </c>
      <c r="D289" s="220"/>
      <c r="E289" s="220"/>
      <c r="F289" s="220"/>
      <c r="G289" s="220"/>
      <c r="H289" s="220"/>
      <c r="I289" s="220"/>
      <c r="J289" s="220"/>
      <c r="K289" s="220"/>
      <c r="L289" s="220"/>
      <c r="M289" s="220"/>
      <c r="N289" s="220"/>
      <c r="O289" s="220"/>
      <c r="P289" s="220"/>
      <c r="Q289" s="220"/>
      <c r="R289" s="220"/>
      <c r="S289" s="220"/>
      <c r="T289" s="220"/>
      <c r="U289" s="220"/>
      <c r="V289" s="220"/>
      <c r="W289" s="243"/>
    </row>
    <row r="290" spans="1:23" x14ac:dyDescent="0.15">
      <c r="A290" s="240"/>
      <c r="B290" s="220"/>
      <c r="C290" s="220" t="s">
        <v>292</v>
      </c>
      <c r="D290" s="220"/>
      <c r="E290" s="220"/>
      <c r="F290" s="220"/>
      <c r="G290" s="220"/>
      <c r="H290" s="220"/>
      <c r="I290" s="220"/>
      <c r="J290" s="220"/>
      <c r="K290" s="220"/>
      <c r="L290" s="220"/>
      <c r="M290" s="220"/>
      <c r="N290" s="220"/>
      <c r="O290" s="220"/>
      <c r="P290" s="220"/>
      <c r="Q290" s="220"/>
      <c r="R290" s="220"/>
      <c r="S290" s="220"/>
      <c r="T290" s="220"/>
      <c r="U290" s="220"/>
      <c r="V290" s="220"/>
      <c r="W290" s="243"/>
    </row>
    <row r="291" spans="1:23" ht="7.5" customHeight="1" x14ac:dyDescent="0.15">
      <c r="A291" s="240"/>
      <c r="B291" s="220"/>
      <c r="C291" s="220"/>
      <c r="D291" s="220"/>
      <c r="E291" s="220"/>
      <c r="F291" s="220"/>
      <c r="G291" s="220"/>
      <c r="H291" s="220"/>
      <c r="I291" s="220"/>
      <c r="J291" s="220"/>
      <c r="K291" s="220"/>
      <c r="L291" s="220"/>
      <c r="M291" s="220"/>
      <c r="N291" s="220"/>
      <c r="O291" s="220"/>
      <c r="P291" s="220"/>
      <c r="Q291" s="220"/>
      <c r="R291" s="220"/>
      <c r="S291" s="220"/>
      <c r="T291" s="220"/>
      <c r="U291" s="220"/>
      <c r="V291" s="220"/>
      <c r="W291" s="243"/>
    </row>
    <row r="292" spans="1:23" ht="15.75" customHeight="1" x14ac:dyDescent="0.15">
      <c r="A292" s="240"/>
      <c r="B292" s="220"/>
      <c r="C292" s="286"/>
      <c r="D292" s="220"/>
      <c r="E292" s="220"/>
      <c r="F292" s="220"/>
      <c r="G292" s="220"/>
      <c r="H292" s="220"/>
      <c r="I292" s="220"/>
      <c r="J292" s="220"/>
      <c r="K292" s="220"/>
      <c r="L292" s="220"/>
      <c r="M292" s="220"/>
      <c r="N292" s="220"/>
      <c r="O292" s="220"/>
      <c r="P292" s="220"/>
      <c r="Q292" s="220"/>
      <c r="R292" s="220"/>
      <c r="S292" s="220"/>
      <c r="T292" s="220"/>
      <c r="U292" s="220"/>
      <c r="V292" s="220"/>
      <c r="W292" s="243"/>
    </row>
    <row r="293" spans="1:23" ht="8" customHeight="1" x14ac:dyDescent="0.15">
      <c r="A293" s="249"/>
      <c r="B293" s="250"/>
      <c r="C293" s="250"/>
      <c r="D293" s="250"/>
      <c r="E293" s="250"/>
      <c r="F293" s="250"/>
      <c r="G293" s="250"/>
      <c r="H293" s="250"/>
      <c r="I293" s="250"/>
      <c r="J293" s="250"/>
      <c r="K293" s="250"/>
      <c r="L293" s="250"/>
      <c r="M293" s="250"/>
      <c r="N293" s="250"/>
      <c r="O293" s="250"/>
      <c r="P293" s="250"/>
      <c r="Q293" s="250"/>
      <c r="R293" s="250"/>
      <c r="S293" s="250"/>
      <c r="T293" s="250"/>
      <c r="U293" s="250"/>
      <c r="V293" s="250"/>
      <c r="W293" s="251"/>
    </row>
    <row r="294" spans="1:23" ht="25" customHeight="1" x14ac:dyDescent="0.15">
      <c r="A294" s="328" t="s">
        <v>293</v>
      </c>
      <c r="B294" s="328"/>
      <c r="C294" s="328"/>
      <c r="D294" s="328"/>
      <c r="E294" s="328"/>
      <c r="F294" s="328"/>
      <c r="G294" s="328"/>
      <c r="H294" s="328"/>
      <c r="I294" s="328"/>
      <c r="J294" s="328"/>
      <c r="K294" s="328"/>
      <c r="L294" s="328"/>
      <c r="M294" s="328"/>
      <c r="N294" s="328"/>
      <c r="O294" s="328"/>
      <c r="P294" s="328"/>
      <c r="Q294" s="328"/>
      <c r="R294" s="328"/>
      <c r="S294" s="328"/>
      <c r="T294" s="328"/>
      <c r="U294" s="328"/>
      <c r="V294" s="328"/>
      <c r="W294" s="328"/>
    </row>
    <row r="295" spans="1:23" ht="8" customHeight="1" x14ac:dyDescent="0.15">
      <c r="A295" s="233"/>
      <c r="B295" s="234"/>
      <c r="C295" s="234"/>
      <c r="D295" s="234"/>
      <c r="E295" s="234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5"/>
    </row>
    <row r="296" spans="1:23" x14ac:dyDescent="0.15">
      <c r="A296" s="236">
        <v>102</v>
      </c>
      <c r="B296" s="220"/>
      <c r="C296" s="227" t="s">
        <v>294</v>
      </c>
      <c r="D296" s="220"/>
      <c r="E296" s="220"/>
      <c r="F296" s="220"/>
      <c r="G296" s="220"/>
      <c r="H296" s="220"/>
      <c r="I296" s="220"/>
      <c r="J296" s="220"/>
      <c r="K296" s="220"/>
      <c r="L296" s="220"/>
      <c r="M296" s="220"/>
      <c r="N296" s="220"/>
      <c r="O296" s="220"/>
      <c r="P296" s="220"/>
      <c r="Q296" s="220"/>
      <c r="R296" s="220"/>
      <c r="S296" s="220"/>
      <c r="T296" s="220"/>
      <c r="U296" s="220"/>
      <c r="V296" s="220"/>
      <c r="W296" s="243"/>
    </row>
    <row r="297" spans="1:23" ht="8" customHeight="1" x14ac:dyDescent="0.15">
      <c r="A297" s="240"/>
      <c r="B297" s="220"/>
      <c r="C297" s="220"/>
      <c r="D297" s="220"/>
      <c r="E297" s="220"/>
      <c r="F297" s="220"/>
      <c r="G297" s="220"/>
      <c r="H297" s="220"/>
      <c r="I297" s="220"/>
      <c r="J297" s="220"/>
      <c r="K297" s="220"/>
      <c r="L297" s="220"/>
      <c r="M297" s="220"/>
      <c r="N297" s="220"/>
      <c r="O297" s="220"/>
      <c r="P297" s="220"/>
      <c r="Q297" s="220"/>
      <c r="R297" s="220"/>
      <c r="S297" s="220"/>
      <c r="T297" s="220"/>
      <c r="U297" s="220"/>
      <c r="V297" s="220"/>
      <c r="W297" s="243"/>
    </row>
    <row r="298" spans="1:23" x14ac:dyDescent="0.15">
      <c r="A298" s="240"/>
      <c r="B298" s="220"/>
      <c r="C298" s="358"/>
      <c r="D298" s="359"/>
      <c r="E298" s="359"/>
      <c r="F298" s="359"/>
      <c r="G298" s="359"/>
      <c r="H298" s="359"/>
      <c r="I298" s="359"/>
      <c r="J298" s="359"/>
      <c r="K298" s="359"/>
      <c r="L298" s="359"/>
      <c r="M298" s="359"/>
      <c r="N298" s="359"/>
      <c r="O298" s="359"/>
      <c r="P298" s="359"/>
      <c r="Q298" s="359"/>
      <c r="R298" s="359"/>
      <c r="S298" s="359"/>
      <c r="T298" s="359"/>
      <c r="U298" s="359"/>
      <c r="V298" s="360"/>
      <c r="W298" s="243"/>
    </row>
    <row r="299" spans="1:23" x14ac:dyDescent="0.15">
      <c r="A299" s="240"/>
      <c r="B299" s="220"/>
      <c r="C299" s="361"/>
      <c r="D299" s="362"/>
      <c r="E299" s="362"/>
      <c r="F299" s="362"/>
      <c r="G299" s="362"/>
      <c r="H299" s="362"/>
      <c r="I299" s="362"/>
      <c r="J299" s="362"/>
      <c r="K299" s="362"/>
      <c r="L299" s="362"/>
      <c r="M299" s="362"/>
      <c r="N299" s="362"/>
      <c r="O299" s="362"/>
      <c r="P299" s="362"/>
      <c r="Q299" s="362"/>
      <c r="R299" s="362"/>
      <c r="S299" s="362"/>
      <c r="T299" s="362"/>
      <c r="U299" s="362"/>
      <c r="V299" s="363"/>
      <c r="W299" s="243"/>
    </row>
    <row r="300" spans="1:23" x14ac:dyDescent="0.15">
      <c r="A300" s="240"/>
      <c r="B300" s="220"/>
      <c r="C300" s="361"/>
      <c r="D300" s="362"/>
      <c r="E300" s="362"/>
      <c r="F300" s="362"/>
      <c r="G300" s="362"/>
      <c r="H300" s="362"/>
      <c r="I300" s="362"/>
      <c r="J300" s="362"/>
      <c r="K300" s="362"/>
      <c r="L300" s="362"/>
      <c r="M300" s="362"/>
      <c r="N300" s="362"/>
      <c r="O300" s="362"/>
      <c r="P300" s="362"/>
      <c r="Q300" s="362"/>
      <c r="R300" s="362"/>
      <c r="S300" s="362"/>
      <c r="T300" s="362"/>
      <c r="U300" s="362"/>
      <c r="V300" s="363"/>
      <c r="W300" s="243"/>
    </row>
    <row r="301" spans="1:23" x14ac:dyDescent="0.15">
      <c r="A301" s="240"/>
      <c r="B301" s="220"/>
      <c r="C301" s="361"/>
      <c r="D301" s="362"/>
      <c r="E301" s="362"/>
      <c r="F301" s="362"/>
      <c r="G301" s="362"/>
      <c r="H301" s="362"/>
      <c r="I301" s="362"/>
      <c r="J301" s="362"/>
      <c r="K301" s="362"/>
      <c r="L301" s="362"/>
      <c r="M301" s="362"/>
      <c r="N301" s="362"/>
      <c r="O301" s="362"/>
      <c r="P301" s="362"/>
      <c r="Q301" s="362"/>
      <c r="R301" s="362"/>
      <c r="S301" s="362"/>
      <c r="T301" s="362"/>
      <c r="U301" s="362"/>
      <c r="V301" s="363"/>
      <c r="W301" s="243"/>
    </row>
    <row r="302" spans="1:23" x14ac:dyDescent="0.15">
      <c r="A302" s="240"/>
      <c r="B302" s="220"/>
      <c r="C302" s="361"/>
      <c r="D302" s="362"/>
      <c r="E302" s="362"/>
      <c r="F302" s="362"/>
      <c r="G302" s="362"/>
      <c r="H302" s="362"/>
      <c r="I302" s="362"/>
      <c r="J302" s="362"/>
      <c r="K302" s="362"/>
      <c r="L302" s="362"/>
      <c r="M302" s="362"/>
      <c r="N302" s="362"/>
      <c r="O302" s="362"/>
      <c r="P302" s="362"/>
      <c r="Q302" s="362"/>
      <c r="R302" s="362"/>
      <c r="S302" s="362"/>
      <c r="T302" s="362"/>
      <c r="U302" s="362"/>
      <c r="V302" s="363"/>
      <c r="W302" s="243"/>
    </row>
    <row r="303" spans="1:23" x14ac:dyDescent="0.15">
      <c r="A303" s="240"/>
      <c r="B303" s="220"/>
      <c r="C303" s="361"/>
      <c r="D303" s="362"/>
      <c r="E303" s="362"/>
      <c r="F303" s="362"/>
      <c r="G303" s="362"/>
      <c r="H303" s="362"/>
      <c r="I303" s="362"/>
      <c r="J303" s="362"/>
      <c r="K303" s="362"/>
      <c r="L303" s="362"/>
      <c r="M303" s="362"/>
      <c r="N303" s="362"/>
      <c r="O303" s="362"/>
      <c r="P303" s="362"/>
      <c r="Q303" s="362"/>
      <c r="R303" s="362"/>
      <c r="S303" s="362"/>
      <c r="T303" s="362"/>
      <c r="U303" s="362"/>
      <c r="V303" s="363"/>
      <c r="W303" s="243"/>
    </row>
    <row r="304" spans="1:23" x14ac:dyDescent="0.15">
      <c r="A304" s="240"/>
      <c r="B304" s="220"/>
      <c r="C304" s="361"/>
      <c r="D304" s="362"/>
      <c r="E304" s="362"/>
      <c r="F304" s="362"/>
      <c r="G304" s="362"/>
      <c r="H304" s="362"/>
      <c r="I304" s="362"/>
      <c r="J304" s="362"/>
      <c r="K304" s="362"/>
      <c r="L304" s="362"/>
      <c r="M304" s="362"/>
      <c r="N304" s="362"/>
      <c r="O304" s="362"/>
      <c r="P304" s="362"/>
      <c r="Q304" s="362"/>
      <c r="R304" s="362"/>
      <c r="S304" s="362"/>
      <c r="T304" s="362"/>
      <c r="U304" s="362"/>
      <c r="V304" s="363"/>
      <c r="W304" s="243"/>
    </row>
    <row r="305" spans="1:23" x14ac:dyDescent="0.15">
      <c r="A305" s="240"/>
      <c r="B305" s="220"/>
      <c r="C305" s="361"/>
      <c r="D305" s="362"/>
      <c r="E305" s="362"/>
      <c r="F305" s="362"/>
      <c r="G305" s="362"/>
      <c r="H305" s="362"/>
      <c r="I305" s="362"/>
      <c r="J305" s="362"/>
      <c r="K305" s="362"/>
      <c r="L305" s="362"/>
      <c r="M305" s="362"/>
      <c r="N305" s="362"/>
      <c r="O305" s="362"/>
      <c r="P305" s="362"/>
      <c r="Q305" s="362"/>
      <c r="R305" s="362"/>
      <c r="S305" s="362"/>
      <c r="T305" s="362"/>
      <c r="U305" s="362"/>
      <c r="V305" s="363"/>
      <c r="W305" s="243"/>
    </row>
    <row r="306" spans="1:23" x14ac:dyDescent="0.15">
      <c r="A306" s="240"/>
      <c r="B306" s="220"/>
      <c r="C306" s="361"/>
      <c r="D306" s="362"/>
      <c r="E306" s="362"/>
      <c r="F306" s="362"/>
      <c r="G306" s="362"/>
      <c r="H306" s="362"/>
      <c r="I306" s="362"/>
      <c r="J306" s="362"/>
      <c r="K306" s="362"/>
      <c r="L306" s="362"/>
      <c r="M306" s="362"/>
      <c r="N306" s="362"/>
      <c r="O306" s="362"/>
      <c r="P306" s="362"/>
      <c r="Q306" s="362"/>
      <c r="R306" s="362"/>
      <c r="S306" s="362"/>
      <c r="T306" s="362"/>
      <c r="U306" s="362"/>
      <c r="V306" s="363"/>
      <c r="W306" s="243"/>
    </row>
    <row r="307" spans="1:23" x14ac:dyDescent="0.15">
      <c r="A307" s="240"/>
      <c r="B307" s="220"/>
      <c r="C307" s="361"/>
      <c r="D307" s="362"/>
      <c r="E307" s="362"/>
      <c r="F307" s="362"/>
      <c r="G307" s="362"/>
      <c r="H307" s="362"/>
      <c r="I307" s="362"/>
      <c r="J307" s="362"/>
      <c r="K307" s="362"/>
      <c r="L307" s="362"/>
      <c r="M307" s="362"/>
      <c r="N307" s="362"/>
      <c r="O307" s="362"/>
      <c r="P307" s="362"/>
      <c r="Q307" s="362"/>
      <c r="R307" s="362"/>
      <c r="S307" s="362"/>
      <c r="T307" s="362"/>
      <c r="U307" s="362"/>
      <c r="V307" s="363"/>
      <c r="W307" s="243"/>
    </row>
    <row r="308" spans="1:23" x14ac:dyDescent="0.15">
      <c r="A308" s="240"/>
      <c r="B308" s="220"/>
      <c r="C308" s="361"/>
      <c r="D308" s="362"/>
      <c r="E308" s="362"/>
      <c r="F308" s="362"/>
      <c r="G308" s="362"/>
      <c r="H308" s="362"/>
      <c r="I308" s="362"/>
      <c r="J308" s="362"/>
      <c r="K308" s="362"/>
      <c r="L308" s="362"/>
      <c r="M308" s="362"/>
      <c r="N308" s="362"/>
      <c r="O308" s="362"/>
      <c r="P308" s="362"/>
      <c r="Q308" s="362"/>
      <c r="R308" s="362"/>
      <c r="S308" s="362"/>
      <c r="T308" s="362"/>
      <c r="U308" s="362"/>
      <c r="V308" s="363"/>
      <c r="W308" s="243"/>
    </row>
    <row r="309" spans="1:23" x14ac:dyDescent="0.15">
      <c r="A309" s="240"/>
      <c r="B309" s="220"/>
      <c r="C309" s="361"/>
      <c r="D309" s="362"/>
      <c r="E309" s="362"/>
      <c r="F309" s="362"/>
      <c r="G309" s="362"/>
      <c r="H309" s="362"/>
      <c r="I309" s="362"/>
      <c r="J309" s="362"/>
      <c r="K309" s="362"/>
      <c r="L309" s="362"/>
      <c r="M309" s="362"/>
      <c r="N309" s="362"/>
      <c r="O309" s="362"/>
      <c r="P309" s="362"/>
      <c r="Q309" s="362"/>
      <c r="R309" s="362"/>
      <c r="S309" s="362"/>
      <c r="T309" s="362"/>
      <c r="U309" s="362"/>
      <c r="V309" s="363"/>
      <c r="W309" s="243"/>
    </row>
    <row r="310" spans="1:23" x14ac:dyDescent="0.15">
      <c r="A310" s="240"/>
      <c r="B310" s="220"/>
      <c r="C310" s="361"/>
      <c r="D310" s="362"/>
      <c r="E310" s="362"/>
      <c r="F310" s="362"/>
      <c r="G310" s="362"/>
      <c r="H310" s="362"/>
      <c r="I310" s="362"/>
      <c r="J310" s="362"/>
      <c r="K310" s="362"/>
      <c r="L310" s="362"/>
      <c r="M310" s="362"/>
      <c r="N310" s="362"/>
      <c r="O310" s="362"/>
      <c r="P310" s="362"/>
      <c r="Q310" s="362"/>
      <c r="R310" s="362"/>
      <c r="S310" s="362"/>
      <c r="T310" s="362"/>
      <c r="U310" s="362"/>
      <c r="V310" s="363"/>
      <c r="W310" s="243"/>
    </row>
    <row r="311" spans="1:23" x14ac:dyDescent="0.15">
      <c r="A311" s="240"/>
      <c r="B311" s="220"/>
      <c r="C311" s="361"/>
      <c r="D311" s="362"/>
      <c r="E311" s="362"/>
      <c r="F311" s="362"/>
      <c r="G311" s="362"/>
      <c r="H311" s="362"/>
      <c r="I311" s="362"/>
      <c r="J311" s="362"/>
      <c r="K311" s="362"/>
      <c r="L311" s="362"/>
      <c r="M311" s="362"/>
      <c r="N311" s="362"/>
      <c r="O311" s="362"/>
      <c r="P311" s="362"/>
      <c r="Q311" s="362"/>
      <c r="R311" s="362"/>
      <c r="S311" s="362"/>
      <c r="T311" s="362"/>
      <c r="U311" s="362"/>
      <c r="V311" s="363"/>
      <c r="W311" s="243"/>
    </row>
    <row r="312" spans="1:23" x14ac:dyDescent="0.15">
      <c r="A312" s="240"/>
      <c r="B312" s="220"/>
      <c r="C312" s="361"/>
      <c r="D312" s="362"/>
      <c r="E312" s="362"/>
      <c r="F312" s="362"/>
      <c r="G312" s="362"/>
      <c r="H312" s="362"/>
      <c r="I312" s="362"/>
      <c r="J312" s="362"/>
      <c r="K312" s="362"/>
      <c r="L312" s="362"/>
      <c r="M312" s="362"/>
      <c r="N312" s="362"/>
      <c r="O312" s="362"/>
      <c r="P312" s="362"/>
      <c r="Q312" s="362"/>
      <c r="R312" s="362"/>
      <c r="S312" s="362"/>
      <c r="T312" s="362"/>
      <c r="U312" s="362"/>
      <c r="V312" s="363"/>
      <c r="W312" s="243"/>
    </row>
    <row r="313" spans="1:23" x14ac:dyDescent="0.15">
      <c r="A313" s="240"/>
      <c r="B313" s="220"/>
      <c r="C313" s="361"/>
      <c r="D313" s="362"/>
      <c r="E313" s="362"/>
      <c r="F313" s="362"/>
      <c r="G313" s="362"/>
      <c r="H313" s="362"/>
      <c r="I313" s="362"/>
      <c r="J313" s="362"/>
      <c r="K313" s="362"/>
      <c r="L313" s="362"/>
      <c r="M313" s="362"/>
      <c r="N313" s="362"/>
      <c r="O313" s="362"/>
      <c r="P313" s="362"/>
      <c r="Q313" s="362"/>
      <c r="R313" s="362"/>
      <c r="S313" s="362"/>
      <c r="T313" s="362"/>
      <c r="U313" s="362"/>
      <c r="V313" s="363"/>
      <c r="W313" s="243"/>
    </row>
    <row r="314" spans="1:23" x14ac:dyDescent="0.15">
      <c r="A314" s="240"/>
      <c r="B314" s="220"/>
      <c r="C314" s="361"/>
      <c r="D314" s="362"/>
      <c r="E314" s="362"/>
      <c r="F314" s="362"/>
      <c r="G314" s="362"/>
      <c r="H314" s="362"/>
      <c r="I314" s="362"/>
      <c r="J314" s="362"/>
      <c r="K314" s="362"/>
      <c r="L314" s="362"/>
      <c r="M314" s="362"/>
      <c r="N314" s="362"/>
      <c r="O314" s="362"/>
      <c r="P314" s="362"/>
      <c r="Q314" s="362"/>
      <c r="R314" s="362"/>
      <c r="S314" s="362"/>
      <c r="T314" s="362"/>
      <c r="U314" s="362"/>
      <c r="V314" s="363"/>
      <c r="W314" s="243"/>
    </row>
    <row r="315" spans="1:23" x14ac:dyDescent="0.15">
      <c r="A315" s="240"/>
      <c r="B315" s="220"/>
      <c r="C315" s="361"/>
      <c r="D315" s="362"/>
      <c r="E315" s="362"/>
      <c r="F315" s="362"/>
      <c r="G315" s="362"/>
      <c r="H315" s="362"/>
      <c r="I315" s="362"/>
      <c r="J315" s="362"/>
      <c r="K315" s="362"/>
      <c r="L315" s="362"/>
      <c r="M315" s="362"/>
      <c r="N315" s="362"/>
      <c r="O315" s="362"/>
      <c r="P315" s="362"/>
      <c r="Q315" s="362"/>
      <c r="R315" s="362"/>
      <c r="S315" s="362"/>
      <c r="T315" s="362"/>
      <c r="U315" s="362"/>
      <c r="V315" s="363"/>
      <c r="W315" s="243"/>
    </row>
    <row r="316" spans="1:23" x14ac:dyDescent="0.15">
      <c r="A316" s="240"/>
      <c r="B316" s="220"/>
      <c r="C316" s="361"/>
      <c r="D316" s="362"/>
      <c r="E316" s="362"/>
      <c r="F316" s="362"/>
      <c r="G316" s="362"/>
      <c r="H316" s="362"/>
      <c r="I316" s="362"/>
      <c r="J316" s="362"/>
      <c r="K316" s="362"/>
      <c r="L316" s="362"/>
      <c r="M316" s="362"/>
      <c r="N316" s="362"/>
      <c r="O316" s="362"/>
      <c r="P316" s="362"/>
      <c r="Q316" s="362"/>
      <c r="R316" s="362"/>
      <c r="S316" s="362"/>
      <c r="T316" s="362"/>
      <c r="U316" s="362"/>
      <c r="V316" s="363"/>
      <c r="W316" s="243"/>
    </row>
    <row r="317" spans="1:23" x14ac:dyDescent="0.15">
      <c r="A317" s="240"/>
      <c r="B317" s="220"/>
      <c r="C317" s="361"/>
      <c r="D317" s="362"/>
      <c r="E317" s="362"/>
      <c r="F317" s="362"/>
      <c r="G317" s="362"/>
      <c r="H317" s="362"/>
      <c r="I317" s="362"/>
      <c r="J317" s="362"/>
      <c r="K317" s="362"/>
      <c r="L317" s="362"/>
      <c r="M317" s="362"/>
      <c r="N317" s="362"/>
      <c r="O317" s="362"/>
      <c r="P317" s="362"/>
      <c r="Q317" s="362"/>
      <c r="R317" s="362"/>
      <c r="S317" s="362"/>
      <c r="T317" s="362"/>
      <c r="U317" s="362"/>
      <c r="V317" s="363"/>
      <c r="W317" s="243"/>
    </row>
    <row r="318" spans="1:23" x14ac:dyDescent="0.15">
      <c r="A318" s="240"/>
      <c r="B318" s="220"/>
      <c r="C318" s="361"/>
      <c r="D318" s="362"/>
      <c r="E318" s="362"/>
      <c r="F318" s="362"/>
      <c r="G318" s="362"/>
      <c r="H318" s="362"/>
      <c r="I318" s="362"/>
      <c r="J318" s="362"/>
      <c r="K318" s="362"/>
      <c r="L318" s="362"/>
      <c r="M318" s="362"/>
      <c r="N318" s="362"/>
      <c r="O318" s="362"/>
      <c r="P318" s="362"/>
      <c r="Q318" s="362"/>
      <c r="R318" s="362"/>
      <c r="S318" s="362"/>
      <c r="T318" s="362"/>
      <c r="U318" s="362"/>
      <c r="V318" s="363"/>
      <c r="W318" s="243"/>
    </row>
    <row r="319" spans="1:23" x14ac:dyDescent="0.15">
      <c r="A319" s="240"/>
      <c r="B319" s="220"/>
      <c r="C319" s="361"/>
      <c r="D319" s="362"/>
      <c r="E319" s="362"/>
      <c r="F319" s="362"/>
      <c r="G319" s="362"/>
      <c r="H319" s="362"/>
      <c r="I319" s="362"/>
      <c r="J319" s="362"/>
      <c r="K319" s="362"/>
      <c r="L319" s="362"/>
      <c r="M319" s="362"/>
      <c r="N319" s="362"/>
      <c r="O319" s="362"/>
      <c r="P319" s="362"/>
      <c r="Q319" s="362"/>
      <c r="R319" s="362"/>
      <c r="S319" s="362"/>
      <c r="T319" s="362"/>
      <c r="U319" s="362"/>
      <c r="V319" s="363"/>
      <c r="W319" s="243"/>
    </row>
    <row r="320" spans="1:23" x14ac:dyDescent="0.15">
      <c r="A320" s="240"/>
      <c r="B320" s="220"/>
      <c r="C320" s="361"/>
      <c r="D320" s="362"/>
      <c r="E320" s="362"/>
      <c r="F320" s="362"/>
      <c r="G320" s="362"/>
      <c r="H320" s="362"/>
      <c r="I320" s="362"/>
      <c r="J320" s="362"/>
      <c r="K320" s="362"/>
      <c r="L320" s="362"/>
      <c r="M320" s="362"/>
      <c r="N320" s="362"/>
      <c r="O320" s="362"/>
      <c r="P320" s="362"/>
      <c r="Q320" s="362"/>
      <c r="R320" s="362"/>
      <c r="S320" s="362"/>
      <c r="T320" s="362"/>
      <c r="U320" s="362"/>
      <c r="V320" s="363"/>
      <c r="W320" s="243"/>
    </row>
    <row r="321" spans="1:23" x14ac:dyDescent="0.15">
      <c r="A321" s="240"/>
      <c r="B321" s="220"/>
      <c r="C321" s="361"/>
      <c r="D321" s="362"/>
      <c r="E321" s="362"/>
      <c r="F321" s="362"/>
      <c r="G321" s="362"/>
      <c r="H321" s="362"/>
      <c r="I321" s="362"/>
      <c r="J321" s="362"/>
      <c r="K321" s="362"/>
      <c r="L321" s="362"/>
      <c r="M321" s="362"/>
      <c r="N321" s="362"/>
      <c r="O321" s="362"/>
      <c r="P321" s="362"/>
      <c r="Q321" s="362"/>
      <c r="R321" s="362"/>
      <c r="S321" s="362"/>
      <c r="T321" s="362"/>
      <c r="U321" s="362"/>
      <c r="V321" s="363"/>
      <c r="W321" s="243"/>
    </row>
    <row r="322" spans="1:23" x14ac:dyDescent="0.15">
      <c r="A322" s="240"/>
      <c r="B322" s="220"/>
      <c r="C322" s="361"/>
      <c r="D322" s="362"/>
      <c r="E322" s="362"/>
      <c r="F322" s="362"/>
      <c r="G322" s="362"/>
      <c r="H322" s="362"/>
      <c r="I322" s="362"/>
      <c r="J322" s="362"/>
      <c r="K322" s="362"/>
      <c r="L322" s="362"/>
      <c r="M322" s="362"/>
      <c r="N322" s="362"/>
      <c r="O322" s="362"/>
      <c r="P322" s="362"/>
      <c r="Q322" s="362"/>
      <c r="R322" s="362"/>
      <c r="S322" s="362"/>
      <c r="T322" s="362"/>
      <c r="U322" s="362"/>
      <c r="V322" s="363"/>
      <c r="W322" s="243"/>
    </row>
    <row r="323" spans="1:23" x14ac:dyDescent="0.15">
      <c r="A323" s="240"/>
      <c r="B323" s="220"/>
      <c r="C323" s="364"/>
      <c r="D323" s="365"/>
      <c r="E323" s="365"/>
      <c r="F323" s="365"/>
      <c r="G323" s="365"/>
      <c r="H323" s="365"/>
      <c r="I323" s="365"/>
      <c r="J323" s="365"/>
      <c r="K323" s="365"/>
      <c r="L323" s="365"/>
      <c r="M323" s="365"/>
      <c r="N323" s="365"/>
      <c r="O323" s="365"/>
      <c r="P323" s="365"/>
      <c r="Q323" s="365"/>
      <c r="R323" s="365"/>
      <c r="S323" s="365"/>
      <c r="T323" s="365"/>
      <c r="U323" s="365"/>
      <c r="V323" s="366"/>
      <c r="W323" s="243"/>
    </row>
    <row r="324" spans="1:23" ht="8" customHeight="1" x14ac:dyDescent="0.15">
      <c r="A324" s="249"/>
      <c r="B324" s="250"/>
      <c r="C324" s="250"/>
      <c r="D324" s="250"/>
      <c r="E324" s="250"/>
      <c r="F324" s="250"/>
      <c r="G324" s="250"/>
      <c r="H324" s="250"/>
      <c r="I324" s="250"/>
      <c r="J324" s="250"/>
      <c r="K324" s="250"/>
      <c r="L324" s="250"/>
      <c r="M324" s="250"/>
      <c r="N324" s="250"/>
      <c r="O324" s="250"/>
      <c r="P324" s="250"/>
      <c r="Q324" s="250"/>
      <c r="R324" s="250"/>
      <c r="S324" s="250"/>
      <c r="T324" s="250"/>
      <c r="U324" s="250"/>
      <c r="V324" s="250"/>
      <c r="W324" s="251"/>
    </row>
  </sheetData>
  <mergeCells count="149">
    <mergeCell ref="A1:F2"/>
    <mergeCell ref="G1:M2"/>
    <mergeCell ref="N1:W1"/>
    <mergeCell ref="N2:P2"/>
    <mergeCell ref="Q2:T2"/>
    <mergeCell ref="V2:W2"/>
    <mergeCell ref="A12:W12"/>
    <mergeCell ref="C15:J15"/>
    <mergeCell ref="C17:J17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57"/>
  <sheetViews>
    <sheetView zoomScaleNormal="100" workbookViewId="0">
      <selection activeCell="A2" sqref="A2:A4"/>
    </sheetView>
  </sheetViews>
  <sheetFormatPr baseColWidth="10" defaultColWidth="9.1640625" defaultRowHeight="12" x14ac:dyDescent="0.15"/>
  <cols>
    <col min="1" max="1" width="35.33203125" style="90" customWidth="1"/>
    <col min="2" max="2" width="9.6640625" style="90" customWidth="1"/>
    <col min="3" max="14" width="8.5" style="11" customWidth="1"/>
    <col min="15" max="15" width="0.83203125" style="11" customWidth="1"/>
    <col min="16" max="16384" width="9.1640625" style="11"/>
  </cols>
  <sheetData>
    <row r="1" spans="1:15" ht="6" customHeight="1" x14ac:dyDescent="0.15">
      <c r="A1" s="94"/>
      <c r="B1" s="91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23"/>
      <c r="O1" s="10"/>
    </row>
    <row r="2" spans="1:15" ht="12" customHeight="1" x14ac:dyDescent="0.15">
      <c r="A2" s="389" t="s">
        <v>50</v>
      </c>
      <c r="B2" s="157" t="s">
        <v>129</v>
      </c>
      <c r="C2" s="387">
        <f>Admin!B5</f>
        <v>44681</v>
      </c>
      <c r="D2" s="386">
        <f>Admin!B6</f>
        <v>44712</v>
      </c>
      <c r="E2" s="386">
        <f>Admin!B7</f>
        <v>44742</v>
      </c>
      <c r="F2" s="386">
        <f>Admin!B8</f>
        <v>44773</v>
      </c>
      <c r="G2" s="386">
        <f>Admin!B9</f>
        <v>44804</v>
      </c>
      <c r="H2" s="386">
        <f>Admin!B10</f>
        <v>44834</v>
      </c>
      <c r="I2" s="386">
        <f>Admin!B11</f>
        <v>44865</v>
      </c>
      <c r="J2" s="386">
        <f>Admin!B12</f>
        <v>44895</v>
      </c>
      <c r="K2" s="386">
        <f>Admin!B13</f>
        <v>44926</v>
      </c>
      <c r="L2" s="386">
        <f>Admin!B14</f>
        <v>44957</v>
      </c>
      <c r="M2" s="386">
        <f>Admin!B15</f>
        <v>44985</v>
      </c>
      <c r="N2" s="386">
        <f>Admin!B16</f>
        <v>45016</v>
      </c>
      <c r="O2" s="24"/>
    </row>
    <row r="3" spans="1:15" ht="12" customHeight="1" x14ac:dyDescent="0.15">
      <c r="A3" s="390"/>
      <c r="B3" s="158">
        <f>Admin!B$17</f>
        <v>45021</v>
      </c>
      <c r="C3" s="388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24"/>
    </row>
    <row r="4" spans="1:15" x14ac:dyDescent="0.15">
      <c r="A4" s="390"/>
      <c r="B4" s="80" t="s">
        <v>51</v>
      </c>
      <c r="C4" s="80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95" t="s">
        <v>51</v>
      </c>
      <c r="N4" s="80" t="s">
        <v>51</v>
      </c>
      <c r="O4" s="24"/>
    </row>
    <row r="5" spans="1:15" x14ac:dyDescent="0.15">
      <c r="A5" s="81" t="str">
        <f>[2]Apr22!$P$3</f>
        <v>Product A Sales</v>
      </c>
      <c r="B5" s="62">
        <f>SUM(C5:N5)</f>
        <v>0</v>
      </c>
      <c r="C5" s="75">
        <f>[2]Apr22!$P$1</f>
        <v>0</v>
      </c>
      <c r="D5" s="75">
        <f>[2]May22!$P$1</f>
        <v>0</v>
      </c>
      <c r="E5" s="75">
        <f>[2]Jun22!$P$1</f>
        <v>0</v>
      </c>
      <c r="F5" s="75">
        <f>[2]Jul22!$P$1</f>
        <v>0</v>
      </c>
      <c r="G5" s="75">
        <f>[2]Aug22!$P$1</f>
        <v>0</v>
      </c>
      <c r="H5" s="75">
        <f>[2]Sep22!$P$1</f>
        <v>0</v>
      </c>
      <c r="I5" s="75">
        <f>[2]Oct22!$P$1</f>
        <v>0</v>
      </c>
      <c r="J5" s="75">
        <f>[2]Nov22!$P$1</f>
        <v>0</v>
      </c>
      <c r="K5" s="75">
        <f>[2]Dec22!$P$1</f>
        <v>0</v>
      </c>
      <c r="L5" s="75">
        <f>[2]Jan23!$P$1</f>
        <v>0</v>
      </c>
      <c r="M5" s="75">
        <f>[2]Feb23!$P$1</f>
        <v>0</v>
      </c>
      <c r="N5" s="75">
        <f>[2]Mar23!$P$1</f>
        <v>0</v>
      </c>
      <c r="O5" s="24"/>
    </row>
    <row r="6" spans="1:15" x14ac:dyDescent="0.15">
      <c r="A6" s="81" t="str">
        <f>[2]Apr22!$Q$3</f>
        <v>Product B Sales</v>
      </c>
      <c r="B6" s="62">
        <f>SUM(C6:N6)</f>
        <v>0</v>
      </c>
      <c r="C6" s="75">
        <f>[2]Apr22!$Q$1</f>
        <v>0</v>
      </c>
      <c r="D6" s="75">
        <f>[2]May22!$Q$1</f>
        <v>0</v>
      </c>
      <c r="E6" s="75">
        <f>[2]Jun22!$Q$1</f>
        <v>0</v>
      </c>
      <c r="F6" s="75">
        <f>[2]Jul22!$Q$1</f>
        <v>0</v>
      </c>
      <c r="G6" s="75">
        <f>[2]Aug22!$Q$1</f>
        <v>0</v>
      </c>
      <c r="H6" s="75">
        <f>[2]Sep22!$Q$1</f>
        <v>0</v>
      </c>
      <c r="I6" s="75">
        <f>[2]Oct22!$Q$1</f>
        <v>0</v>
      </c>
      <c r="J6" s="75">
        <f>[2]Nov22!$Q$1</f>
        <v>0</v>
      </c>
      <c r="K6" s="75">
        <f>[2]Dec22!$Q$1</f>
        <v>0</v>
      </c>
      <c r="L6" s="75">
        <f>[2]Jan23!$Q$1</f>
        <v>0</v>
      </c>
      <c r="M6" s="75">
        <f>[2]Feb23!$Q$1</f>
        <v>0</v>
      </c>
      <c r="N6" s="75">
        <f>[2]Mar23!$Q$1</f>
        <v>0</v>
      </c>
      <c r="O6" s="24"/>
    </row>
    <row r="7" spans="1:15" x14ac:dyDescent="0.15">
      <c r="A7" s="81" t="str">
        <f>[2]Apr22!$R$3</f>
        <v>Product C Sales</v>
      </c>
      <c r="B7" s="62">
        <f>SUM(C7:N7)</f>
        <v>0</v>
      </c>
      <c r="C7" s="75">
        <f>[2]Apr22!$R$1</f>
        <v>0</v>
      </c>
      <c r="D7" s="75">
        <f>[2]May22!$R$1</f>
        <v>0</v>
      </c>
      <c r="E7" s="75">
        <f>[2]Jun22!$R$1</f>
        <v>0</v>
      </c>
      <c r="F7" s="75">
        <f>[2]Jul22!$R$1</f>
        <v>0</v>
      </c>
      <c r="G7" s="75">
        <f>[2]Aug22!$R$1</f>
        <v>0</v>
      </c>
      <c r="H7" s="75">
        <f>[2]Sep22!$R$1</f>
        <v>0</v>
      </c>
      <c r="I7" s="75">
        <f>[2]Oct22!$R$1</f>
        <v>0</v>
      </c>
      <c r="J7" s="75">
        <f>[2]Nov22!$R$1</f>
        <v>0</v>
      </c>
      <c r="K7" s="75">
        <f>[2]Dec22!$R$1</f>
        <v>0</v>
      </c>
      <c r="L7" s="75">
        <f>[2]Jan23!$R$1</f>
        <v>0</v>
      </c>
      <c r="M7" s="75">
        <f>[2]Feb23!$R$1</f>
        <v>0</v>
      </c>
      <c r="N7" s="75">
        <f>[2]Mar23!$R$1</f>
        <v>0</v>
      </c>
      <c r="O7" s="24"/>
    </row>
    <row r="8" spans="1:15" x14ac:dyDescent="0.15">
      <c r="A8" s="81" t="str">
        <f>[2]Apr22!$S$3</f>
        <v>Product 4 Sales</v>
      </c>
      <c r="B8" s="62">
        <f t="shared" ref="B8:B12" si="0">SUM(C8:N8)</f>
        <v>0</v>
      </c>
      <c r="C8" s="75">
        <f>[2]Apr22!$S$1</f>
        <v>0</v>
      </c>
      <c r="D8" s="75">
        <f>[2]May22!$S$1</f>
        <v>0</v>
      </c>
      <c r="E8" s="75">
        <f>[2]Jun22!$S$1</f>
        <v>0</v>
      </c>
      <c r="F8" s="75">
        <f>[2]Jul22!$S$1</f>
        <v>0</v>
      </c>
      <c r="G8" s="75">
        <f>[2]Aug22!$S$1</f>
        <v>0</v>
      </c>
      <c r="H8" s="75">
        <f>[2]Sep22!$S$1</f>
        <v>0</v>
      </c>
      <c r="I8" s="75">
        <f>[2]Oct22!$S$1</f>
        <v>0</v>
      </c>
      <c r="J8" s="75">
        <f>[2]Nov22!$S$1</f>
        <v>0</v>
      </c>
      <c r="K8" s="75">
        <f>[2]Dec22!$S$1</f>
        <v>0</v>
      </c>
      <c r="L8" s="75">
        <f>[2]Jan23!$S$1</f>
        <v>0</v>
      </c>
      <c r="M8" s="75">
        <f>[2]Feb23!$S$1</f>
        <v>0</v>
      </c>
      <c r="N8" s="75">
        <f>[2]Mar23!$S$1</f>
        <v>0</v>
      </c>
      <c r="O8" s="24"/>
    </row>
    <row r="9" spans="1:15" x14ac:dyDescent="0.15">
      <c r="A9" s="81" t="str">
        <f>[2]Apr22!$T$3</f>
        <v>Product 5 Sales</v>
      </c>
      <c r="B9" s="62">
        <f t="shared" si="0"/>
        <v>0</v>
      </c>
      <c r="C9" s="75">
        <f>[2]Apr22!$T$1</f>
        <v>0</v>
      </c>
      <c r="D9" s="75">
        <f>[2]May22!$T$1</f>
        <v>0</v>
      </c>
      <c r="E9" s="75">
        <f>[2]Jun22!$T$1</f>
        <v>0</v>
      </c>
      <c r="F9" s="75">
        <f>[2]Jul22!$T$1</f>
        <v>0</v>
      </c>
      <c r="G9" s="75">
        <f>[2]Aug22!$T$1</f>
        <v>0</v>
      </c>
      <c r="H9" s="75">
        <f>[2]Sep22!$T$1</f>
        <v>0</v>
      </c>
      <c r="I9" s="75">
        <f>[2]Oct22!$T$1</f>
        <v>0</v>
      </c>
      <c r="J9" s="75">
        <f>[2]Nov22!$T$1</f>
        <v>0</v>
      </c>
      <c r="K9" s="75">
        <f>[2]Dec22!$T$1</f>
        <v>0</v>
      </c>
      <c r="L9" s="75">
        <f>[2]Jan23!$T$1</f>
        <v>0</v>
      </c>
      <c r="M9" s="75">
        <f>[2]Feb23!$T$1</f>
        <v>0</v>
      </c>
      <c r="N9" s="75">
        <f>[2]Mar23!$T$1</f>
        <v>0</v>
      </c>
      <c r="O9" s="24"/>
    </row>
    <row r="10" spans="1:15" x14ac:dyDescent="0.15">
      <c r="A10" s="81" t="str">
        <f>[2]Apr22!$U$3</f>
        <v>Product 6 Sales</v>
      </c>
      <c r="B10" s="62">
        <f t="shared" si="0"/>
        <v>0</v>
      </c>
      <c r="C10" s="75">
        <f>[2]Apr22!$U$1</f>
        <v>0</v>
      </c>
      <c r="D10" s="75">
        <f>[2]May22!$U$1</f>
        <v>0</v>
      </c>
      <c r="E10" s="75">
        <f>[2]Jun22!$U$1</f>
        <v>0</v>
      </c>
      <c r="F10" s="75">
        <f>[2]Jul22!$U$1</f>
        <v>0</v>
      </c>
      <c r="G10" s="75">
        <f>[2]Aug22!$U$1</f>
        <v>0</v>
      </c>
      <c r="H10" s="75">
        <f>[2]Sep22!$U$1</f>
        <v>0</v>
      </c>
      <c r="I10" s="75">
        <f>[2]Oct22!$U$1</f>
        <v>0</v>
      </c>
      <c r="J10" s="75">
        <f>[2]Nov22!$U$1</f>
        <v>0</v>
      </c>
      <c r="K10" s="75">
        <f>[2]Dec22!$U$1</f>
        <v>0</v>
      </c>
      <c r="L10" s="75">
        <f>[2]Jan23!$U$1</f>
        <v>0</v>
      </c>
      <c r="M10" s="75">
        <f>[2]Feb23!$U$1</f>
        <v>0</v>
      </c>
      <c r="N10" s="75">
        <f>[2]Mar23!$U$1</f>
        <v>0</v>
      </c>
      <c r="O10" s="24"/>
    </row>
    <row r="11" spans="1:15" x14ac:dyDescent="0.15">
      <c r="A11" s="81" t="str">
        <f>[2]Apr22!$V$3</f>
        <v>Product 7 Sales</v>
      </c>
      <c r="B11" s="62">
        <f t="shared" si="0"/>
        <v>0</v>
      </c>
      <c r="C11" s="75">
        <f>[2]Apr22!$V$1</f>
        <v>0</v>
      </c>
      <c r="D11" s="75">
        <f>[2]May22!$V$1</f>
        <v>0</v>
      </c>
      <c r="E11" s="75">
        <f>[2]Jun22!$V$1</f>
        <v>0</v>
      </c>
      <c r="F11" s="75">
        <f>[2]Jul22!$V$1</f>
        <v>0</v>
      </c>
      <c r="G11" s="75">
        <f>[2]Aug22!$V$1</f>
        <v>0</v>
      </c>
      <c r="H11" s="75">
        <f>[2]Sep22!$V$1</f>
        <v>0</v>
      </c>
      <c r="I11" s="75">
        <f>[2]Oct22!$V$1</f>
        <v>0</v>
      </c>
      <c r="J11" s="75">
        <f>[2]Nov22!$V$1</f>
        <v>0</v>
      </c>
      <c r="K11" s="75">
        <f>[2]Dec22!$V$1</f>
        <v>0</v>
      </c>
      <c r="L11" s="75">
        <f>[2]Jan23!$V$1</f>
        <v>0</v>
      </c>
      <c r="M11" s="75">
        <f>[2]Feb23!$V$1</f>
        <v>0</v>
      </c>
      <c r="N11" s="75">
        <f>[2]Mar23!$V$1</f>
        <v>0</v>
      </c>
      <c r="O11" s="24"/>
    </row>
    <row r="12" spans="1:15" x14ac:dyDescent="0.15">
      <c r="A12" s="81" t="str">
        <f>[2]Apr22!$W$3</f>
        <v>Product 8 Sales</v>
      </c>
      <c r="B12" s="62">
        <f t="shared" si="0"/>
        <v>0</v>
      </c>
      <c r="C12" s="75">
        <f>[2]Apr22!$W$1</f>
        <v>0</v>
      </c>
      <c r="D12" s="75">
        <f>[2]May22!$W$1</f>
        <v>0</v>
      </c>
      <c r="E12" s="75">
        <f>[2]Jun22!$W$1</f>
        <v>0</v>
      </c>
      <c r="F12" s="75">
        <f>[2]Jul22!$W$1</f>
        <v>0</v>
      </c>
      <c r="G12" s="75">
        <f>[2]Aug22!$W$1</f>
        <v>0</v>
      </c>
      <c r="H12" s="75">
        <f>[2]Sep22!$W$1</f>
        <v>0</v>
      </c>
      <c r="I12" s="75">
        <f>[2]Oct22!$W$1</f>
        <v>0</v>
      </c>
      <c r="J12" s="75">
        <f>[2]Nov22!$W$1</f>
        <v>0</v>
      </c>
      <c r="K12" s="75">
        <f>[2]Dec22!$W$1</f>
        <v>0</v>
      </c>
      <c r="L12" s="75">
        <f>[2]Jan23!$W$1</f>
        <v>0</v>
      </c>
      <c r="M12" s="75">
        <f>[2]Feb23!$W$1</f>
        <v>0</v>
      </c>
      <c r="N12" s="75">
        <f>[2]Mar23!$W$1</f>
        <v>0</v>
      </c>
      <c r="O12" s="24"/>
    </row>
    <row r="13" spans="1:15" x14ac:dyDescent="0.15">
      <c r="A13" s="81" t="s">
        <v>52</v>
      </c>
      <c r="B13" s="62">
        <f>SUM(C13:N13)</f>
        <v>0</v>
      </c>
      <c r="C13" s="75">
        <f>[2]Apr22!$X$1</f>
        <v>0</v>
      </c>
      <c r="D13" s="75">
        <f>[2]May22!$X$1</f>
        <v>0</v>
      </c>
      <c r="E13" s="75">
        <f>[2]Jun22!$X$1</f>
        <v>0</v>
      </c>
      <c r="F13" s="75">
        <f>[2]Jul22!$X$1</f>
        <v>0</v>
      </c>
      <c r="G13" s="75">
        <f>[2]Aug22!$X$1</f>
        <v>0</v>
      </c>
      <c r="H13" s="75">
        <f>[2]Sep22!$X$1</f>
        <v>0</v>
      </c>
      <c r="I13" s="75">
        <f>[2]Oct22!$X$1</f>
        <v>0</v>
      </c>
      <c r="J13" s="75">
        <f>[2]Nov22!$X$1</f>
        <v>0</v>
      </c>
      <c r="K13" s="75">
        <f>[2]Dec22!$X$1</f>
        <v>0</v>
      </c>
      <c r="L13" s="75">
        <f>[2]Jan23!$X$1</f>
        <v>0</v>
      </c>
      <c r="M13" s="75">
        <f>[2]Feb23!$X$1</f>
        <v>0</v>
      </c>
      <c r="N13" s="75">
        <f>[2]Mar23!$X$1</f>
        <v>0</v>
      </c>
      <c r="O13" s="24"/>
    </row>
    <row r="14" spans="1:15" s="84" customFormat="1" x14ac:dyDescent="0.15">
      <c r="A14" s="82" t="s">
        <v>1</v>
      </c>
      <c r="B14" s="62">
        <f t="shared" ref="B14:N14" si="1">SUM(B5:B13)</f>
        <v>0</v>
      </c>
      <c r="C14" s="62">
        <f t="shared" si="1"/>
        <v>0</v>
      </c>
      <c r="D14" s="62">
        <f t="shared" si="1"/>
        <v>0</v>
      </c>
      <c r="E14" s="62">
        <f t="shared" si="1"/>
        <v>0</v>
      </c>
      <c r="F14" s="62">
        <f t="shared" si="1"/>
        <v>0</v>
      </c>
      <c r="G14" s="62">
        <f t="shared" si="1"/>
        <v>0</v>
      </c>
      <c r="H14" s="62">
        <f t="shared" si="1"/>
        <v>0</v>
      </c>
      <c r="I14" s="62">
        <f t="shared" si="1"/>
        <v>0</v>
      </c>
      <c r="J14" s="62">
        <f t="shared" si="1"/>
        <v>0</v>
      </c>
      <c r="K14" s="62">
        <f t="shared" si="1"/>
        <v>0</v>
      </c>
      <c r="L14" s="62">
        <f t="shared" si="1"/>
        <v>0</v>
      </c>
      <c r="M14" s="62">
        <f t="shared" si="1"/>
        <v>0</v>
      </c>
      <c r="N14" s="62">
        <f t="shared" si="1"/>
        <v>0</v>
      </c>
      <c r="O14" s="83"/>
    </row>
    <row r="15" spans="1:15" s="119" customFormat="1" ht="6" customHeight="1" x14ac:dyDescent="0.15">
      <c r="A15" s="8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83"/>
    </row>
    <row r="16" spans="1:15" x14ac:dyDescent="0.15">
      <c r="A16" s="81" t="s">
        <v>53</v>
      </c>
      <c r="B16" s="62">
        <f>SUM(C16:N16)</f>
        <v>0</v>
      </c>
      <c r="C16" s="75">
        <f>[2]Apr22!$Y$1</f>
        <v>0</v>
      </c>
      <c r="D16" s="75">
        <f>[2]May22!$Y$1</f>
        <v>0</v>
      </c>
      <c r="E16" s="75">
        <f>[2]Jun22!$Y$1</f>
        <v>0</v>
      </c>
      <c r="F16" s="75">
        <f>[2]Jul22!$Y$1</f>
        <v>0</v>
      </c>
      <c r="G16" s="75">
        <f>[2]Aug22!$Y$1</f>
        <v>0</v>
      </c>
      <c r="H16" s="75">
        <f>[2]Sep22!$Y$1</f>
        <v>0</v>
      </c>
      <c r="I16" s="75">
        <f>[2]Oct22!$Y$1</f>
        <v>0</v>
      </c>
      <c r="J16" s="75">
        <f>[2]Nov22!$Y$1</f>
        <v>0</v>
      </c>
      <c r="K16" s="75">
        <f>[2]Dec22!$Y$1</f>
        <v>0</v>
      </c>
      <c r="L16" s="75">
        <f>[2]Jan23!$Y$1</f>
        <v>0</v>
      </c>
      <c r="M16" s="75">
        <f>[2]Feb23!$Y$1</f>
        <v>0</v>
      </c>
      <c r="N16" s="75">
        <f>[2]Mar23!$Y$1</f>
        <v>0</v>
      </c>
      <c r="O16" s="24"/>
    </row>
    <row r="17" spans="1:15" s="23" customFormat="1" ht="6" customHeight="1" x14ac:dyDescent="0.15">
      <c r="A17" s="81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24"/>
    </row>
    <row r="18" spans="1:15" s="84" customFormat="1" ht="10.5" customHeight="1" x14ac:dyDescent="0.15">
      <c r="A18" s="85" t="s">
        <v>69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83"/>
    </row>
    <row r="19" spans="1:15" x14ac:dyDescent="0.15">
      <c r="A19" s="81" t="s">
        <v>68</v>
      </c>
      <c r="B19" s="62">
        <f>SUM(C19:N19)</f>
        <v>0</v>
      </c>
      <c r="C19" s="75">
        <f>[3]Apr22!$P$1+StockControl!AB6-StockControl!AB8</f>
        <v>0</v>
      </c>
      <c r="D19" s="75">
        <f>[3]May22!$P$1+StockControl!AB8-StockControl!AB10</f>
        <v>0</v>
      </c>
      <c r="E19" s="75">
        <f>[3]Jun22!$P$1+StockControl!AB10-StockControl!AB12</f>
        <v>0</v>
      </c>
      <c r="F19" s="75">
        <f>[3]Jul22!$P$1+StockControl!AB12-StockControl!AB14</f>
        <v>0</v>
      </c>
      <c r="G19" s="75">
        <f>[3]Aug22!$P$1+StockControl!AB14-StockControl!AB16</f>
        <v>0</v>
      </c>
      <c r="H19" s="75">
        <f>[3]Sep22!$P$1+StockControl!AB16-StockControl!AB18</f>
        <v>0</v>
      </c>
      <c r="I19" s="75">
        <f>[3]Oct22!$P$1+StockControl!AB18-StockControl!AB20</f>
        <v>0</v>
      </c>
      <c r="J19" s="75">
        <f>[3]Nov22!$P$1+StockControl!AB20-StockControl!AB22</f>
        <v>0</v>
      </c>
      <c r="K19" s="75">
        <f>[3]Dec22!$P$1+StockControl!AB22-StockControl!AB24</f>
        <v>0</v>
      </c>
      <c r="L19" s="75">
        <f>[3]Jan23!$P$1+StockControl!AB24-StockControl!AB26</f>
        <v>0</v>
      </c>
      <c r="M19" s="75">
        <f>[3]Feb23!$P$1+StockControl!AB26-StockControl!AB28</f>
        <v>0</v>
      </c>
      <c r="N19" s="75">
        <f>[3]Mar23!$P$1+StockControl!AB28-StockControl!AB30</f>
        <v>0</v>
      </c>
      <c r="O19" s="24"/>
    </row>
    <row r="20" spans="1:15" x14ac:dyDescent="0.15">
      <c r="A20" s="81" t="s">
        <v>55</v>
      </c>
      <c r="B20" s="62">
        <f>SUM(C20:N20)</f>
        <v>0</v>
      </c>
      <c r="C20" s="75">
        <f>[3]Apr22!$Q$1</f>
        <v>0</v>
      </c>
      <c r="D20" s="75">
        <f>[3]May22!$Q$1</f>
        <v>0</v>
      </c>
      <c r="E20" s="75">
        <f>[3]Jun22!$Q$1</f>
        <v>0</v>
      </c>
      <c r="F20" s="75">
        <f>[3]Jul22!$Q$1</f>
        <v>0</v>
      </c>
      <c r="G20" s="75">
        <f>[3]Aug22!$Q$1</f>
        <v>0</v>
      </c>
      <c r="H20" s="75">
        <f>[3]Sep22!$Q$1</f>
        <v>0</v>
      </c>
      <c r="I20" s="75">
        <f>[3]Oct22!$Q$1</f>
        <v>0</v>
      </c>
      <c r="J20" s="75">
        <f>[3]Nov22!$Q$1</f>
        <v>0</v>
      </c>
      <c r="K20" s="75">
        <f>[3]Dec22!$Q$1</f>
        <v>0</v>
      </c>
      <c r="L20" s="75">
        <f>[3]Jan23!$Q$1</f>
        <v>0</v>
      </c>
      <c r="M20" s="75">
        <f>[3]Feb23!$Q$1</f>
        <v>0</v>
      </c>
      <c r="N20" s="75">
        <f>[3]Mar23!$Q$1</f>
        <v>0</v>
      </c>
      <c r="O20" s="24"/>
    </row>
    <row r="21" spans="1:15" x14ac:dyDescent="0.15">
      <c r="A21" s="81" t="s">
        <v>56</v>
      </c>
      <c r="B21" s="62">
        <f>SUM(C21:N21)</f>
        <v>0</v>
      </c>
      <c r="C21" s="75">
        <f>[3]Apr22!$R$1</f>
        <v>0</v>
      </c>
      <c r="D21" s="75">
        <f>[3]May22!$R$1</f>
        <v>0</v>
      </c>
      <c r="E21" s="75">
        <f>[3]Jun22!$R$1</f>
        <v>0</v>
      </c>
      <c r="F21" s="75">
        <f>[3]Jul22!$R$1</f>
        <v>0</v>
      </c>
      <c r="G21" s="75">
        <f>[3]Aug22!$R$1</f>
        <v>0</v>
      </c>
      <c r="H21" s="75">
        <f>[3]Sep22!$R$1</f>
        <v>0</v>
      </c>
      <c r="I21" s="75">
        <f>[3]Oct22!$R$1</f>
        <v>0</v>
      </c>
      <c r="J21" s="75">
        <f>[3]Nov22!$R$1</f>
        <v>0</v>
      </c>
      <c r="K21" s="75">
        <f>[3]Dec22!$R$1</f>
        <v>0</v>
      </c>
      <c r="L21" s="75">
        <f>[3]Jan23!$R$1</f>
        <v>0</v>
      </c>
      <c r="M21" s="75">
        <f>[3]Feb23!$R$1</f>
        <v>0</v>
      </c>
      <c r="N21" s="75">
        <f>[3]Mar23!$R$1</f>
        <v>0</v>
      </c>
      <c r="O21" s="24"/>
    </row>
    <row r="22" spans="1:15" s="84" customFormat="1" x14ac:dyDescent="0.15">
      <c r="A22" s="82" t="s">
        <v>54</v>
      </c>
      <c r="B22" s="62">
        <f t="shared" ref="B22:N22" si="2">SUM(B19:B21)</f>
        <v>0</v>
      </c>
      <c r="C22" s="62">
        <f t="shared" si="2"/>
        <v>0</v>
      </c>
      <c r="D22" s="62">
        <f t="shared" si="2"/>
        <v>0</v>
      </c>
      <c r="E22" s="62">
        <f t="shared" si="2"/>
        <v>0</v>
      </c>
      <c r="F22" s="62">
        <f t="shared" si="2"/>
        <v>0</v>
      </c>
      <c r="G22" s="62">
        <f t="shared" si="2"/>
        <v>0</v>
      </c>
      <c r="H22" s="62">
        <f t="shared" si="2"/>
        <v>0</v>
      </c>
      <c r="I22" s="62">
        <f t="shared" si="2"/>
        <v>0</v>
      </c>
      <c r="J22" s="62">
        <f t="shared" si="2"/>
        <v>0</v>
      </c>
      <c r="K22" s="62">
        <f t="shared" si="2"/>
        <v>0</v>
      </c>
      <c r="L22" s="62">
        <f t="shared" si="2"/>
        <v>0</v>
      </c>
      <c r="M22" s="62">
        <f t="shared" si="2"/>
        <v>0</v>
      </c>
      <c r="N22" s="62">
        <f t="shared" si="2"/>
        <v>0</v>
      </c>
      <c r="O22" s="83"/>
    </row>
    <row r="23" spans="1:15" s="84" customFormat="1" ht="7.5" customHeight="1" x14ac:dyDescent="0.15">
      <c r="A23" s="82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83"/>
    </row>
    <row r="24" spans="1:15" s="84" customFormat="1" x14ac:dyDescent="0.15">
      <c r="A24" s="82" t="s">
        <v>2</v>
      </c>
      <c r="B24" s="62">
        <f>B14+B16-B22</f>
        <v>0</v>
      </c>
      <c r="C24" s="62">
        <f>C14+C16-C22</f>
        <v>0</v>
      </c>
      <c r="D24" s="62">
        <f t="shared" ref="D24:N24" si="3">D14+D16-D22</f>
        <v>0</v>
      </c>
      <c r="E24" s="62">
        <f t="shared" si="3"/>
        <v>0</v>
      </c>
      <c r="F24" s="62">
        <f t="shared" si="3"/>
        <v>0</v>
      </c>
      <c r="G24" s="62">
        <f t="shared" si="3"/>
        <v>0</v>
      </c>
      <c r="H24" s="62">
        <f t="shared" si="3"/>
        <v>0</v>
      </c>
      <c r="I24" s="62">
        <f t="shared" si="3"/>
        <v>0</v>
      </c>
      <c r="J24" s="62">
        <f t="shared" si="3"/>
        <v>0</v>
      </c>
      <c r="K24" s="62">
        <f t="shared" si="3"/>
        <v>0</v>
      </c>
      <c r="L24" s="62">
        <f t="shared" si="3"/>
        <v>0</v>
      </c>
      <c r="M24" s="62">
        <f t="shared" si="3"/>
        <v>0</v>
      </c>
      <c r="N24" s="62">
        <f t="shared" si="3"/>
        <v>0</v>
      </c>
      <c r="O24" s="83"/>
    </row>
    <row r="25" spans="1:15" s="84" customFormat="1" ht="10.5" customHeight="1" x14ac:dyDescent="0.15">
      <c r="A25" s="85" t="s">
        <v>57</v>
      </c>
      <c r="B25" s="54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3"/>
    </row>
    <row r="26" spans="1:15" x14ac:dyDescent="0.15">
      <c r="A26" s="81" t="s">
        <v>58</v>
      </c>
      <c r="B26" s="62">
        <f t="shared" ref="B26:B44" si="4">SUM(C26:N26)</f>
        <v>0</v>
      </c>
      <c r="C26" s="75">
        <f>[3]Apr22!$S$1+Wagesinterface!C4+Wagesinterface!H4-Wagesinterface!I4</f>
        <v>0</v>
      </c>
      <c r="D26" s="75">
        <f>[3]May22!$S$1+Wagesinterface!C5+Wagesinterface!H5-Wagesinterface!I5</f>
        <v>0</v>
      </c>
      <c r="E26" s="75">
        <f>[3]Jun22!$S$1+Wagesinterface!C6+Wagesinterface!H6-Wagesinterface!I6</f>
        <v>0</v>
      </c>
      <c r="F26" s="75">
        <f>[3]Jul22!$S$1+Wagesinterface!C7+Wagesinterface!H7-Wagesinterface!I7</f>
        <v>0</v>
      </c>
      <c r="G26" s="75">
        <f>[3]Aug22!$S$1+Wagesinterface!C8+Wagesinterface!H8-Wagesinterface!I8</f>
        <v>0</v>
      </c>
      <c r="H26" s="75">
        <f>[3]Sep22!$S$1+Wagesinterface!C9+Wagesinterface!H9-Wagesinterface!I9</f>
        <v>0</v>
      </c>
      <c r="I26" s="75">
        <f>[3]Oct22!$S$1+Wagesinterface!C10+Wagesinterface!H10-Wagesinterface!I10</f>
        <v>0</v>
      </c>
      <c r="J26" s="75">
        <f>[3]Nov22!$S$1+Wagesinterface!C11+Wagesinterface!H11-Wagesinterface!I11</f>
        <v>0</v>
      </c>
      <c r="K26" s="75">
        <f>[3]Dec22!$S$1+Wagesinterface!C12+Wagesinterface!H12-Wagesinterface!I12</f>
        <v>0</v>
      </c>
      <c r="L26" s="75">
        <f>[3]Jan23!$S$1+Wagesinterface!C13+Wagesinterface!H13-Wagesinterface!I13</f>
        <v>0</v>
      </c>
      <c r="M26" s="75">
        <f>[3]Feb23!$S$1+Wagesinterface!C14+Wagesinterface!H14-Wagesinterface!I14</f>
        <v>0</v>
      </c>
      <c r="N26" s="75">
        <f>[3]Mar23!$S$1+Wagesinterface!C15+Wagesinterface!H15-Wagesinterface!I15</f>
        <v>0</v>
      </c>
      <c r="O26" s="24"/>
    </row>
    <row r="27" spans="1:15" x14ac:dyDescent="0.15">
      <c r="A27" s="87" t="str">
        <f>[3]Apr22!$T$3</f>
        <v>Use of Residence</v>
      </c>
      <c r="B27" s="62">
        <f t="shared" si="4"/>
        <v>0</v>
      </c>
      <c r="C27" s="75">
        <f>[3]Apr22!$T$1</f>
        <v>0</v>
      </c>
      <c r="D27" s="75">
        <f>[3]May22!$T$1</f>
        <v>0</v>
      </c>
      <c r="E27" s="75">
        <f>[3]Jun22!$T$1</f>
        <v>0</v>
      </c>
      <c r="F27" s="75">
        <f>[3]Jul22!$T$1</f>
        <v>0</v>
      </c>
      <c r="G27" s="75">
        <f>[3]Aug22!$T$1</f>
        <v>0</v>
      </c>
      <c r="H27" s="75">
        <f>[3]Sep22!$T$1</f>
        <v>0</v>
      </c>
      <c r="I27" s="75">
        <f>[3]Oct22!$T$1</f>
        <v>0</v>
      </c>
      <c r="J27" s="75">
        <f>[3]Nov22!$T$1</f>
        <v>0</v>
      </c>
      <c r="K27" s="75">
        <f>[3]Dec22!$T$1</f>
        <v>0</v>
      </c>
      <c r="L27" s="75">
        <f>[3]Jan23!$T$1</f>
        <v>0</v>
      </c>
      <c r="M27" s="75">
        <f>[3]Feb23!$T$1</f>
        <v>0</v>
      </c>
      <c r="N27" s="75">
        <f>[3]Mar23!$T$1</f>
        <v>0</v>
      </c>
      <c r="O27" s="24"/>
    </row>
    <row r="28" spans="1:15" x14ac:dyDescent="0.15">
      <c r="A28" s="87" t="str">
        <f>[3]Apr22!$U$2</f>
        <v>Repairs and Renewals</v>
      </c>
      <c r="B28" s="62">
        <f t="shared" si="4"/>
        <v>0</v>
      </c>
      <c r="C28" s="75">
        <f>[3]Apr22!$U$1</f>
        <v>0</v>
      </c>
      <c r="D28" s="75">
        <f>[3]May22!$U$1</f>
        <v>0</v>
      </c>
      <c r="E28" s="75">
        <f>[3]Jun22!$U$1</f>
        <v>0</v>
      </c>
      <c r="F28" s="75">
        <f>[3]Jul22!$U$1</f>
        <v>0</v>
      </c>
      <c r="G28" s="75">
        <f>[3]Aug22!$U$1</f>
        <v>0</v>
      </c>
      <c r="H28" s="75">
        <f>[3]Sep22!$U$1</f>
        <v>0</v>
      </c>
      <c r="I28" s="75">
        <f>[3]Oct22!$U$1</f>
        <v>0</v>
      </c>
      <c r="J28" s="75">
        <f>[3]Nov22!$U$1</f>
        <v>0</v>
      </c>
      <c r="K28" s="75">
        <f>[3]Dec22!$U$1</f>
        <v>0</v>
      </c>
      <c r="L28" s="75">
        <f>[3]Jan23!$U$1</f>
        <v>0</v>
      </c>
      <c r="M28" s="75">
        <f>[3]Feb23!$U$1</f>
        <v>0</v>
      </c>
      <c r="N28" s="75">
        <f>[3]Mar23!$U$1</f>
        <v>0</v>
      </c>
      <c r="O28" s="24"/>
    </row>
    <row r="29" spans="1:15" x14ac:dyDescent="0.15">
      <c r="A29" s="87" t="str">
        <f>[3]Apr22!$V$2</f>
        <v>Post and Stationery</v>
      </c>
      <c r="B29" s="62">
        <f t="shared" si="4"/>
        <v>0</v>
      </c>
      <c r="C29" s="75">
        <f>[3]Apr22!$V$1</f>
        <v>0</v>
      </c>
      <c r="D29" s="75">
        <f>[3]May22!$V$1</f>
        <v>0</v>
      </c>
      <c r="E29" s="75">
        <f>[3]Jun22!$V$1</f>
        <v>0</v>
      </c>
      <c r="F29" s="75">
        <f>[3]Jul22!$V$1</f>
        <v>0</v>
      </c>
      <c r="G29" s="75">
        <f>[3]Aug22!$V$1</f>
        <v>0</v>
      </c>
      <c r="H29" s="75">
        <f>[3]Sep22!$V$1</f>
        <v>0</v>
      </c>
      <c r="I29" s="75">
        <f>[3]Oct22!$V$1</f>
        <v>0</v>
      </c>
      <c r="J29" s="75">
        <f>[3]Nov22!$V$1</f>
        <v>0</v>
      </c>
      <c r="K29" s="75">
        <f>[3]Dec22!$V$1</f>
        <v>0</v>
      </c>
      <c r="L29" s="75">
        <f>[3]Jan23!$V$1</f>
        <v>0</v>
      </c>
      <c r="M29" s="75">
        <f>[3]Feb23!$V$1</f>
        <v>0</v>
      </c>
      <c r="N29" s="75">
        <f>[3]Mar23!$V$1</f>
        <v>0</v>
      </c>
      <c r="O29" s="24"/>
    </row>
    <row r="30" spans="1:15" x14ac:dyDescent="0.15">
      <c r="A30" s="87" t="str">
        <f>[3]Apr22!$W$3</f>
        <v>Motor Vehicle Expenses</v>
      </c>
      <c r="B30" s="62">
        <f t="shared" si="4"/>
        <v>0</v>
      </c>
      <c r="C30" s="75">
        <f>[3]Apr22!$W$1</f>
        <v>0</v>
      </c>
      <c r="D30" s="75">
        <f>[3]May22!$W$1</f>
        <v>0</v>
      </c>
      <c r="E30" s="75">
        <f>[3]Jun22!$W$1</f>
        <v>0</v>
      </c>
      <c r="F30" s="75">
        <f>[3]Jul22!$W$1</f>
        <v>0</v>
      </c>
      <c r="G30" s="75">
        <f>[3]Aug22!$W$1</f>
        <v>0</v>
      </c>
      <c r="H30" s="75">
        <f>[3]Sep22!$W$1</f>
        <v>0</v>
      </c>
      <c r="I30" s="75">
        <f>[3]Oct22!$W$1</f>
        <v>0</v>
      </c>
      <c r="J30" s="75">
        <f>[3]Nov22!$W$1</f>
        <v>0</v>
      </c>
      <c r="K30" s="75">
        <f>[3]Dec22!$W$1</f>
        <v>0</v>
      </c>
      <c r="L30" s="75">
        <f>[3]Jan23!$W$1</f>
        <v>0</v>
      </c>
      <c r="M30" s="75">
        <f>[3]Feb23!$W$1</f>
        <v>0</v>
      </c>
      <c r="N30" s="75">
        <f>[3]Mar23!$W$1</f>
        <v>0</v>
      </c>
      <c r="O30" s="24"/>
    </row>
    <row r="31" spans="1:15" x14ac:dyDescent="0.15">
      <c r="A31" s="87" t="str">
        <f>[3]Apr22!$X$2</f>
        <v>Travelling and Subsistence</v>
      </c>
      <c r="B31" s="62">
        <f t="shared" si="4"/>
        <v>0</v>
      </c>
      <c r="C31" s="75">
        <f>[3]Apr22!$X$1</f>
        <v>0</v>
      </c>
      <c r="D31" s="75">
        <f>[3]May22!$X$1</f>
        <v>0</v>
      </c>
      <c r="E31" s="75">
        <f>[3]Jun22!$X$1</f>
        <v>0</v>
      </c>
      <c r="F31" s="75">
        <f>[3]Jul22!$X$1</f>
        <v>0</v>
      </c>
      <c r="G31" s="75">
        <f>[3]Aug22!$X$1</f>
        <v>0</v>
      </c>
      <c r="H31" s="75">
        <f>[3]Sep22!$X$1</f>
        <v>0</v>
      </c>
      <c r="I31" s="75">
        <f>[3]Oct22!$X$1</f>
        <v>0</v>
      </c>
      <c r="J31" s="75">
        <f>[3]Nov22!$X$1</f>
        <v>0</v>
      </c>
      <c r="K31" s="75">
        <f>[3]Dec22!$X$1</f>
        <v>0</v>
      </c>
      <c r="L31" s="75">
        <f>[3]Jan23!$X$1</f>
        <v>0</v>
      </c>
      <c r="M31" s="75">
        <f>[3]Feb23!$X$1</f>
        <v>0</v>
      </c>
      <c r="N31" s="75">
        <f>[3]Mar23!$X$1</f>
        <v>0</v>
      </c>
      <c r="O31" s="24"/>
    </row>
    <row r="32" spans="1:15" x14ac:dyDescent="0.15">
      <c r="A32" s="87" t="str">
        <f>[3]Apr22!$Y$2</f>
        <v>Advertising</v>
      </c>
      <c r="B32" s="62">
        <f t="shared" si="4"/>
        <v>0</v>
      </c>
      <c r="C32" s="75">
        <f>[3]Apr22!$Y$1</f>
        <v>0</v>
      </c>
      <c r="D32" s="75">
        <f>[3]May22!$Y$1</f>
        <v>0</v>
      </c>
      <c r="E32" s="75">
        <f>[3]Jun22!$Y$1</f>
        <v>0</v>
      </c>
      <c r="F32" s="75">
        <f>[3]Jul22!$Y$1</f>
        <v>0</v>
      </c>
      <c r="G32" s="75">
        <f>[3]Aug22!$Y$1</f>
        <v>0</v>
      </c>
      <c r="H32" s="75">
        <f>[3]Sep22!$Y$1</f>
        <v>0</v>
      </c>
      <c r="I32" s="75">
        <f>[3]Oct22!$Y$1</f>
        <v>0</v>
      </c>
      <c r="J32" s="75">
        <f>[3]Nov22!$Y$1</f>
        <v>0</v>
      </c>
      <c r="K32" s="75">
        <f>[3]Dec22!$Y$1</f>
        <v>0</v>
      </c>
      <c r="L32" s="75">
        <f>[3]Jan23!$Y$1</f>
        <v>0</v>
      </c>
      <c r="M32" s="75">
        <f>[3]Feb23!$Y$1</f>
        <v>0</v>
      </c>
      <c r="N32" s="75">
        <f>[3]Mar23!$Y$1</f>
        <v>0</v>
      </c>
      <c r="O32" s="24"/>
    </row>
    <row r="33" spans="1:15" x14ac:dyDescent="0.15">
      <c r="A33" s="87" t="str">
        <f>[3]Apr22!$Z$2</f>
        <v>Accountancy and Legal Costs</v>
      </c>
      <c r="B33" s="62">
        <f t="shared" si="4"/>
        <v>0</v>
      </c>
      <c r="C33" s="75">
        <f>[3]Apr22!$Z$1</f>
        <v>0</v>
      </c>
      <c r="D33" s="75">
        <f>[3]May22!$Z$1</f>
        <v>0</v>
      </c>
      <c r="E33" s="75">
        <f>[3]Jun22!$Z$1</f>
        <v>0</v>
      </c>
      <c r="F33" s="75">
        <f>[3]Jul22!$Z$1</f>
        <v>0</v>
      </c>
      <c r="G33" s="75">
        <f>[3]Aug22!$Z$1</f>
        <v>0</v>
      </c>
      <c r="H33" s="75">
        <f>[3]Sep22!$Z$1</f>
        <v>0</v>
      </c>
      <c r="I33" s="75">
        <f>[3]Oct22!$Z$1</f>
        <v>0</v>
      </c>
      <c r="J33" s="75">
        <f>[3]Nov22!$Z$1</f>
        <v>0</v>
      </c>
      <c r="K33" s="75">
        <f>[3]Dec22!$Z$1</f>
        <v>0</v>
      </c>
      <c r="L33" s="75">
        <f>[3]Jan23!$Z$1</f>
        <v>0</v>
      </c>
      <c r="M33" s="75">
        <f>[3]Feb23!$Z$1</f>
        <v>0</v>
      </c>
      <c r="N33" s="75">
        <f>[3]Mar23!$Z$1</f>
        <v>0</v>
      </c>
      <c r="O33" s="24"/>
    </row>
    <row r="34" spans="1:15" x14ac:dyDescent="0.15">
      <c r="A34" s="87" t="s">
        <v>59</v>
      </c>
      <c r="B34" s="62">
        <f t="shared" si="4"/>
        <v>0</v>
      </c>
      <c r="C34" s="75">
        <f>-[2]Apr22!$Z$1</f>
        <v>0</v>
      </c>
      <c r="D34" s="75">
        <f>-[2]May22!$Z$1</f>
        <v>0</v>
      </c>
      <c r="E34" s="75">
        <f>-[2]Jun22!$Z$1</f>
        <v>0</v>
      </c>
      <c r="F34" s="75">
        <f>-[2]Jul22!$Z$1</f>
        <v>0</v>
      </c>
      <c r="G34" s="75">
        <f>-[2]Aug22!$Z$1</f>
        <v>0</v>
      </c>
      <c r="H34" s="75">
        <f>-[2]Sep22!$Z$1</f>
        <v>0</v>
      </c>
      <c r="I34" s="75">
        <f>-[2]Oct22!$Z$1</f>
        <v>0</v>
      </c>
      <c r="J34" s="75">
        <f>-[2]Nov22!$Z$1</f>
        <v>0</v>
      </c>
      <c r="K34" s="75">
        <f>-[2]Dec22!$Z$1</f>
        <v>0</v>
      </c>
      <c r="L34" s="75">
        <f>-[2]Jan23!$Z$1</f>
        <v>0</v>
      </c>
      <c r="M34" s="75">
        <f>-[2]Feb23!$Z$1</f>
        <v>0</v>
      </c>
      <c r="N34" s="75">
        <f>-[2]Mar23!$Z$1</f>
        <v>0</v>
      </c>
      <c r="O34" s="24"/>
    </row>
    <row r="35" spans="1:15" x14ac:dyDescent="0.15">
      <c r="A35" s="87" t="s">
        <v>60</v>
      </c>
      <c r="B35" s="62">
        <f t="shared" si="4"/>
        <v>0</v>
      </c>
      <c r="C35" s="75">
        <f>[4]Apr22!$Z$1</f>
        <v>0</v>
      </c>
      <c r="D35" s="75">
        <f>[4]May22!$Z$1</f>
        <v>0</v>
      </c>
      <c r="E35" s="75">
        <f>[4]Jun22!$Z$1</f>
        <v>0</v>
      </c>
      <c r="F35" s="75">
        <f>[4]Jul22!$Z$1</f>
        <v>0</v>
      </c>
      <c r="G35" s="75">
        <f>[4]Aug22!$Z$1</f>
        <v>0</v>
      </c>
      <c r="H35" s="75">
        <f>[4]Sep22!$Z$1</f>
        <v>0</v>
      </c>
      <c r="I35" s="75">
        <f>[4]Oct22!$Z$1</f>
        <v>0</v>
      </c>
      <c r="J35" s="75">
        <f>[4]Nov22!$Z$1</f>
        <v>0</v>
      </c>
      <c r="K35" s="75">
        <f>[4]Dec22!$Z$1</f>
        <v>0</v>
      </c>
      <c r="L35" s="75">
        <f>[4]Jan23!$Z$1</f>
        <v>0</v>
      </c>
      <c r="M35" s="75">
        <f>[4]Feb23!$Z$1</f>
        <v>0</v>
      </c>
      <c r="N35" s="75">
        <f>[4]Mar23!$Z$1</f>
        <v>0</v>
      </c>
      <c r="O35" s="24"/>
    </row>
    <row r="36" spans="1:15" x14ac:dyDescent="0.15">
      <c r="A36" s="87" t="s">
        <v>64</v>
      </c>
      <c r="B36" s="62">
        <f t="shared" si="4"/>
        <v>0</v>
      </c>
      <c r="C36" s="75">
        <f>[5]Apr22!$V$1+[4]Apr22!$Y$1</f>
        <v>0</v>
      </c>
      <c r="D36" s="75">
        <f>[5]May22!$V$1+[4]May22!$Y$1</f>
        <v>0</v>
      </c>
      <c r="E36" s="75">
        <f>[5]Jun22!$V$1+[4]Jun22!$Y$1</f>
        <v>0</v>
      </c>
      <c r="F36" s="75">
        <f>[5]Jul22!$V$1+[4]Jul22!$Y$1</f>
        <v>0</v>
      </c>
      <c r="G36" s="75">
        <f>[5]Aug22!$V$1+[4]Aug22!$Y$1</f>
        <v>0</v>
      </c>
      <c r="H36" s="75">
        <f>[5]Sep22!$V$1+[4]Sep22!$Y$1</f>
        <v>0</v>
      </c>
      <c r="I36" s="75">
        <f>[5]Oct22!$V$1+[4]Oct22!$Y$1</f>
        <v>0</v>
      </c>
      <c r="J36" s="75">
        <f>[5]Nov22!$V$1+[4]Nov22!$Y$1</f>
        <v>0</v>
      </c>
      <c r="K36" s="75">
        <f>[5]Dec22!$V$1+[4]Dec22!$Y$1</f>
        <v>0</v>
      </c>
      <c r="L36" s="75">
        <f>[5]Jan23!$V$1+[4]Jan23!$Y$1</f>
        <v>0</v>
      </c>
      <c r="M36" s="75">
        <f>[5]Feb23!$V$1+[4]Feb23!$Y$1</f>
        <v>0</v>
      </c>
      <c r="N36" s="75">
        <f>[5]Mar23!$V$1+[4]Mar23!$Y$1</f>
        <v>0</v>
      </c>
      <c r="O36" s="24"/>
    </row>
    <row r="37" spans="1:15" x14ac:dyDescent="0.15">
      <c r="A37" s="87" t="str">
        <f>[3]Apr22!$AA$2</f>
        <v>Research and Reference Costs</v>
      </c>
      <c r="B37" s="62">
        <f t="shared" si="4"/>
        <v>0</v>
      </c>
      <c r="C37" s="75">
        <f>[3]Apr22!$AA$1</f>
        <v>0</v>
      </c>
      <c r="D37" s="75">
        <f>[3]May22!$AA$1</f>
        <v>0</v>
      </c>
      <c r="E37" s="75">
        <f>[3]Jun22!$AA$1</f>
        <v>0</v>
      </c>
      <c r="F37" s="75">
        <f>[3]Jul22!$AA$1</f>
        <v>0</v>
      </c>
      <c r="G37" s="75">
        <f>[3]Aug22!$AA$1</f>
        <v>0</v>
      </c>
      <c r="H37" s="75">
        <f>[3]Sep22!$AA$1</f>
        <v>0</v>
      </c>
      <c r="I37" s="75">
        <f>[3]Oct22!$AA$1</f>
        <v>0</v>
      </c>
      <c r="J37" s="75">
        <f>[3]Nov22!$AA$1</f>
        <v>0</v>
      </c>
      <c r="K37" s="75">
        <f>[3]Dec22!$AA$1</f>
        <v>0</v>
      </c>
      <c r="L37" s="75">
        <f>[3]Jan23!$AA$1</f>
        <v>0</v>
      </c>
      <c r="M37" s="75">
        <f>[3]Feb23!$AA$1</f>
        <v>0</v>
      </c>
      <c r="N37" s="75">
        <f>[3]Mar23!$AA$1</f>
        <v>0</v>
      </c>
      <c r="O37" s="24"/>
    </row>
    <row r="38" spans="1:15" x14ac:dyDescent="0.15">
      <c r="A38" s="87" t="str">
        <f>[3]Apr22!$AB$2</f>
        <v xml:space="preserve">Telephone Broadband and Media </v>
      </c>
      <c r="B38" s="62">
        <f t="shared" si="4"/>
        <v>0</v>
      </c>
      <c r="C38" s="75">
        <f>[3]Apr22!$AB$1</f>
        <v>0</v>
      </c>
      <c r="D38" s="75">
        <f>[3]May22!$AB$1</f>
        <v>0</v>
      </c>
      <c r="E38" s="75">
        <f>[3]Jun22!$AB$1</f>
        <v>0</v>
      </c>
      <c r="F38" s="75">
        <f>[3]Jul22!$AB$1</f>
        <v>0</v>
      </c>
      <c r="G38" s="75">
        <f>[3]Aug22!$AB$1</f>
        <v>0</v>
      </c>
      <c r="H38" s="75">
        <f>[3]Sep22!$AB$1</f>
        <v>0</v>
      </c>
      <c r="I38" s="75">
        <f>[3]Oct22!$AB$1</f>
        <v>0</v>
      </c>
      <c r="J38" s="75">
        <f>[3]Nov22!$AB$1</f>
        <v>0</v>
      </c>
      <c r="K38" s="75">
        <f>[3]Dec22!$AB$1</f>
        <v>0</v>
      </c>
      <c r="L38" s="75">
        <f>[3]Jan23!$AB$1</f>
        <v>0</v>
      </c>
      <c r="M38" s="75">
        <f>[3]Feb23!$AB$1</f>
        <v>0</v>
      </c>
      <c r="N38" s="75">
        <f>[3]Mar23!$AB$1</f>
        <v>0</v>
      </c>
      <c r="O38" s="24"/>
    </row>
    <row r="39" spans="1:15" x14ac:dyDescent="0.15">
      <c r="A39" s="87" t="str">
        <f>[3]Apr22!$AC$2</f>
        <v xml:space="preserve">Computer Consumables </v>
      </c>
      <c r="B39" s="62">
        <f t="shared" si="4"/>
        <v>0</v>
      </c>
      <c r="C39" s="75">
        <f>[3]Apr22!$AC$1</f>
        <v>0</v>
      </c>
      <c r="D39" s="75">
        <f>[3]May22!$AC$1</f>
        <v>0</v>
      </c>
      <c r="E39" s="75">
        <f>[3]Jun22!$AC$1</f>
        <v>0</v>
      </c>
      <c r="F39" s="75">
        <f>[3]Jul22!$AC$1</f>
        <v>0</v>
      </c>
      <c r="G39" s="75">
        <f>[3]Aug22!$AC$1</f>
        <v>0</v>
      </c>
      <c r="H39" s="75">
        <f>[3]Sep22!$AC$1</f>
        <v>0</v>
      </c>
      <c r="I39" s="75">
        <f>[3]Oct22!$AC$1</f>
        <v>0</v>
      </c>
      <c r="J39" s="75">
        <f>[3]Nov22!$AC$1</f>
        <v>0</v>
      </c>
      <c r="K39" s="75">
        <f>[3]Dec22!$AC$1</f>
        <v>0</v>
      </c>
      <c r="L39" s="75">
        <f>[3]Jan23!$AC$1</f>
        <v>0</v>
      </c>
      <c r="M39" s="75">
        <f>[3]Feb23!$AC$1</f>
        <v>0</v>
      </c>
      <c r="N39" s="75">
        <f>[3]Mar23!$AC$1</f>
        <v>0</v>
      </c>
      <c r="O39" s="24"/>
    </row>
    <row r="40" spans="1:15" x14ac:dyDescent="0.15">
      <c r="A40" s="87" t="str">
        <f>[3]Apr22!$AD$2</f>
        <v xml:space="preserve">Subscriptions </v>
      </c>
      <c r="B40" s="62">
        <f t="shared" si="4"/>
        <v>0</v>
      </c>
      <c r="C40" s="75">
        <f>[3]Apr22!$AD$1</f>
        <v>0</v>
      </c>
      <c r="D40" s="75">
        <f>[3]May22!$AD$1</f>
        <v>0</v>
      </c>
      <c r="E40" s="75">
        <f>[3]Jun22!$AD$1</f>
        <v>0</v>
      </c>
      <c r="F40" s="75">
        <f>[3]Jul22!$AD$1</f>
        <v>0</v>
      </c>
      <c r="G40" s="75">
        <f>[3]Aug22!$AD$1</f>
        <v>0</v>
      </c>
      <c r="H40" s="75">
        <f>[3]Sep22!$AD$1</f>
        <v>0</v>
      </c>
      <c r="I40" s="75">
        <f>[3]Oct22!$AD$1</f>
        <v>0</v>
      </c>
      <c r="J40" s="75">
        <f>[3]Nov22!$AD$1</f>
        <v>0</v>
      </c>
      <c r="K40" s="75">
        <f>[3]Dec22!$AD$1</f>
        <v>0</v>
      </c>
      <c r="L40" s="75">
        <f>[3]Jan23!$AD$1</f>
        <v>0</v>
      </c>
      <c r="M40" s="75">
        <f>[3]Feb23!$AD$1</f>
        <v>0</v>
      </c>
      <c r="N40" s="75">
        <f>[3]Mar23!$AD$1</f>
        <v>0</v>
      </c>
      <c r="O40" s="24"/>
    </row>
    <row r="41" spans="1:15" x14ac:dyDescent="0.15">
      <c r="A41" s="87" t="str">
        <f>[3]Apr22!$AE$2</f>
        <v xml:space="preserve">Sundry Expenses </v>
      </c>
      <c r="B41" s="62">
        <f t="shared" si="4"/>
        <v>0</v>
      </c>
      <c r="C41" s="75">
        <f>[3]Apr22!$AE$1</f>
        <v>0</v>
      </c>
      <c r="D41" s="75">
        <f>[3]May22!$AE$1</f>
        <v>0</v>
      </c>
      <c r="E41" s="75">
        <f>[3]Jun22!$AE$1</f>
        <v>0</v>
      </c>
      <c r="F41" s="75">
        <f>[3]Jul22!$AE$1</f>
        <v>0</v>
      </c>
      <c r="G41" s="75">
        <f>[3]Aug22!$AE$1</f>
        <v>0</v>
      </c>
      <c r="H41" s="75">
        <f>[3]Sep22!$AE$1</f>
        <v>0</v>
      </c>
      <c r="I41" s="75">
        <f>[3]Oct22!$AE$1</f>
        <v>0</v>
      </c>
      <c r="J41" s="75">
        <f>[3]Nov22!$AE$1</f>
        <v>0</v>
      </c>
      <c r="K41" s="75">
        <f>[3]Dec22!$AE$1</f>
        <v>0</v>
      </c>
      <c r="L41" s="75">
        <f>[3]Jan23!$AE$1</f>
        <v>0</v>
      </c>
      <c r="M41" s="75">
        <f>[3]Feb23!$AE$1</f>
        <v>0</v>
      </c>
      <c r="N41" s="75">
        <f>[3]Mar23!$AE$1</f>
        <v>0</v>
      </c>
      <c r="O41" s="24"/>
    </row>
    <row r="42" spans="1:15" x14ac:dyDescent="0.15">
      <c r="A42" s="87" t="str">
        <f>[3]Apr22!$AF$2</f>
        <v>Other Expenses</v>
      </c>
      <c r="B42" s="62">
        <f t="shared" si="4"/>
        <v>0</v>
      </c>
      <c r="C42" s="75">
        <f>[3]Apr22!$AF$1</f>
        <v>0</v>
      </c>
      <c r="D42" s="75">
        <f>[3]May22!$AF$1</f>
        <v>0</v>
      </c>
      <c r="E42" s="75">
        <f>[3]Jun22!$AF$1</f>
        <v>0</v>
      </c>
      <c r="F42" s="75">
        <f>[3]Jul22!$AF$1</f>
        <v>0</v>
      </c>
      <c r="G42" s="75">
        <f>[3]Aug22!$AF$1</f>
        <v>0</v>
      </c>
      <c r="H42" s="75">
        <f>[3]Sep22!$AF$1</f>
        <v>0</v>
      </c>
      <c r="I42" s="75">
        <f>[3]Oct22!$AF$1</f>
        <v>0</v>
      </c>
      <c r="J42" s="75">
        <f>[3]Nov22!$AF$1</f>
        <v>0</v>
      </c>
      <c r="K42" s="75">
        <f>[3]Dec22!$AF$1</f>
        <v>0</v>
      </c>
      <c r="L42" s="75">
        <f>[3]Jan23!$AF$1</f>
        <v>0</v>
      </c>
      <c r="M42" s="75">
        <f>[3]Feb23!$AF$1</f>
        <v>0</v>
      </c>
      <c r="N42" s="75">
        <f>[3]Mar23!$AF$1</f>
        <v>0</v>
      </c>
      <c r="O42" s="24"/>
    </row>
    <row r="43" spans="1:15" x14ac:dyDescent="0.15">
      <c r="A43" s="81" t="s">
        <v>70</v>
      </c>
      <c r="B43" s="62">
        <f t="shared" si="4"/>
        <v>0</v>
      </c>
      <c r="C43" s="75">
        <f>-([1]Schedule!$V$1-[1]Schedule!$W$1+[1]Schedule!$X$1)/12</f>
        <v>0</v>
      </c>
      <c r="D43" s="75">
        <f>-([1]Schedule!$V$1-[1]Schedule!$W$1+[1]Schedule!$X$1)/12</f>
        <v>0</v>
      </c>
      <c r="E43" s="75">
        <f>-([1]Schedule!$V$1-[1]Schedule!$W$1+[1]Schedule!$X$1)/12</f>
        <v>0</v>
      </c>
      <c r="F43" s="75">
        <f>-([1]Schedule!$V$1-[1]Schedule!$W$1+[1]Schedule!$X$1)/12</f>
        <v>0</v>
      </c>
      <c r="G43" s="75">
        <f>-([1]Schedule!$V$1-[1]Schedule!$W$1+[1]Schedule!$X$1)/12</f>
        <v>0</v>
      </c>
      <c r="H43" s="75">
        <f>-([1]Schedule!$V$1-[1]Schedule!$W$1+[1]Schedule!$X$1)/12</f>
        <v>0</v>
      </c>
      <c r="I43" s="75">
        <f>-([1]Schedule!$V$1-[1]Schedule!$W$1+[1]Schedule!$X$1)/12</f>
        <v>0</v>
      </c>
      <c r="J43" s="75">
        <f>-([1]Schedule!$V$1-[1]Schedule!$W$1+[1]Schedule!$X$1)/12</f>
        <v>0</v>
      </c>
      <c r="K43" s="75">
        <f>-([1]Schedule!$V$1-[1]Schedule!$W$1+[1]Schedule!$X$1)/12</f>
        <v>0</v>
      </c>
      <c r="L43" s="75">
        <f>-([1]Schedule!$V$1-[1]Schedule!$W$1+[1]Schedule!$X$1)/12</f>
        <v>0</v>
      </c>
      <c r="M43" s="75">
        <f>-([1]Schedule!$V$1-[1]Schedule!$W$1+[1]Schedule!$X$1)/12</f>
        <v>0</v>
      </c>
      <c r="N43" s="75">
        <f>-([1]Schedule!$V$1-[1]Schedule!$W$1+[1]Schedule!$X$1)/12</f>
        <v>0</v>
      </c>
      <c r="O43" s="24"/>
    </row>
    <row r="44" spans="1:15" x14ac:dyDescent="0.15">
      <c r="A44" s="81" t="s">
        <v>0</v>
      </c>
      <c r="B44" s="62">
        <f t="shared" si="4"/>
        <v>0</v>
      </c>
      <c r="C44" s="75">
        <f>([1]Schedule!$I$1)/12</f>
        <v>0</v>
      </c>
      <c r="D44" s="75">
        <f>([1]Schedule!$I$1)/12</f>
        <v>0</v>
      </c>
      <c r="E44" s="75">
        <f>([1]Schedule!$I$1)/12</f>
        <v>0</v>
      </c>
      <c r="F44" s="75">
        <f>([1]Schedule!$I$1)/12</f>
        <v>0</v>
      </c>
      <c r="G44" s="75">
        <f>([1]Schedule!$I$1)/12</f>
        <v>0</v>
      </c>
      <c r="H44" s="75">
        <f>([1]Schedule!$I$1)/12</f>
        <v>0</v>
      </c>
      <c r="I44" s="75">
        <f>([1]Schedule!$I$1)/12</f>
        <v>0</v>
      </c>
      <c r="J44" s="75">
        <f>([1]Schedule!$I$1)/12</f>
        <v>0</v>
      </c>
      <c r="K44" s="75">
        <f>([1]Schedule!$I$1)/12</f>
        <v>0</v>
      </c>
      <c r="L44" s="75">
        <f>([1]Schedule!$I$1)/12</f>
        <v>0</v>
      </c>
      <c r="M44" s="75">
        <f>([1]Schedule!$I$1)/12</f>
        <v>0</v>
      </c>
      <c r="N44" s="75">
        <f>([1]Schedule!$I$1)/12</f>
        <v>0</v>
      </c>
      <c r="O44" s="24"/>
    </row>
    <row r="45" spans="1:15" x14ac:dyDescent="0.15">
      <c r="A45" s="82" t="s">
        <v>57</v>
      </c>
      <c r="B45" s="62">
        <f t="shared" ref="B45:N45" si="5">SUM(B26:B44)</f>
        <v>0</v>
      </c>
      <c r="C45" s="62">
        <f t="shared" si="5"/>
        <v>0</v>
      </c>
      <c r="D45" s="62">
        <f t="shared" si="5"/>
        <v>0</v>
      </c>
      <c r="E45" s="62">
        <f t="shared" si="5"/>
        <v>0</v>
      </c>
      <c r="F45" s="62">
        <f t="shared" si="5"/>
        <v>0</v>
      </c>
      <c r="G45" s="62">
        <f t="shared" si="5"/>
        <v>0</v>
      </c>
      <c r="H45" s="62">
        <f t="shared" si="5"/>
        <v>0</v>
      </c>
      <c r="I45" s="62">
        <f t="shared" si="5"/>
        <v>0</v>
      </c>
      <c r="J45" s="62">
        <f t="shared" si="5"/>
        <v>0</v>
      </c>
      <c r="K45" s="62">
        <f t="shared" si="5"/>
        <v>0</v>
      </c>
      <c r="L45" s="62">
        <f t="shared" si="5"/>
        <v>0</v>
      </c>
      <c r="M45" s="62">
        <f t="shared" si="5"/>
        <v>0</v>
      </c>
      <c r="N45" s="62">
        <f t="shared" si="5"/>
        <v>0</v>
      </c>
      <c r="O45" s="24"/>
    </row>
    <row r="46" spans="1:15" ht="7.5" customHeight="1" x14ac:dyDescent="0.15">
      <c r="A46" s="88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24"/>
    </row>
    <row r="47" spans="1:15" x14ac:dyDescent="0.15">
      <c r="A47" s="82" t="s">
        <v>61</v>
      </c>
      <c r="B47" s="62">
        <f t="shared" ref="B47:N47" si="6">B24-B45</f>
        <v>0</v>
      </c>
      <c r="C47" s="62">
        <f t="shared" si="6"/>
        <v>0</v>
      </c>
      <c r="D47" s="62">
        <f t="shared" si="6"/>
        <v>0</v>
      </c>
      <c r="E47" s="62">
        <f t="shared" si="6"/>
        <v>0</v>
      </c>
      <c r="F47" s="62">
        <f t="shared" si="6"/>
        <v>0</v>
      </c>
      <c r="G47" s="62">
        <f t="shared" si="6"/>
        <v>0</v>
      </c>
      <c r="H47" s="62">
        <f t="shared" si="6"/>
        <v>0</v>
      </c>
      <c r="I47" s="62">
        <f t="shared" si="6"/>
        <v>0</v>
      </c>
      <c r="J47" s="62">
        <f t="shared" si="6"/>
        <v>0</v>
      </c>
      <c r="K47" s="62">
        <f t="shared" si="6"/>
        <v>0</v>
      </c>
      <c r="L47" s="62">
        <f t="shared" si="6"/>
        <v>0</v>
      </c>
      <c r="M47" s="62">
        <f t="shared" si="6"/>
        <v>0</v>
      </c>
      <c r="N47" s="62">
        <f t="shared" si="6"/>
        <v>0</v>
      </c>
      <c r="O47" s="24"/>
    </row>
    <row r="48" spans="1:15" x14ac:dyDescent="0.15">
      <c r="A48" s="81" t="s">
        <v>62</v>
      </c>
      <c r="B48" s="62">
        <f>SUM(C48:N48)</f>
        <v>0</v>
      </c>
      <c r="C48" s="75">
        <f>[4]Apr22!$J$1</f>
        <v>0</v>
      </c>
      <c r="D48" s="75">
        <f>[4]May22!$J$1</f>
        <v>0</v>
      </c>
      <c r="E48" s="75">
        <f>[4]Jun22!$J$1</f>
        <v>0</v>
      </c>
      <c r="F48" s="75">
        <f>[4]Jul22!$J$1</f>
        <v>0</v>
      </c>
      <c r="G48" s="75">
        <f>[4]Aug22!$J$1</f>
        <v>0</v>
      </c>
      <c r="H48" s="75">
        <f>[4]Sep22!$J$1</f>
        <v>0</v>
      </c>
      <c r="I48" s="75">
        <f>[4]Oct22!$J$1</f>
        <v>0</v>
      </c>
      <c r="J48" s="75">
        <f>[4]Nov22!$J$1</f>
        <v>0</v>
      </c>
      <c r="K48" s="75">
        <f>[4]Dec22!$J$1</f>
        <v>0</v>
      </c>
      <c r="L48" s="75">
        <f>[4]Jan23!$J$1</f>
        <v>0</v>
      </c>
      <c r="M48" s="75">
        <f>[4]Feb23!$J$1</f>
        <v>0</v>
      </c>
      <c r="N48" s="75">
        <f>[4]Mar23!$J$1</f>
        <v>0</v>
      </c>
      <c r="O48" s="24"/>
    </row>
    <row r="49" spans="1:15" x14ac:dyDescent="0.15">
      <c r="A49" s="82" t="s">
        <v>63</v>
      </c>
      <c r="B49" s="62">
        <f t="shared" ref="B49:N49" si="7">B47+B48</f>
        <v>0</v>
      </c>
      <c r="C49" s="62">
        <f t="shared" si="7"/>
        <v>0</v>
      </c>
      <c r="D49" s="62">
        <f t="shared" si="7"/>
        <v>0</v>
      </c>
      <c r="E49" s="62">
        <f t="shared" si="7"/>
        <v>0</v>
      </c>
      <c r="F49" s="62">
        <f t="shared" si="7"/>
        <v>0</v>
      </c>
      <c r="G49" s="62">
        <f t="shared" si="7"/>
        <v>0</v>
      </c>
      <c r="H49" s="62">
        <f t="shared" si="7"/>
        <v>0</v>
      </c>
      <c r="I49" s="62">
        <f t="shared" si="7"/>
        <v>0</v>
      </c>
      <c r="J49" s="62">
        <f t="shared" si="7"/>
        <v>0</v>
      </c>
      <c r="K49" s="62">
        <f t="shared" si="7"/>
        <v>0</v>
      </c>
      <c r="L49" s="62">
        <f t="shared" si="7"/>
        <v>0</v>
      </c>
      <c r="M49" s="62">
        <f t="shared" si="7"/>
        <v>0</v>
      </c>
      <c r="N49" s="62">
        <f t="shared" si="7"/>
        <v>0</v>
      </c>
      <c r="O49" s="24"/>
    </row>
    <row r="50" spans="1:15" ht="7.5" customHeight="1" thickBot="1" x14ac:dyDescent="0.2">
      <c r="A50" s="89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29"/>
    </row>
    <row r="51" spans="1:15" x14ac:dyDescent="0.15">
      <c r="A51" s="93" t="s">
        <v>72</v>
      </c>
      <c r="B51" s="91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</row>
    <row r="52" spans="1:15" x14ac:dyDescent="0.15">
      <c r="A52" s="87" t="s">
        <v>65</v>
      </c>
      <c r="B52" s="54">
        <f>SUM(C52:N52)</f>
        <v>0</v>
      </c>
      <c r="C52" s="54">
        <f>[5]Apr22!$X$1+[4]Apr22!$AB$1</f>
        <v>0</v>
      </c>
      <c r="D52" s="54">
        <f>[5]May22!$X$1+[4]May22!$AB$1</f>
        <v>0</v>
      </c>
      <c r="E52" s="54">
        <f>[5]Jun22!$X$1+[4]Jun22!$AB$1</f>
        <v>0</v>
      </c>
      <c r="F52" s="54">
        <f>[5]Jul22!$X$1+[4]Jul22!$AB$1</f>
        <v>0</v>
      </c>
      <c r="G52" s="54">
        <f>[5]Aug22!$X$1+[4]Aug22!$AB$1</f>
        <v>0</v>
      </c>
      <c r="H52" s="54">
        <f>[5]Sep22!$X$1+[4]Sep22!$AB$1</f>
        <v>0</v>
      </c>
      <c r="I52" s="54">
        <f>[5]Oct22!$X$1+[4]Oct22!$AB$1</f>
        <v>0</v>
      </c>
      <c r="J52" s="54">
        <f>[5]Nov22!$X$1+[4]Nov22!$AB$1</f>
        <v>0</v>
      </c>
      <c r="K52" s="54">
        <f>[5]Dec22!$X$1+[4]Dec22!$AB$1</f>
        <v>0</v>
      </c>
      <c r="L52" s="54">
        <f>[5]Jan23!$X$1+[4]Jan23!$AB$1</f>
        <v>0</v>
      </c>
      <c r="M52" s="54">
        <f>[5]Feb23!$X$1+[4]Feb23!$AB$1</f>
        <v>0</v>
      </c>
      <c r="N52" s="54">
        <f>[5]Mar23!$X$1+[4]Mar23!$AB$1</f>
        <v>0</v>
      </c>
      <c r="O52" s="24"/>
    </row>
    <row r="53" spans="1:15" x14ac:dyDescent="0.15">
      <c r="A53" s="87" t="s">
        <v>86</v>
      </c>
      <c r="B53" s="54">
        <f>SUM(C53:N53)</f>
        <v>0</v>
      </c>
      <c r="C53" s="54">
        <f>-[2]Apr22!$AB$1</f>
        <v>0</v>
      </c>
      <c r="D53" s="54">
        <f>-[2]May22!$AB$1</f>
        <v>0</v>
      </c>
      <c r="E53" s="54">
        <f>-[2]Jun22!$AB$1</f>
        <v>0</v>
      </c>
      <c r="F53" s="54">
        <f>-[2]Jul22!$AB$1</f>
        <v>0</v>
      </c>
      <c r="G53" s="54">
        <f>-[2]Aug22!$AB$1</f>
        <v>0</v>
      </c>
      <c r="H53" s="54">
        <f>-[2]Sep22!$AB$1</f>
        <v>0</v>
      </c>
      <c r="I53" s="54">
        <f>-[2]Oct22!$AB$1</f>
        <v>0</v>
      </c>
      <c r="J53" s="54">
        <f>-[2]Nov22!$AB$1</f>
        <v>0</v>
      </c>
      <c r="K53" s="54">
        <f>-[2]Dec22!$AB$1</f>
        <v>0</v>
      </c>
      <c r="L53" s="54">
        <f>-[2]Jan23!$AB$1</f>
        <v>0</v>
      </c>
      <c r="M53" s="54">
        <f>-[2]Feb23!$AB$1</f>
        <v>0</v>
      </c>
      <c r="N53" s="54">
        <f>-[2]Mar23!$AB$1</f>
        <v>0</v>
      </c>
      <c r="O53" s="24"/>
    </row>
    <row r="54" spans="1:15" ht="13" thickBot="1" x14ac:dyDescent="0.2">
      <c r="A54" s="87" t="s">
        <v>71</v>
      </c>
      <c r="B54" s="54">
        <f>SUM(C54:N54)</f>
        <v>0</v>
      </c>
      <c r="C54" s="54">
        <f>IF(C14&gt;0,'Profit Forecast'!C$46/12,0)</f>
        <v>0</v>
      </c>
      <c r="D54" s="54">
        <f>IF(D14&gt;0,'Profit Forecast'!C$46/12,0)</f>
        <v>0</v>
      </c>
      <c r="E54" s="54">
        <f>IF(E14&gt;0,'Profit Forecast'!C$46/12,0)</f>
        <v>0</v>
      </c>
      <c r="F54" s="54">
        <f>IF(F14&gt;0,'Profit Forecast'!C$46/12,0)</f>
        <v>0</v>
      </c>
      <c r="G54" s="54">
        <f>IF(G14&gt;0,'Profit Forecast'!C$46/12,0)</f>
        <v>0</v>
      </c>
      <c r="H54" s="54">
        <f>IF(H14&gt;0,'Profit Forecast'!C$46/12,0)</f>
        <v>0</v>
      </c>
      <c r="I54" s="54">
        <f>IF(I14&gt;0,'Profit Forecast'!C$46/12,0)</f>
        <v>0</v>
      </c>
      <c r="J54" s="54">
        <f>IF(J14&gt;0,'Profit Forecast'!C$46/12,0)</f>
        <v>0</v>
      </c>
      <c r="K54" s="54">
        <f>IF(K14&gt;0,'Profit Forecast'!C$46/12,0)</f>
        <v>0</v>
      </c>
      <c r="L54" s="54">
        <f>IF(L14&gt;0,'Profit Forecast'!C$46/12,0)</f>
        <v>0</v>
      </c>
      <c r="M54" s="54">
        <f>IF(M14&gt;0,'Profit Forecast'!C$46/12,0)</f>
        <v>0</v>
      </c>
      <c r="N54" s="54">
        <f>IF(N14&gt;0,'Profit Forecast'!C$46/12,0)</f>
        <v>0</v>
      </c>
      <c r="O54" s="24"/>
    </row>
    <row r="55" spans="1:15" ht="13" thickBot="1" x14ac:dyDescent="0.2">
      <c r="A55" s="134" t="s">
        <v>85</v>
      </c>
      <c r="B55" s="133">
        <f>SUM(C55:N55)</f>
        <v>0</v>
      </c>
      <c r="C55" s="132">
        <f>C49-C52-C54</f>
        <v>0</v>
      </c>
      <c r="D55" s="60">
        <f t="shared" ref="D55:N55" si="8">D49-D52-D54</f>
        <v>0</v>
      </c>
      <c r="E55" s="60">
        <f t="shared" si="8"/>
        <v>0</v>
      </c>
      <c r="F55" s="60">
        <f t="shared" si="8"/>
        <v>0</v>
      </c>
      <c r="G55" s="60">
        <f t="shared" si="8"/>
        <v>0</v>
      </c>
      <c r="H55" s="60">
        <f t="shared" si="8"/>
        <v>0</v>
      </c>
      <c r="I55" s="60">
        <f t="shared" si="8"/>
        <v>0</v>
      </c>
      <c r="J55" s="60">
        <f t="shared" si="8"/>
        <v>0</v>
      </c>
      <c r="K55" s="60">
        <f t="shared" si="8"/>
        <v>0</v>
      </c>
      <c r="L55" s="60">
        <f t="shared" si="8"/>
        <v>0</v>
      </c>
      <c r="M55" s="60">
        <f t="shared" si="8"/>
        <v>0</v>
      </c>
      <c r="N55" s="60">
        <f t="shared" si="8"/>
        <v>0</v>
      </c>
      <c r="O55" s="24"/>
    </row>
    <row r="56" spans="1:15" x14ac:dyDescent="0.15">
      <c r="A56" s="87" t="s">
        <v>66</v>
      </c>
      <c r="B56" s="54">
        <f>SUM(C56:N56)</f>
        <v>0</v>
      </c>
      <c r="C56" s="54">
        <f>[5]Apr22!$J$1+[4]Apr22!$L$1</f>
        <v>0</v>
      </c>
      <c r="D56" s="54">
        <f>[5]May22!$J$1+[4]May22!$L$1</f>
        <v>0</v>
      </c>
      <c r="E56" s="54">
        <f>[5]Jun22!$J$1+[4]Jun22!$L$1</f>
        <v>0</v>
      </c>
      <c r="F56" s="54">
        <f>[5]Jul22!$J$1+[4]Jul22!$L$1</f>
        <v>0</v>
      </c>
      <c r="G56" s="54">
        <f>[5]Aug22!$J$1+[4]Aug22!$L$1</f>
        <v>0</v>
      </c>
      <c r="H56" s="54">
        <f>[5]Sep22!$J$1+[4]Sep22!$L$1</f>
        <v>0</v>
      </c>
      <c r="I56" s="54">
        <f>[5]Oct22!$J$1+[4]Oct22!$L$1</f>
        <v>0</v>
      </c>
      <c r="J56" s="54">
        <f>[5]Nov22!$J$1+[4]Nov22!$L$1</f>
        <v>0</v>
      </c>
      <c r="K56" s="54">
        <f>[5]Dec22!$J$1+[4]Dec22!$L$1</f>
        <v>0</v>
      </c>
      <c r="L56" s="54">
        <f>[5]Jan23!$J$1+[4]Jan23!$L$1</f>
        <v>0</v>
      </c>
      <c r="M56" s="54">
        <f>[5]Feb23!$J$1+[4]Feb23!$L$1</f>
        <v>0</v>
      </c>
      <c r="N56" s="54">
        <f>[5]Mar23!$J$1+[4]Mar23!$L$1</f>
        <v>0</v>
      </c>
      <c r="O56" s="24"/>
    </row>
    <row r="57" spans="1:15" ht="6" customHeight="1" thickBot="1" x14ac:dyDescent="0.2">
      <c r="A57" s="89"/>
      <c r="B57" s="92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2017 to 5 April 2018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6"/>
  <sheetViews>
    <sheetView workbookViewId="0">
      <selection activeCell="C1" sqref="C1"/>
    </sheetView>
  </sheetViews>
  <sheetFormatPr baseColWidth="10" defaultColWidth="9.1640625" defaultRowHeight="13" x14ac:dyDescent="0.15"/>
  <cols>
    <col min="1" max="1" width="2.6640625" style="1" customWidth="1"/>
    <col min="2" max="2" width="26" style="1" customWidth="1"/>
    <col min="3" max="3" width="11.33203125" style="1" customWidth="1"/>
    <col min="4" max="4" width="13.5" style="4" customWidth="1"/>
    <col min="5" max="5" width="12.6640625" style="5" customWidth="1"/>
    <col min="6" max="6" width="4.1640625" style="125" customWidth="1"/>
    <col min="7" max="7" width="2.6640625" style="2" customWidth="1"/>
    <col min="8" max="12" width="9.1640625" style="1"/>
    <col min="13" max="13" width="15.1640625" style="1" customWidth="1"/>
    <col min="14" max="16384" width="9.1640625" style="1"/>
  </cols>
  <sheetData>
    <row r="1" spans="1:13" ht="14" thickBot="1" x14ac:dyDescent="0.2">
      <c r="A1" s="96"/>
      <c r="B1" s="96"/>
      <c r="C1" s="96"/>
      <c r="D1" s="105"/>
      <c r="E1" s="99"/>
      <c r="F1" s="122"/>
      <c r="G1" s="96"/>
    </row>
    <row r="2" spans="1:13" ht="18" customHeight="1" thickBot="1" x14ac:dyDescent="0.2">
      <c r="A2" s="96"/>
      <c r="B2" s="142" t="s">
        <v>116</v>
      </c>
      <c r="C2" s="143" t="str">
        <f>Admin!L2</f>
        <v>2022-23</v>
      </c>
      <c r="D2" s="391" t="s">
        <v>16</v>
      </c>
      <c r="E2" s="392"/>
      <c r="F2" s="392"/>
      <c r="G2" s="120"/>
    </row>
    <row r="3" spans="1:13" ht="18.75" customHeight="1" x14ac:dyDescent="0.15">
      <c r="A3" s="96"/>
      <c r="B3" s="141"/>
      <c r="C3" s="141"/>
      <c r="D3" s="392"/>
      <c r="E3" s="392"/>
      <c r="F3" s="392"/>
      <c r="G3" s="120"/>
    </row>
    <row r="4" spans="1:13" x14ac:dyDescent="0.15">
      <c r="A4" s="96"/>
      <c r="B4" s="108"/>
      <c r="C4" s="108"/>
      <c r="D4" s="97"/>
      <c r="E4" s="99"/>
      <c r="F4" s="122"/>
      <c r="G4" s="120"/>
    </row>
    <row r="5" spans="1:13" x14ac:dyDescent="0.15">
      <c r="A5" s="96"/>
      <c r="B5" s="399" t="s">
        <v>87</v>
      </c>
      <c r="C5" s="400"/>
      <c r="D5" s="401"/>
      <c r="E5" s="291">
        <f>'SE Full'!O210</f>
        <v>0</v>
      </c>
      <c r="F5" s="122"/>
      <c r="G5" s="120"/>
      <c r="M5" s="293"/>
    </row>
    <row r="6" spans="1:13" x14ac:dyDescent="0.15">
      <c r="A6" s="96"/>
      <c r="B6" s="108" t="s">
        <v>128</v>
      </c>
      <c r="C6" s="108" t="str">
        <f>C2</f>
        <v>2022-23</v>
      </c>
      <c r="D6" s="100"/>
      <c r="E6" s="120">
        <f>IF((E5&gt;0),Admin!N$4,0)</f>
        <v>0</v>
      </c>
      <c r="F6" s="122"/>
      <c r="G6" s="120"/>
      <c r="M6" s="293"/>
    </row>
    <row r="7" spans="1:13" x14ac:dyDescent="0.15">
      <c r="A7" s="96"/>
      <c r="B7" s="402" t="s">
        <v>88</v>
      </c>
      <c r="C7" s="402"/>
      <c r="D7" s="403"/>
      <c r="E7" s="291">
        <f>IF((E5&gt;E6),(E5-E6),0)</f>
        <v>0</v>
      </c>
      <c r="F7" s="122"/>
      <c r="G7" s="120"/>
      <c r="M7" s="293"/>
    </row>
    <row r="8" spans="1:13" x14ac:dyDescent="0.15">
      <c r="A8" s="96"/>
      <c r="B8" s="108" t="s">
        <v>118</v>
      </c>
      <c r="C8" s="108">
        <f>Admin!N$11</f>
        <v>0</v>
      </c>
      <c r="D8" s="144">
        <f>Admin!N$6</f>
        <v>0.2</v>
      </c>
      <c r="E8" s="99">
        <f>IF((E7&gt;0),(IF((E7&lt;C9),E7*D8,C9*D8)),0)</f>
        <v>0</v>
      </c>
      <c r="F8" s="122"/>
      <c r="G8" s="120"/>
      <c r="H8" s="137"/>
      <c r="M8" s="293"/>
    </row>
    <row r="9" spans="1:13" ht="14" thickBot="1" x14ac:dyDescent="0.2">
      <c r="A9" s="96"/>
      <c r="B9" s="108" t="s">
        <v>117</v>
      </c>
      <c r="C9" s="108">
        <f>Admin!N$12</f>
        <v>37701</v>
      </c>
      <c r="D9" s="144">
        <f>Admin!N$7</f>
        <v>0.4</v>
      </c>
      <c r="E9" s="99">
        <f>IF((E7&gt;C9),((E7-C9)*D9),0)</f>
        <v>0</v>
      </c>
      <c r="F9" s="122"/>
      <c r="G9" s="120"/>
      <c r="M9" s="293"/>
    </row>
    <row r="10" spans="1:13" ht="14" thickBot="1" x14ac:dyDescent="0.2">
      <c r="A10" s="96"/>
      <c r="B10" s="114" t="s">
        <v>90</v>
      </c>
      <c r="C10" s="139"/>
      <c r="D10" s="136"/>
      <c r="E10" s="292">
        <f>SUM(E8:E9)</f>
        <v>0</v>
      </c>
      <c r="F10" s="122"/>
      <c r="G10" s="120"/>
      <c r="M10" s="293"/>
    </row>
    <row r="11" spans="1:13" x14ac:dyDescent="0.15">
      <c r="A11" s="96"/>
      <c r="B11" s="108" t="s">
        <v>4</v>
      </c>
      <c r="C11" s="108"/>
      <c r="D11" s="101"/>
      <c r="E11" s="99">
        <f>-[2]Mar23!$AC$1</f>
        <v>0</v>
      </c>
      <c r="F11" s="123"/>
      <c r="G11" s="121"/>
      <c r="M11" s="293"/>
    </row>
    <row r="12" spans="1:13" x14ac:dyDescent="0.15">
      <c r="A12" s="96"/>
      <c r="B12" s="108"/>
      <c r="C12" s="108"/>
      <c r="D12" s="101"/>
      <c r="E12" s="99"/>
      <c r="F12" s="123"/>
      <c r="G12" s="121"/>
      <c r="M12" s="293"/>
    </row>
    <row r="13" spans="1:13" x14ac:dyDescent="0.15">
      <c r="A13" s="96"/>
      <c r="B13" s="155" t="s">
        <v>119</v>
      </c>
      <c r="C13" s="404">
        <f>Admin!B21</f>
        <v>45322</v>
      </c>
      <c r="D13" s="405"/>
      <c r="E13" s="99"/>
      <c r="F13" s="123"/>
      <c r="G13" s="121"/>
      <c r="M13" s="293"/>
    </row>
    <row r="14" spans="1:13" ht="14" thickBot="1" x14ac:dyDescent="0.2">
      <c r="A14" s="96"/>
      <c r="B14" s="108"/>
      <c r="C14" s="108"/>
      <c r="D14" s="103"/>
      <c r="E14" s="104"/>
      <c r="F14" s="122"/>
      <c r="G14" s="121"/>
      <c r="M14" s="293"/>
    </row>
    <row r="15" spans="1:13" ht="14" thickBot="1" x14ac:dyDescent="0.2">
      <c r="A15" s="96"/>
      <c r="B15" s="406" t="s">
        <v>127</v>
      </c>
      <c r="C15" s="407"/>
      <c r="D15" s="144">
        <f>Admin!L20</f>
        <v>0.10249999999999999</v>
      </c>
      <c r="E15" s="102">
        <f>IF(E5&gt;Admin!N20,IF(E5&lt;Admin!N$23,(E5-Admin!N20)*D15,(Admin!N$23-Admin!N20)*D15),0)</f>
        <v>0</v>
      </c>
      <c r="F15" s="122"/>
      <c r="G15" s="121"/>
      <c r="M15" s="293"/>
    </row>
    <row r="16" spans="1:13" ht="14" thickBot="1" x14ac:dyDescent="0.2">
      <c r="A16" s="96"/>
      <c r="B16" s="406" t="s">
        <v>126</v>
      </c>
      <c r="C16" s="407"/>
      <c r="D16" s="144">
        <f>Admin!L23</f>
        <v>3.2500000000000001E-2</v>
      </c>
      <c r="E16" s="102">
        <f>IF((E5&gt;Admin!N$23),((E5-Admin!N$23)*D16),0)</f>
        <v>0</v>
      </c>
      <c r="F16" s="122"/>
      <c r="G16" s="121"/>
      <c r="M16" s="293"/>
    </row>
    <row r="17" spans="1:13" ht="14" thickBot="1" x14ac:dyDescent="0.2">
      <c r="A17" s="96"/>
      <c r="B17" s="108"/>
      <c r="C17" s="108"/>
      <c r="D17" s="103"/>
      <c r="E17" s="104"/>
      <c r="F17" s="122"/>
      <c r="G17" s="121"/>
      <c r="M17" s="293"/>
    </row>
    <row r="18" spans="1:13" ht="14" thickBot="1" x14ac:dyDescent="0.2">
      <c r="A18" s="96"/>
      <c r="B18" s="408" t="s">
        <v>89</v>
      </c>
      <c r="C18" s="407"/>
      <c r="D18" s="103"/>
      <c r="E18" s="292">
        <f>SUM(E10:E17)</f>
        <v>0</v>
      </c>
      <c r="F18" s="122"/>
      <c r="G18" s="120"/>
      <c r="M18" s="293"/>
    </row>
    <row r="19" spans="1:13" x14ac:dyDescent="0.15">
      <c r="A19" s="96"/>
      <c r="B19" s="107"/>
      <c r="C19" s="107"/>
      <c r="D19" s="103"/>
      <c r="E19" s="104"/>
      <c r="F19" s="122"/>
      <c r="G19" s="120"/>
    </row>
    <row r="20" spans="1:13" ht="14" thickBot="1" x14ac:dyDescent="0.2">
      <c r="A20" s="96"/>
      <c r="B20" s="107"/>
      <c r="C20" s="107"/>
      <c r="D20" s="103"/>
      <c r="E20" s="104"/>
      <c r="F20" s="122"/>
      <c r="G20" s="120"/>
    </row>
    <row r="21" spans="1:13" ht="18" customHeight="1" thickBot="1" x14ac:dyDescent="0.2">
      <c r="A21" s="96"/>
      <c r="B21" s="114" t="s">
        <v>15</v>
      </c>
      <c r="C21" s="140"/>
      <c r="D21" s="393" t="s">
        <v>5</v>
      </c>
      <c r="E21" s="394"/>
      <c r="F21" s="395"/>
      <c r="G21" s="96"/>
    </row>
    <row r="22" spans="1:13" ht="12.75" customHeight="1" x14ac:dyDescent="0.15">
      <c r="A22" s="96"/>
      <c r="B22" s="108"/>
      <c r="C22" s="108"/>
      <c r="D22" s="103"/>
      <c r="E22" s="104"/>
      <c r="F22" s="122"/>
      <c r="G22" s="121"/>
    </row>
    <row r="23" spans="1:13" s="3" customFormat="1" x14ac:dyDescent="0.15">
      <c r="A23" s="109"/>
      <c r="B23" s="108"/>
      <c r="C23" s="108"/>
      <c r="D23" s="396" t="s">
        <v>13</v>
      </c>
      <c r="E23" s="398" t="s">
        <v>14</v>
      </c>
      <c r="F23" s="124"/>
      <c r="G23" s="120"/>
    </row>
    <row r="24" spans="1:13" s="3" customFormat="1" x14ac:dyDescent="0.15">
      <c r="A24" s="109"/>
      <c r="B24" s="108"/>
      <c r="C24" s="108"/>
      <c r="D24" s="397"/>
      <c r="E24" s="397"/>
      <c r="F24" s="124"/>
      <c r="G24" s="120"/>
    </row>
    <row r="25" spans="1:13" x14ac:dyDescent="0.15">
      <c r="A25" s="96"/>
      <c r="B25" s="108" t="s">
        <v>120</v>
      </c>
      <c r="C25" s="153" t="str">
        <f>Admin!B24</f>
        <v>2023-24</v>
      </c>
      <c r="D25" s="110" t="s">
        <v>3</v>
      </c>
      <c r="E25" s="102">
        <f>E18</f>
        <v>0</v>
      </c>
      <c r="F25" s="122"/>
      <c r="G25" s="120"/>
    </row>
    <row r="26" spans="1:13" x14ac:dyDescent="0.15">
      <c r="A26" s="96"/>
      <c r="B26" s="108" t="s">
        <v>12</v>
      </c>
      <c r="C26" s="108"/>
      <c r="D26" s="111">
        <f>Admin!B21</f>
        <v>45322</v>
      </c>
      <c r="E26" s="291">
        <f>E25/2</f>
        <v>0</v>
      </c>
      <c r="F26" s="122"/>
      <c r="G26" s="120"/>
    </row>
    <row r="27" spans="1:13" x14ac:dyDescent="0.15">
      <c r="A27" s="96"/>
      <c r="B27" s="108" t="s">
        <v>12</v>
      </c>
      <c r="C27" s="108"/>
      <c r="D27" s="111">
        <f>Admin!B22</f>
        <v>45504</v>
      </c>
      <c r="E27" s="291">
        <f>E25/2</f>
        <v>0</v>
      </c>
      <c r="F27" s="122"/>
      <c r="G27" s="120"/>
    </row>
    <row r="28" spans="1:13" x14ac:dyDescent="0.15">
      <c r="A28" s="96"/>
      <c r="B28" s="96"/>
      <c r="C28" s="96"/>
      <c r="D28" s="103"/>
      <c r="E28" s="99"/>
      <c r="F28" s="122"/>
      <c r="G28" s="120"/>
    </row>
    <row r="29" spans="1:13" x14ac:dyDescent="0.15">
      <c r="A29" s="96"/>
      <c r="B29" s="115" t="s">
        <v>17</v>
      </c>
      <c r="C29" s="118"/>
      <c r="D29" s="103"/>
      <c r="E29" s="99"/>
      <c r="F29" s="122"/>
      <c r="G29" s="120"/>
    </row>
    <row r="30" spans="1:13" x14ac:dyDescent="0.15">
      <c r="A30" s="96"/>
      <c r="B30" s="116" t="s">
        <v>6</v>
      </c>
      <c r="C30" s="116"/>
      <c r="D30" s="96"/>
      <c r="E30" s="112"/>
      <c r="F30" s="122"/>
      <c r="G30" s="106"/>
    </row>
    <row r="31" spans="1:13" x14ac:dyDescent="0.15">
      <c r="A31" s="96"/>
      <c r="B31" s="117" t="s">
        <v>7</v>
      </c>
      <c r="C31" s="117"/>
      <c r="D31" s="113"/>
      <c r="E31" s="112"/>
      <c r="F31" s="122"/>
      <c r="G31" s="106"/>
    </row>
    <row r="32" spans="1:13" x14ac:dyDescent="0.15">
      <c r="A32" s="96"/>
      <c r="B32" s="154" t="s">
        <v>125</v>
      </c>
      <c r="C32" s="117"/>
      <c r="D32" s="113"/>
      <c r="E32" s="112"/>
      <c r="F32" s="122"/>
      <c r="G32" s="106"/>
    </row>
    <row r="33" spans="1:7" x14ac:dyDescent="0.15">
      <c r="A33" s="96"/>
      <c r="B33" s="118" t="s">
        <v>67</v>
      </c>
      <c r="C33" s="118"/>
      <c r="D33" s="113"/>
      <c r="E33" s="98"/>
      <c r="F33" s="122"/>
      <c r="G33" s="106"/>
    </row>
    <row r="34" spans="1:7" x14ac:dyDescent="0.15">
      <c r="A34" s="96"/>
      <c r="B34" s="118" t="s">
        <v>8</v>
      </c>
      <c r="C34" s="118"/>
      <c r="D34" s="113"/>
      <c r="E34" s="98"/>
      <c r="F34" s="122"/>
      <c r="G34" s="106"/>
    </row>
    <row r="35" spans="1:7" x14ac:dyDescent="0.15">
      <c r="A35" s="96"/>
      <c r="B35" s="118" t="s">
        <v>9</v>
      </c>
      <c r="C35" s="118"/>
      <c r="D35" s="113"/>
      <c r="E35" s="98"/>
      <c r="F35" s="122"/>
      <c r="G35" s="106"/>
    </row>
    <row r="36" spans="1:7" x14ac:dyDescent="0.15">
      <c r="A36" s="96"/>
      <c r="B36" s="96"/>
      <c r="C36" s="96"/>
      <c r="D36" s="113"/>
      <c r="E36" s="98"/>
      <c r="F36" s="122"/>
      <c r="G36" s="106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6"/>
  <sheetViews>
    <sheetView workbookViewId="0">
      <selection activeCell="C4" sqref="C4"/>
    </sheetView>
  </sheetViews>
  <sheetFormatPr baseColWidth="10" defaultColWidth="9.1640625" defaultRowHeight="12" x14ac:dyDescent="0.15"/>
  <cols>
    <col min="1" max="1" width="1.6640625" style="11" customWidth="1"/>
    <col min="2" max="2" width="9.1640625" style="30"/>
    <col min="3" max="9" width="10.6640625" style="22" customWidth="1"/>
    <col min="10" max="10" width="1.6640625" style="11" customWidth="1"/>
    <col min="11" max="11" width="36.83203125" style="11" customWidth="1"/>
    <col min="12" max="12" width="1.6640625" style="11" customWidth="1"/>
    <col min="13" max="16384" width="9.1640625" style="11"/>
  </cols>
  <sheetData>
    <row r="1" spans="1:12" ht="7.5" customHeight="1" x14ac:dyDescent="0.15">
      <c r="A1" s="6"/>
      <c r="B1" s="7"/>
      <c r="C1" s="8"/>
      <c r="D1" s="8"/>
      <c r="E1" s="8"/>
      <c r="F1" s="8"/>
      <c r="G1" s="8"/>
      <c r="H1" s="8"/>
      <c r="I1" s="8"/>
      <c r="J1" s="9"/>
      <c r="K1" s="9"/>
      <c r="L1" s="10"/>
    </row>
    <row r="2" spans="1:12" s="17" customFormat="1" ht="52" x14ac:dyDescent="0.15">
      <c r="A2" s="12"/>
      <c r="B2" s="13" t="s">
        <v>19</v>
      </c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4" t="s">
        <v>25</v>
      </c>
      <c r="I2" s="14" t="s">
        <v>26</v>
      </c>
      <c r="J2" s="15"/>
      <c r="K2" s="13" t="s">
        <v>27</v>
      </c>
      <c r="L2" s="16"/>
    </row>
    <row r="3" spans="1:12" s="17" customFormat="1" ht="15" customHeight="1" x14ac:dyDescent="0.15">
      <c r="A3" s="12"/>
      <c r="B3" s="409" t="s">
        <v>28</v>
      </c>
      <c r="C3" s="410"/>
      <c r="D3" s="18"/>
      <c r="E3" s="18"/>
      <c r="F3" s="18"/>
      <c r="G3" s="18"/>
      <c r="H3" s="18"/>
      <c r="I3" s="18"/>
      <c r="J3" s="15"/>
      <c r="K3" s="19"/>
      <c r="L3" s="16"/>
    </row>
    <row r="4" spans="1:12" x14ac:dyDescent="0.15">
      <c r="A4" s="20"/>
      <c r="B4" s="21">
        <f>Admin!B5</f>
        <v>44681</v>
      </c>
      <c r="C4" s="22">
        <f>[6]Apr22!$M$1</f>
        <v>0</v>
      </c>
      <c r="D4" s="22">
        <f>[6]Apr22!$N$1</f>
        <v>0</v>
      </c>
      <c r="E4" s="22">
        <f>[6]Apr22!$O$1</f>
        <v>0</v>
      </c>
      <c r="F4" s="22">
        <f>[6]Apr22!$P$1+[6]Apr22!$Q$1</f>
        <v>0</v>
      </c>
      <c r="G4" s="22">
        <f>C4-SUM(D4:F4)</f>
        <v>0</v>
      </c>
      <c r="H4" s="22">
        <f>[6]Apr22!$T$1</f>
        <v>0</v>
      </c>
      <c r="I4" s="22">
        <f>[6]Apr22!$G$1</f>
        <v>0</v>
      </c>
      <c r="J4" s="23"/>
      <c r="K4" s="411" t="s">
        <v>29</v>
      </c>
      <c r="L4" s="24"/>
    </row>
    <row r="5" spans="1:12" ht="12" customHeight="1" x14ac:dyDescent="0.15">
      <c r="A5" s="20"/>
      <c r="B5" s="21">
        <f>Admin!B6</f>
        <v>44712</v>
      </c>
      <c r="C5" s="22">
        <f>[6]May22!$M$1</f>
        <v>0</v>
      </c>
      <c r="D5" s="22">
        <f>[6]May22!$N$1</f>
        <v>0</v>
      </c>
      <c r="E5" s="22">
        <f>[6]May22!$O$1</f>
        <v>0</v>
      </c>
      <c r="F5" s="22">
        <f>[6]May22!$P$1+[6]May22!$Q$1</f>
        <v>0</v>
      </c>
      <c r="G5" s="22">
        <f t="shared" ref="G5:G15" si="0">C5-SUM(D5:F5)</f>
        <v>0</v>
      </c>
      <c r="H5" s="22">
        <f>[6]May22!$T$1</f>
        <v>0</v>
      </c>
      <c r="I5" s="22">
        <f>[6]May22!$G$1</f>
        <v>0</v>
      </c>
      <c r="J5" s="23"/>
      <c r="K5" s="412"/>
      <c r="L5" s="24"/>
    </row>
    <row r="6" spans="1:12" x14ac:dyDescent="0.15">
      <c r="A6" s="20"/>
      <c r="B6" s="21">
        <f>Admin!B7</f>
        <v>44742</v>
      </c>
      <c r="C6" s="22">
        <f>[6]Jun22!$M$1</f>
        <v>0</v>
      </c>
      <c r="D6" s="22">
        <f>[6]Jun22!$N$1</f>
        <v>0</v>
      </c>
      <c r="E6" s="22">
        <f>[6]Jun22!$O$1</f>
        <v>0</v>
      </c>
      <c r="F6" s="22">
        <f>[6]Jun22!$P$1+[6]Jun22!$Q$1</f>
        <v>0</v>
      </c>
      <c r="G6" s="22">
        <f t="shared" si="0"/>
        <v>0</v>
      </c>
      <c r="H6" s="22">
        <f>[6]Jun22!$T$1</f>
        <v>0</v>
      </c>
      <c r="I6" s="22">
        <f>[6]Jun22!$G$1</f>
        <v>0</v>
      </c>
      <c r="J6" s="23"/>
      <c r="K6" s="412"/>
      <c r="L6" s="24"/>
    </row>
    <row r="7" spans="1:12" x14ac:dyDescent="0.15">
      <c r="A7" s="20"/>
      <c r="B7" s="21">
        <f>Admin!B8</f>
        <v>44773</v>
      </c>
      <c r="C7" s="22">
        <f>[6]Jul22!$M$1</f>
        <v>0</v>
      </c>
      <c r="D7" s="22">
        <f>[6]Jul22!$N$1</f>
        <v>0</v>
      </c>
      <c r="E7" s="22">
        <f>[6]Jul22!$O$1</f>
        <v>0</v>
      </c>
      <c r="F7" s="22">
        <f>[6]Jul22!$P$1+[6]Jul22!$Q$1</f>
        <v>0</v>
      </c>
      <c r="G7" s="22">
        <f t="shared" si="0"/>
        <v>0</v>
      </c>
      <c r="H7" s="22">
        <f>[6]Jul22!$T$1</f>
        <v>0</v>
      </c>
      <c r="I7" s="22">
        <f>[6]Jul22!$G$1</f>
        <v>0</v>
      </c>
      <c r="J7" s="23"/>
      <c r="K7" s="412"/>
      <c r="L7" s="24"/>
    </row>
    <row r="8" spans="1:12" ht="12" customHeight="1" x14ac:dyDescent="0.15">
      <c r="A8" s="20"/>
      <c r="B8" s="21">
        <f>Admin!B9</f>
        <v>44804</v>
      </c>
      <c r="C8" s="22">
        <f>[6]Aug22!$M$1</f>
        <v>0</v>
      </c>
      <c r="D8" s="22">
        <f>[6]Aug22!$N$1</f>
        <v>0</v>
      </c>
      <c r="E8" s="22">
        <f>[6]Aug22!$O$1</f>
        <v>0</v>
      </c>
      <c r="F8" s="22">
        <f>[6]Aug22!$P$1+[6]Aug22!$Q$1</f>
        <v>0</v>
      </c>
      <c r="G8" s="22">
        <f t="shared" si="0"/>
        <v>0</v>
      </c>
      <c r="H8" s="22">
        <f>[6]Aug22!$T$1</f>
        <v>0</v>
      </c>
      <c r="I8" s="22">
        <f>[6]Aug22!$G$1</f>
        <v>0</v>
      </c>
      <c r="J8" s="23"/>
      <c r="K8" s="411" t="s">
        <v>30</v>
      </c>
      <c r="L8" s="24"/>
    </row>
    <row r="9" spans="1:12" ht="12" customHeight="1" x14ac:dyDescent="0.15">
      <c r="A9" s="20"/>
      <c r="B9" s="21">
        <f>Admin!B10</f>
        <v>44834</v>
      </c>
      <c r="C9" s="22">
        <f>[6]Sep22!$M$1</f>
        <v>0</v>
      </c>
      <c r="D9" s="22">
        <f>[6]Sep22!$N$1</f>
        <v>0</v>
      </c>
      <c r="E9" s="22">
        <f>[6]Sep22!$O$1</f>
        <v>0</v>
      </c>
      <c r="F9" s="22">
        <f>[6]Sep22!$P$1+[6]Sep22!$Q$1</f>
        <v>0</v>
      </c>
      <c r="G9" s="22">
        <f t="shared" si="0"/>
        <v>0</v>
      </c>
      <c r="H9" s="22">
        <f>[6]Sep22!$T$1</f>
        <v>0</v>
      </c>
      <c r="I9" s="22">
        <f>[6]Sep22!$G$1</f>
        <v>0</v>
      </c>
      <c r="J9" s="23"/>
      <c r="K9" s="412"/>
      <c r="L9" s="24"/>
    </row>
    <row r="10" spans="1:12" ht="12" customHeight="1" x14ac:dyDescent="0.15">
      <c r="A10" s="20"/>
      <c r="B10" s="21">
        <f>Admin!B11</f>
        <v>44865</v>
      </c>
      <c r="C10" s="22">
        <f>[6]Oct22!$M$1</f>
        <v>0</v>
      </c>
      <c r="D10" s="22">
        <f>[6]Oct22!$N$1</f>
        <v>0</v>
      </c>
      <c r="E10" s="22">
        <f>[6]Oct22!$O$1</f>
        <v>0</v>
      </c>
      <c r="F10" s="22">
        <f>[6]Oct22!$P$1+[6]Oct22!$Q$1</f>
        <v>0</v>
      </c>
      <c r="G10" s="22">
        <f t="shared" si="0"/>
        <v>0</v>
      </c>
      <c r="H10" s="22">
        <f>[6]Oct22!$T$1</f>
        <v>0</v>
      </c>
      <c r="I10" s="22">
        <f>[6]Oct22!$G$1</f>
        <v>0</v>
      </c>
      <c r="J10" s="23"/>
      <c r="K10" s="412"/>
      <c r="L10" s="24"/>
    </row>
    <row r="11" spans="1:12" ht="12" customHeight="1" x14ac:dyDescent="0.15">
      <c r="A11" s="20"/>
      <c r="B11" s="21">
        <f>Admin!B12</f>
        <v>44895</v>
      </c>
      <c r="C11" s="22">
        <f>[6]Nov22!$M$1</f>
        <v>0</v>
      </c>
      <c r="D11" s="22">
        <f>[6]Nov22!$N$1</f>
        <v>0</v>
      </c>
      <c r="E11" s="22">
        <f>[6]Nov22!$O$1</f>
        <v>0</v>
      </c>
      <c r="F11" s="22">
        <f>[6]Nov22!$P$1+[6]Nov22!$Q$1</f>
        <v>0</v>
      </c>
      <c r="G11" s="22">
        <f t="shared" si="0"/>
        <v>0</v>
      </c>
      <c r="H11" s="22">
        <f>[6]Nov22!$T$1</f>
        <v>0</v>
      </c>
      <c r="I11" s="22">
        <f>[6]Nov22!$G$1</f>
        <v>0</v>
      </c>
      <c r="J11" s="23"/>
      <c r="K11" s="412"/>
      <c r="L11" s="24"/>
    </row>
    <row r="12" spans="1:12" ht="12" customHeight="1" x14ac:dyDescent="0.15">
      <c r="A12" s="20"/>
      <c r="B12" s="21">
        <f>Admin!B13</f>
        <v>44926</v>
      </c>
      <c r="C12" s="22">
        <f>[6]Dec22!$M$1</f>
        <v>0</v>
      </c>
      <c r="D12" s="22">
        <f>[6]Dec22!$N$1</f>
        <v>0</v>
      </c>
      <c r="E12" s="22">
        <f>[6]Dec22!$O$1</f>
        <v>0</v>
      </c>
      <c r="F12" s="22">
        <f>[6]Dec22!$P$1+[6]Dec22!$Q$1</f>
        <v>0</v>
      </c>
      <c r="G12" s="22">
        <f t="shared" si="0"/>
        <v>0</v>
      </c>
      <c r="H12" s="22">
        <f>[6]Dec22!$T$1</f>
        <v>0</v>
      </c>
      <c r="I12" s="22">
        <f>[6]Dec22!$G$1</f>
        <v>0</v>
      </c>
      <c r="J12" s="23"/>
      <c r="K12" s="411"/>
      <c r="L12" s="24"/>
    </row>
    <row r="13" spans="1:12" x14ac:dyDescent="0.15">
      <c r="A13" s="20"/>
      <c r="B13" s="21">
        <f>Admin!B14</f>
        <v>44957</v>
      </c>
      <c r="C13" s="22">
        <f>[6]Jan23!$M$1</f>
        <v>0</v>
      </c>
      <c r="D13" s="22">
        <f>[6]Jan23!$N$1</f>
        <v>0</v>
      </c>
      <c r="E13" s="22">
        <f>[6]Jan23!$O$1</f>
        <v>0</v>
      </c>
      <c r="F13" s="22">
        <f>[6]Jan23!$P$1+[6]Jan23!$Q$1</f>
        <v>0</v>
      </c>
      <c r="G13" s="22">
        <f t="shared" si="0"/>
        <v>0</v>
      </c>
      <c r="H13" s="22">
        <f>[6]Jan23!$T$1</f>
        <v>0</v>
      </c>
      <c r="I13" s="22">
        <f>[6]Jan23!$G$1</f>
        <v>0</v>
      </c>
      <c r="J13" s="23"/>
      <c r="K13" s="412"/>
      <c r="L13" s="24"/>
    </row>
    <row r="14" spans="1:12" x14ac:dyDescent="0.15">
      <c r="A14" s="20"/>
      <c r="B14" s="21">
        <f>Admin!B15</f>
        <v>44985</v>
      </c>
      <c r="C14" s="22">
        <f>[6]Feb23!$M$1</f>
        <v>0</v>
      </c>
      <c r="D14" s="22">
        <f>[6]Feb23!$N$1</f>
        <v>0</v>
      </c>
      <c r="E14" s="22">
        <f>[6]Feb23!$O$1</f>
        <v>0</v>
      </c>
      <c r="F14" s="22">
        <f>[6]Feb23!$P$1+[6]Feb23!$Q$1</f>
        <v>0</v>
      </c>
      <c r="G14" s="22">
        <f t="shared" si="0"/>
        <v>0</v>
      </c>
      <c r="H14" s="22">
        <f>[6]Feb23!$T$1</f>
        <v>0</v>
      </c>
      <c r="I14" s="22">
        <f>[6]Feb23!$G$1</f>
        <v>0</v>
      </c>
      <c r="J14" s="23"/>
      <c r="K14" s="412"/>
      <c r="L14" s="24"/>
    </row>
    <row r="15" spans="1:12" x14ac:dyDescent="0.15">
      <c r="A15" s="20"/>
      <c r="B15" s="21">
        <f>Admin!B16</f>
        <v>45016</v>
      </c>
      <c r="C15" s="22">
        <f>[6]Mar23!$M$1</f>
        <v>0</v>
      </c>
      <c r="D15" s="22">
        <f>[6]Mar23!$N$1</f>
        <v>0</v>
      </c>
      <c r="E15" s="22">
        <f>[6]Mar23!$O$1</f>
        <v>0</v>
      </c>
      <c r="F15" s="22">
        <f>[6]Mar23!$P$1+[6]Mar23!$Q$1</f>
        <v>0</v>
      </c>
      <c r="G15" s="22">
        <f t="shared" si="0"/>
        <v>0</v>
      </c>
      <c r="H15" s="22">
        <f>[6]Mar23!$T$1</f>
        <v>0</v>
      </c>
      <c r="I15" s="22">
        <f>[6]Mar23!$G$1</f>
        <v>0</v>
      </c>
      <c r="J15" s="23"/>
      <c r="K15" s="23"/>
      <c r="L15" s="24"/>
    </row>
    <row r="16" spans="1:12" ht="13" thickBot="1" x14ac:dyDescent="0.2">
      <c r="A16" s="25"/>
      <c r="B16" s="26"/>
      <c r="C16" s="27"/>
      <c r="D16" s="27"/>
      <c r="E16" s="27"/>
      <c r="F16" s="27"/>
      <c r="G16" s="27"/>
      <c r="H16" s="27"/>
      <c r="I16" s="27"/>
      <c r="J16" s="28"/>
      <c r="K16" s="28"/>
      <c r="L16" s="29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31"/>
  <sheetViews>
    <sheetView workbookViewId="0">
      <selection activeCell="B2" sqref="B2"/>
    </sheetView>
  </sheetViews>
  <sheetFormatPr baseColWidth="10" defaultColWidth="9.1640625" defaultRowHeight="12" x14ac:dyDescent="0.15"/>
  <cols>
    <col min="1" max="1" width="1.5" style="11" customWidth="1"/>
    <col min="2" max="2" width="10.6640625" style="74" customWidth="1"/>
    <col min="3" max="3" width="0.83203125" style="74" customWidth="1"/>
    <col min="4" max="4" width="8.6640625" style="75" customWidth="1"/>
    <col min="5" max="5" width="0.83203125" style="75" customWidth="1"/>
    <col min="6" max="6" width="8.6640625" style="75" customWidth="1"/>
    <col min="7" max="7" width="0.83203125" style="75" customWidth="1"/>
    <col min="8" max="8" width="7.6640625" style="76" customWidth="1"/>
    <col min="9" max="9" width="0.83203125" style="75" customWidth="1"/>
    <col min="10" max="10" width="8" style="75" customWidth="1"/>
    <col min="11" max="11" width="0.83203125" style="75" customWidth="1"/>
    <col min="12" max="12" width="7.6640625" style="75" customWidth="1"/>
    <col min="13" max="13" width="0.83203125" style="75" customWidth="1"/>
    <col min="14" max="14" width="7.6640625" style="77" customWidth="1"/>
    <col min="15" max="15" width="0.83203125" style="75" customWidth="1"/>
    <col min="16" max="16" width="8" style="75" customWidth="1"/>
    <col min="17" max="17" width="0.83203125" style="75" customWidth="1"/>
    <col min="18" max="18" width="7.6640625" style="78" customWidth="1"/>
    <col min="19" max="19" width="0.83203125" style="75" customWidth="1"/>
    <col min="20" max="20" width="7.6640625" style="77" customWidth="1"/>
    <col min="21" max="21" width="0.83203125" style="75" customWidth="1"/>
    <col min="22" max="22" width="8" style="75" customWidth="1"/>
    <col min="23" max="23" width="0.83203125" style="75" customWidth="1"/>
    <col min="24" max="24" width="7.6640625" style="78" customWidth="1"/>
    <col min="25" max="25" width="0.83203125" style="75" customWidth="1"/>
    <col min="26" max="26" width="9" style="75" customWidth="1"/>
    <col min="27" max="27" width="0.83203125" style="75" customWidth="1"/>
    <col min="28" max="28" width="10.6640625" style="75" customWidth="1"/>
    <col min="29" max="29" width="1.6640625" style="11" customWidth="1"/>
    <col min="30" max="33" width="9.6640625" style="79" customWidth="1"/>
    <col min="34" max="34" width="2.6640625" style="11" customWidth="1"/>
    <col min="35" max="16384" width="9.1640625" style="11"/>
  </cols>
  <sheetData>
    <row r="1" spans="1:34" ht="13" x14ac:dyDescent="0.15">
      <c r="A1" s="6"/>
      <c r="B1" s="31"/>
      <c r="C1" s="31"/>
      <c r="D1" s="32"/>
      <c r="E1" s="32"/>
      <c r="F1" s="32"/>
      <c r="G1" s="32"/>
      <c r="H1" s="420" t="s">
        <v>31</v>
      </c>
      <c r="I1" s="421"/>
      <c r="J1" s="421"/>
      <c r="K1" s="421"/>
      <c r="L1" s="422"/>
      <c r="M1" s="32"/>
      <c r="N1" s="420" t="s">
        <v>31</v>
      </c>
      <c r="O1" s="421"/>
      <c r="P1" s="421"/>
      <c r="Q1" s="421"/>
      <c r="R1" s="422"/>
      <c r="S1" s="32"/>
      <c r="T1" s="420" t="s">
        <v>31</v>
      </c>
      <c r="U1" s="421"/>
      <c r="V1" s="421"/>
      <c r="W1" s="421"/>
      <c r="X1" s="422"/>
      <c r="Y1" s="33"/>
      <c r="Z1" s="32"/>
      <c r="AA1" s="32"/>
      <c r="AB1" s="32"/>
      <c r="AC1" s="10"/>
      <c r="AD1" s="34"/>
      <c r="AE1" s="35"/>
      <c r="AF1" s="35"/>
      <c r="AG1" s="35"/>
      <c r="AH1" s="10"/>
    </row>
    <row r="2" spans="1:34" s="45" customFormat="1" ht="39" x14ac:dyDescent="0.15">
      <c r="A2" s="36"/>
      <c r="B2" s="37" t="s">
        <v>32</v>
      </c>
      <c r="C2" s="38"/>
      <c r="D2" s="39" t="s">
        <v>33</v>
      </c>
      <c r="E2" s="40"/>
      <c r="F2" s="39" t="s">
        <v>34</v>
      </c>
      <c r="G2" s="40"/>
      <c r="H2" s="41" t="s">
        <v>35</v>
      </c>
      <c r="I2" s="40"/>
      <c r="J2" s="39" t="s">
        <v>36</v>
      </c>
      <c r="K2" s="40"/>
      <c r="L2" s="39" t="s">
        <v>37</v>
      </c>
      <c r="M2" s="40"/>
      <c r="N2" s="41" t="s">
        <v>38</v>
      </c>
      <c r="O2" s="40"/>
      <c r="P2" s="39" t="s">
        <v>39</v>
      </c>
      <c r="Q2" s="40"/>
      <c r="R2" s="39" t="s">
        <v>37</v>
      </c>
      <c r="S2" s="40"/>
      <c r="T2" s="41" t="s">
        <v>40</v>
      </c>
      <c r="U2" s="40"/>
      <c r="V2" s="39" t="s">
        <v>41</v>
      </c>
      <c r="W2" s="40"/>
      <c r="X2" s="42" t="s">
        <v>37</v>
      </c>
      <c r="Y2" s="43"/>
      <c r="Z2" s="39" t="s">
        <v>42</v>
      </c>
      <c r="AA2" s="40"/>
      <c r="AB2" s="39" t="s">
        <v>43</v>
      </c>
      <c r="AC2" s="44"/>
      <c r="AD2" s="423" t="s">
        <v>44</v>
      </c>
      <c r="AE2" s="424"/>
      <c r="AF2" s="424"/>
      <c r="AG2" s="425"/>
      <c r="AH2" s="44"/>
    </row>
    <row r="3" spans="1:34" x14ac:dyDescent="0.15">
      <c r="A3" s="20"/>
      <c r="B3" s="46"/>
      <c r="C3" s="46"/>
      <c r="D3" s="47"/>
      <c r="E3" s="47"/>
      <c r="F3" s="48"/>
      <c r="G3" s="48"/>
      <c r="H3" s="49"/>
      <c r="I3" s="48"/>
      <c r="J3" s="48"/>
      <c r="K3" s="48"/>
      <c r="L3" s="50"/>
      <c r="M3" s="48"/>
      <c r="N3" s="49"/>
      <c r="O3" s="48"/>
      <c r="P3" s="48"/>
      <c r="Q3" s="48"/>
      <c r="R3" s="50"/>
      <c r="S3" s="48"/>
      <c r="T3" s="49"/>
      <c r="U3" s="48"/>
      <c r="V3" s="48"/>
      <c r="W3" s="48"/>
      <c r="X3" s="48"/>
      <c r="Y3" s="51"/>
      <c r="Z3" s="48"/>
      <c r="AA3" s="48"/>
      <c r="AB3" s="48"/>
      <c r="AC3" s="24"/>
      <c r="AD3" s="413" t="s">
        <v>393</v>
      </c>
      <c r="AE3" s="416"/>
      <c r="AF3" s="416"/>
      <c r="AG3" s="416"/>
      <c r="AH3" s="24"/>
    </row>
    <row r="4" spans="1:34" ht="13" x14ac:dyDescent="0.15">
      <c r="A4" s="20"/>
      <c r="B4" s="417" t="s">
        <v>45</v>
      </c>
      <c r="C4" s="418"/>
      <c r="D4" s="418"/>
      <c r="E4" s="419"/>
      <c r="F4" s="419"/>
      <c r="G4" s="48"/>
      <c r="H4" s="52">
        <v>0</v>
      </c>
      <c r="I4" s="48"/>
      <c r="J4" s="48"/>
      <c r="K4" s="48"/>
      <c r="L4" s="50"/>
      <c r="M4" s="48"/>
      <c r="N4" s="52">
        <v>0</v>
      </c>
      <c r="O4" s="48"/>
      <c r="P4" s="48"/>
      <c r="Q4" s="48"/>
      <c r="R4" s="50"/>
      <c r="S4" s="48"/>
      <c r="T4" s="52">
        <v>0</v>
      </c>
      <c r="U4" s="48"/>
      <c r="V4" s="48"/>
      <c r="W4" s="48"/>
      <c r="X4" s="48"/>
      <c r="Y4" s="51"/>
      <c r="Z4" s="48"/>
      <c r="AA4" s="48"/>
      <c r="AB4" s="48"/>
      <c r="AC4" s="24"/>
      <c r="AD4" s="415"/>
      <c r="AE4" s="416"/>
      <c r="AF4" s="416"/>
      <c r="AG4" s="416"/>
      <c r="AH4" s="24"/>
    </row>
    <row r="5" spans="1:34" x14ac:dyDescent="0.15">
      <c r="A5" s="20"/>
      <c r="B5" s="53"/>
      <c r="C5" s="53"/>
      <c r="D5" s="54"/>
      <c r="E5" s="54"/>
      <c r="F5" s="54"/>
      <c r="G5" s="54"/>
      <c r="H5" s="55"/>
      <c r="I5" s="54"/>
      <c r="J5" s="54"/>
      <c r="K5" s="54"/>
      <c r="L5" s="56"/>
      <c r="M5" s="54"/>
      <c r="N5" s="55"/>
      <c r="O5" s="54"/>
      <c r="P5" s="54"/>
      <c r="Q5" s="54"/>
      <c r="R5" s="56"/>
      <c r="S5" s="54"/>
      <c r="T5" s="55"/>
      <c r="U5" s="54"/>
      <c r="V5" s="54"/>
      <c r="W5" s="54"/>
      <c r="X5" s="54"/>
      <c r="Y5" s="57"/>
      <c r="Z5" s="54"/>
      <c r="AA5" s="54"/>
      <c r="AB5" s="54"/>
      <c r="AC5" s="24"/>
      <c r="AD5" s="415"/>
      <c r="AE5" s="416"/>
      <c r="AF5" s="416"/>
      <c r="AG5" s="416"/>
      <c r="AH5" s="24"/>
    </row>
    <row r="6" spans="1:34" x14ac:dyDescent="0.15">
      <c r="A6" s="20"/>
      <c r="B6" s="58">
        <f>Admin!B4</f>
        <v>44657</v>
      </c>
      <c r="C6" s="59"/>
      <c r="D6" s="60">
        <f>AB6</f>
        <v>0</v>
      </c>
      <c r="E6" s="54"/>
      <c r="F6" s="54"/>
      <c r="G6" s="54"/>
      <c r="H6" s="55"/>
      <c r="I6" s="54"/>
      <c r="J6" s="54"/>
      <c r="K6" s="54"/>
      <c r="L6" s="56"/>
      <c r="M6" s="54"/>
      <c r="N6" s="55"/>
      <c r="O6" s="54"/>
      <c r="P6" s="54"/>
      <c r="Q6" s="54"/>
      <c r="R6" s="56"/>
      <c r="S6" s="54"/>
      <c r="T6" s="55"/>
      <c r="U6" s="54"/>
      <c r="V6" s="54"/>
      <c r="W6" s="54"/>
      <c r="X6" s="54"/>
      <c r="Y6" s="57"/>
      <c r="Z6" s="54"/>
      <c r="AA6" s="54"/>
      <c r="AB6" s="62"/>
      <c r="AC6" s="24"/>
      <c r="AD6" s="415"/>
      <c r="AE6" s="416"/>
      <c r="AF6" s="416"/>
      <c r="AG6" s="416"/>
      <c r="AH6" s="24"/>
    </row>
    <row r="7" spans="1:34" x14ac:dyDescent="0.15">
      <c r="A7" s="20"/>
      <c r="B7" s="59"/>
      <c r="C7" s="59"/>
      <c r="D7" s="54"/>
      <c r="E7" s="54"/>
      <c r="F7" s="54"/>
      <c r="G7" s="54"/>
      <c r="H7" s="55"/>
      <c r="I7" s="54"/>
      <c r="J7" s="54"/>
      <c r="K7" s="54"/>
      <c r="L7" s="56"/>
      <c r="M7" s="54"/>
      <c r="N7" s="55"/>
      <c r="O7" s="54"/>
      <c r="P7" s="54"/>
      <c r="Q7" s="54"/>
      <c r="R7" s="56"/>
      <c r="S7" s="54"/>
      <c r="T7" s="55"/>
      <c r="U7" s="54"/>
      <c r="V7" s="54"/>
      <c r="W7" s="54"/>
      <c r="X7" s="54"/>
      <c r="Y7" s="57"/>
      <c r="Z7" s="54"/>
      <c r="AA7" s="54"/>
      <c r="AB7" s="54"/>
      <c r="AC7" s="24"/>
      <c r="AD7" s="415"/>
      <c r="AE7" s="416"/>
      <c r="AF7" s="416"/>
      <c r="AG7" s="416"/>
      <c r="AH7" s="24"/>
    </row>
    <row r="8" spans="1:34" x14ac:dyDescent="0.15">
      <c r="A8" s="20"/>
      <c r="B8" s="58">
        <f>Admin!B5</f>
        <v>44681</v>
      </c>
      <c r="C8" s="59"/>
      <c r="D8" s="60">
        <f>D6+F8-L8-R8-X8+Z6</f>
        <v>0</v>
      </c>
      <c r="E8" s="54"/>
      <c r="F8" s="54">
        <f>IF((H$4+N$4+T$4)=0,0,[3]Apr22!$P$1)</f>
        <v>0</v>
      </c>
      <c r="G8" s="54"/>
      <c r="H8" s="61">
        <f>H4</f>
        <v>0</v>
      </c>
      <c r="I8" s="54"/>
      <c r="J8" s="54">
        <f>[2]Apr22!$P$1</f>
        <v>0</v>
      </c>
      <c r="K8" s="54"/>
      <c r="L8" s="56">
        <f>J8*H8</f>
        <v>0</v>
      </c>
      <c r="M8" s="54"/>
      <c r="N8" s="61">
        <f>N4</f>
        <v>0</v>
      </c>
      <c r="O8" s="54"/>
      <c r="P8" s="54">
        <f>[2]Apr22!$Q$1</f>
        <v>0</v>
      </c>
      <c r="Q8" s="54"/>
      <c r="R8" s="56">
        <f>P8*N8</f>
        <v>0</v>
      </c>
      <c r="S8" s="54"/>
      <c r="T8" s="61">
        <f>T4</f>
        <v>0</v>
      </c>
      <c r="U8" s="54"/>
      <c r="V8" s="54">
        <f>[2]Apr22!$R$1</f>
        <v>0</v>
      </c>
      <c r="W8" s="54"/>
      <c r="X8" s="54">
        <f>V8*T8</f>
        <v>0</v>
      </c>
      <c r="Y8" s="57"/>
      <c r="Z8" s="54">
        <f>IF(AB8&lt;&gt;D8,AB8-D8,0)</f>
        <v>0</v>
      </c>
      <c r="AA8" s="54"/>
      <c r="AB8" s="62">
        <f>AB6+F8-L8-R8-X8</f>
        <v>0</v>
      </c>
      <c r="AC8" s="24"/>
      <c r="AD8" s="415"/>
      <c r="AE8" s="416"/>
      <c r="AF8" s="416"/>
      <c r="AG8" s="416"/>
      <c r="AH8" s="24"/>
    </row>
    <row r="9" spans="1:34" x14ac:dyDescent="0.15">
      <c r="A9" s="20"/>
      <c r="B9" s="59"/>
      <c r="C9" s="59"/>
      <c r="D9" s="54"/>
      <c r="E9" s="54"/>
      <c r="F9" s="54"/>
      <c r="G9" s="54"/>
      <c r="H9" s="55"/>
      <c r="I9" s="54"/>
      <c r="J9" s="54"/>
      <c r="K9" s="54"/>
      <c r="L9" s="56"/>
      <c r="M9" s="54"/>
      <c r="N9" s="55"/>
      <c r="O9" s="54"/>
      <c r="P9" s="54"/>
      <c r="Q9" s="54"/>
      <c r="R9" s="56"/>
      <c r="S9" s="54"/>
      <c r="T9" s="55"/>
      <c r="U9" s="54"/>
      <c r="V9" s="54"/>
      <c r="W9" s="54"/>
      <c r="X9" s="54"/>
      <c r="Y9" s="57"/>
      <c r="Z9" s="54"/>
      <c r="AA9" s="54"/>
      <c r="AB9" s="54"/>
      <c r="AC9" s="24"/>
      <c r="AD9" s="415"/>
      <c r="AE9" s="416"/>
      <c r="AF9" s="416"/>
      <c r="AG9" s="416"/>
      <c r="AH9" s="24"/>
    </row>
    <row r="10" spans="1:34" ht="13" x14ac:dyDescent="0.15">
      <c r="A10" s="20"/>
      <c r="B10" s="58">
        <f>Admin!B6</f>
        <v>44712</v>
      </c>
      <c r="C10" s="59"/>
      <c r="D10" s="60">
        <f>D8+F10-L10-R10-X10+Z8</f>
        <v>0</v>
      </c>
      <c r="E10" s="54"/>
      <c r="F10" s="54">
        <f>IF((H$4+N$4+T$4)=0,0,[3]May22!$P$1)</f>
        <v>0</v>
      </c>
      <c r="G10" s="54"/>
      <c r="H10" s="61">
        <f>H8</f>
        <v>0</v>
      </c>
      <c r="I10" s="54"/>
      <c r="J10" s="54">
        <f>[2]May22!$P$1</f>
        <v>0</v>
      </c>
      <c r="K10" s="54"/>
      <c r="L10" s="56">
        <f>J10*H10</f>
        <v>0</v>
      </c>
      <c r="M10" s="54"/>
      <c r="N10" s="61">
        <f>N8</f>
        <v>0</v>
      </c>
      <c r="O10" s="54"/>
      <c r="P10" s="54">
        <f>[2]May22!$Q$1</f>
        <v>0</v>
      </c>
      <c r="Q10" s="54"/>
      <c r="R10" s="56">
        <f>P10*N10</f>
        <v>0</v>
      </c>
      <c r="S10" s="54"/>
      <c r="T10" s="61">
        <f>T8</f>
        <v>0</v>
      </c>
      <c r="U10" s="54"/>
      <c r="V10" s="54">
        <f>[2]May22!$R$1</f>
        <v>0</v>
      </c>
      <c r="W10" s="54"/>
      <c r="X10" s="54">
        <f>V10*T10</f>
        <v>0</v>
      </c>
      <c r="Y10" s="57"/>
      <c r="Z10" s="54">
        <f>IF(AB10&lt;&gt;D10,AB10-D10,0)</f>
        <v>0</v>
      </c>
      <c r="AA10" s="54"/>
      <c r="AB10" s="62">
        <f>AB8+F10-L10-R10-X10</f>
        <v>0</v>
      </c>
      <c r="AC10" s="24"/>
      <c r="AD10" s="63"/>
      <c r="AE10" s="64"/>
      <c r="AF10" s="64"/>
      <c r="AG10" s="64"/>
      <c r="AH10" s="24"/>
    </row>
    <row r="11" spans="1:34" x14ac:dyDescent="0.15">
      <c r="A11" s="20"/>
      <c r="B11" s="59"/>
      <c r="C11" s="59"/>
      <c r="D11" s="54"/>
      <c r="E11" s="54"/>
      <c r="F11" s="54"/>
      <c r="G11" s="54"/>
      <c r="H11" s="55"/>
      <c r="I11" s="54"/>
      <c r="J11" s="54"/>
      <c r="K11" s="54"/>
      <c r="L11" s="56"/>
      <c r="M11" s="54"/>
      <c r="N11" s="55"/>
      <c r="O11" s="54"/>
      <c r="P11" s="54"/>
      <c r="Q11" s="54"/>
      <c r="R11" s="56"/>
      <c r="S11" s="54"/>
      <c r="T11" s="55"/>
      <c r="U11" s="54"/>
      <c r="V11" s="54"/>
      <c r="W11" s="54"/>
      <c r="X11" s="54"/>
      <c r="Y11" s="57"/>
      <c r="Z11" s="54"/>
      <c r="AA11" s="54"/>
      <c r="AB11" s="54"/>
      <c r="AC11" s="24"/>
      <c r="AD11" s="413" t="s">
        <v>46</v>
      </c>
      <c r="AE11" s="416"/>
      <c r="AF11" s="416"/>
      <c r="AG11" s="416"/>
      <c r="AH11" s="24"/>
    </row>
    <row r="12" spans="1:34" x14ac:dyDescent="0.15">
      <c r="A12" s="20"/>
      <c r="B12" s="58">
        <f>Admin!B7</f>
        <v>44742</v>
      </c>
      <c r="C12" s="59"/>
      <c r="D12" s="60">
        <f>D10+F12-L12-R12-X12+Z10</f>
        <v>0</v>
      </c>
      <c r="E12" s="54"/>
      <c r="F12" s="54">
        <f>IF((H$4+N$4+T$4)=0,0,[3]Jun22!$P$1)</f>
        <v>0</v>
      </c>
      <c r="G12" s="54"/>
      <c r="H12" s="61">
        <f>H10</f>
        <v>0</v>
      </c>
      <c r="I12" s="54"/>
      <c r="J12" s="54">
        <f>[2]Jun22!$P$1</f>
        <v>0</v>
      </c>
      <c r="K12" s="54"/>
      <c r="L12" s="56">
        <f>J12*H12</f>
        <v>0</v>
      </c>
      <c r="M12" s="54"/>
      <c r="N12" s="61">
        <f>N10</f>
        <v>0</v>
      </c>
      <c r="O12" s="54"/>
      <c r="P12" s="54">
        <f>[2]Jun22!$Q$1</f>
        <v>0</v>
      </c>
      <c r="Q12" s="54"/>
      <c r="R12" s="56">
        <f>P12*N12</f>
        <v>0</v>
      </c>
      <c r="S12" s="54"/>
      <c r="T12" s="61">
        <f>T10</f>
        <v>0</v>
      </c>
      <c r="U12" s="54"/>
      <c r="V12" s="54">
        <f>[2]Jun22!$R$1</f>
        <v>0</v>
      </c>
      <c r="W12" s="54"/>
      <c r="X12" s="54">
        <f>V12*T12</f>
        <v>0</v>
      </c>
      <c r="Y12" s="57"/>
      <c r="Z12" s="54">
        <f>IF(AB12&lt;&gt;D12,AB12-D12,0)</f>
        <v>0</v>
      </c>
      <c r="AA12" s="54"/>
      <c r="AB12" s="62">
        <f>AB10+F12-L12-R12-X12</f>
        <v>0</v>
      </c>
      <c r="AC12" s="24"/>
      <c r="AD12" s="415"/>
      <c r="AE12" s="416"/>
      <c r="AF12" s="416"/>
      <c r="AG12" s="416"/>
      <c r="AH12" s="24"/>
    </row>
    <row r="13" spans="1:34" x14ac:dyDescent="0.15">
      <c r="A13" s="20"/>
      <c r="B13" s="59"/>
      <c r="C13" s="59"/>
      <c r="D13" s="54"/>
      <c r="E13" s="54"/>
      <c r="F13" s="54"/>
      <c r="G13" s="54"/>
      <c r="H13" s="55"/>
      <c r="I13" s="54"/>
      <c r="J13" s="54"/>
      <c r="K13" s="54"/>
      <c r="L13" s="56"/>
      <c r="M13" s="54"/>
      <c r="N13" s="55"/>
      <c r="O13" s="54"/>
      <c r="P13" s="54"/>
      <c r="Q13" s="54"/>
      <c r="R13" s="56"/>
      <c r="S13" s="54"/>
      <c r="T13" s="55"/>
      <c r="U13" s="54"/>
      <c r="V13" s="54"/>
      <c r="W13" s="54"/>
      <c r="X13" s="54"/>
      <c r="Y13" s="57"/>
      <c r="Z13" s="54"/>
      <c r="AA13" s="54"/>
      <c r="AB13" s="54"/>
      <c r="AC13" s="24"/>
      <c r="AD13" s="415"/>
      <c r="AE13" s="416"/>
      <c r="AF13" s="416"/>
      <c r="AG13" s="416"/>
      <c r="AH13" s="24"/>
    </row>
    <row r="14" spans="1:34" ht="12" customHeight="1" x14ac:dyDescent="0.15">
      <c r="A14" s="20"/>
      <c r="B14" s="58">
        <f>Admin!B8</f>
        <v>44773</v>
      </c>
      <c r="C14" s="59"/>
      <c r="D14" s="60">
        <f>D12+F14-L14-R14-X14+Z12</f>
        <v>0</v>
      </c>
      <c r="E14" s="54"/>
      <c r="F14" s="54">
        <f>IF((H$4+N$4+T$4)=0,0,[3]Jul22!$P$1)</f>
        <v>0</v>
      </c>
      <c r="G14" s="54"/>
      <c r="H14" s="61">
        <f>H12</f>
        <v>0</v>
      </c>
      <c r="I14" s="54"/>
      <c r="J14" s="54">
        <f>[2]Jul22!$P$1</f>
        <v>0</v>
      </c>
      <c r="K14" s="54"/>
      <c r="L14" s="56">
        <f>J14*H14</f>
        <v>0</v>
      </c>
      <c r="M14" s="54"/>
      <c r="N14" s="61">
        <f>N12</f>
        <v>0</v>
      </c>
      <c r="O14" s="54"/>
      <c r="P14" s="54">
        <f>[2]Jul22!$Q$1</f>
        <v>0</v>
      </c>
      <c r="Q14" s="54"/>
      <c r="R14" s="56">
        <f>P14*N14</f>
        <v>0</v>
      </c>
      <c r="S14" s="54"/>
      <c r="T14" s="61">
        <f>T12</f>
        <v>0</v>
      </c>
      <c r="U14" s="54"/>
      <c r="V14" s="54">
        <f>[2]Jul22!$R$1</f>
        <v>0</v>
      </c>
      <c r="W14" s="54"/>
      <c r="X14" s="54">
        <f>V14*T14</f>
        <v>0</v>
      </c>
      <c r="Y14" s="57"/>
      <c r="Z14" s="54">
        <f>IF(AB14&lt;&gt;D14,AB14-D14,0)</f>
        <v>0</v>
      </c>
      <c r="AA14" s="54"/>
      <c r="AB14" s="62">
        <f>AB12+F14-L14-R14-X14</f>
        <v>0</v>
      </c>
      <c r="AC14" s="24"/>
      <c r="AD14" s="65"/>
      <c r="AE14" s="66"/>
      <c r="AF14" s="66"/>
      <c r="AG14" s="66"/>
      <c r="AH14" s="24"/>
    </row>
    <row r="15" spans="1:34" ht="12" customHeight="1" x14ac:dyDescent="0.15">
      <c r="A15" s="20"/>
      <c r="B15" s="59"/>
      <c r="C15" s="59"/>
      <c r="D15" s="54"/>
      <c r="E15" s="54"/>
      <c r="F15" s="54"/>
      <c r="G15" s="54"/>
      <c r="H15" s="55"/>
      <c r="I15" s="54"/>
      <c r="J15" s="54"/>
      <c r="K15" s="54"/>
      <c r="L15" s="56"/>
      <c r="M15" s="54"/>
      <c r="N15" s="55"/>
      <c r="O15" s="54"/>
      <c r="P15" s="54"/>
      <c r="Q15" s="54"/>
      <c r="R15" s="56"/>
      <c r="S15" s="54"/>
      <c r="T15" s="55"/>
      <c r="U15" s="54"/>
      <c r="V15" s="54"/>
      <c r="W15" s="54"/>
      <c r="X15" s="54"/>
      <c r="Y15" s="57"/>
      <c r="Z15" s="54"/>
      <c r="AA15" s="54"/>
      <c r="AB15" s="54"/>
      <c r="AC15" s="24"/>
      <c r="AD15" s="413" t="s">
        <v>394</v>
      </c>
      <c r="AE15" s="414"/>
      <c r="AF15" s="414"/>
      <c r="AG15" s="414"/>
      <c r="AH15" s="24"/>
    </row>
    <row r="16" spans="1:34" ht="12" customHeight="1" x14ac:dyDescent="0.15">
      <c r="A16" s="20"/>
      <c r="B16" s="58">
        <f>Admin!B9</f>
        <v>44804</v>
      </c>
      <c r="C16" s="59"/>
      <c r="D16" s="60">
        <f>D14+F16-L16-R16-X16+Z14</f>
        <v>0</v>
      </c>
      <c r="E16" s="54"/>
      <c r="F16" s="54">
        <f>IF((H$4+N$4+T$4)=0,0,[3]Aug22!$P$1)</f>
        <v>0</v>
      </c>
      <c r="G16" s="54"/>
      <c r="H16" s="61">
        <f>H14</f>
        <v>0</v>
      </c>
      <c r="I16" s="54"/>
      <c r="J16" s="54">
        <f>[2]Aug22!$P$1</f>
        <v>0</v>
      </c>
      <c r="K16" s="54"/>
      <c r="L16" s="56">
        <f>J16*H16</f>
        <v>0</v>
      </c>
      <c r="M16" s="54"/>
      <c r="N16" s="61">
        <f>N14</f>
        <v>0</v>
      </c>
      <c r="O16" s="54"/>
      <c r="P16" s="54">
        <f>[2]Aug22!$Q$1</f>
        <v>0</v>
      </c>
      <c r="Q16" s="54"/>
      <c r="R16" s="56">
        <f>P16*N16</f>
        <v>0</v>
      </c>
      <c r="S16" s="54"/>
      <c r="T16" s="61">
        <f>T14</f>
        <v>0</v>
      </c>
      <c r="U16" s="54"/>
      <c r="V16" s="54">
        <f>[2]Aug22!$R$1</f>
        <v>0</v>
      </c>
      <c r="W16" s="54"/>
      <c r="X16" s="54">
        <f>V16*T16</f>
        <v>0</v>
      </c>
      <c r="Y16" s="57"/>
      <c r="Z16" s="54">
        <f>IF(AB16&lt;&gt;D16,AB16-D16,0)</f>
        <v>0</v>
      </c>
      <c r="AA16" s="54"/>
      <c r="AB16" s="62">
        <f>AB14+F16-L16-R16-X16</f>
        <v>0</v>
      </c>
      <c r="AC16" s="24"/>
      <c r="AD16" s="413"/>
      <c r="AE16" s="414"/>
      <c r="AF16" s="414"/>
      <c r="AG16" s="414"/>
      <c r="AH16" s="24"/>
    </row>
    <row r="17" spans="1:34" ht="12" customHeight="1" x14ac:dyDescent="0.15">
      <c r="A17" s="20"/>
      <c r="B17" s="59"/>
      <c r="C17" s="59"/>
      <c r="D17" s="54"/>
      <c r="E17" s="54"/>
      <c r="F17" s="54"/>
      <c r="G17" s="54"/>
      <c r="H17" s="55"/>
      <c r="I17" s="54"/>
      <c r="J17" s="54"/>
      <c r="K17" s="54"/>
      <c r="L17" s="56"/>
      <c r="M17" s="54"/>
      <c r="N17" s="55"/>
      <c r="O17" s="54"/>
      <c r="P17" s="54"/>
      <c r="Q17" s="54"/>
      <c r="R17" s="56"/>
      <c r="S17" s="54"/>
      <c r="T17" s="55"/>
      <c r="U17" s="54"/>
      <c r="V17" s="54"/>
      <c r="W17" s="54"/>
      <c r="X17" s="54"/>
      <c r="Y17" s="57"/>
      <c r="Z17" s="54"/>
      <c r="AA17" s="54"/>
      <c r="AB17" s="54"/>
      <c r="AC17" s="24"/>
      <c r="AD17" s="413"/>
      <c r="AE17" s="414"/>
      <c r="AF17" s="414"/>
      <c r="AG17" s="414"/>
      <c r="AH17" s="24"/>
    </row>
    <row r="18" spans="1:34" ht="12" customHeight="1" x14ac:dyDescent="0.15">
      <c r="A18" s="20"/>
      <c r="B18" s="58">
        <f>Admin!B10</f>
        <v>44834</v>
      </c>
      <c r="C18" s="59"/>
      <c r="D18" s="60">
        <f>D16+F18-L18-R18-X18+Z16</f>
        <v>0</v>
      </c>
      <c r="E18" s="54"/>
      <c r="F18" s="54">
        <f>IF((H$4+N$4+T$4)=0,0,[3]Sep22!$P$1)</f>
        <v>0</v>
      </c>
      <c r="G18" s="54"/>
      <c r="H18" s="61">
        <f>H16</f>
        <v>0</v>
      </c>
      <c r="I18" s="54"/>
      <c r="J18" s="54">
        <f>[2]Sep22!$P$1</f>
        <v>0</v>
      </c>
      <c r="K18" s="54"/>
      <c r="L18" s="56">
        <f>J18*H18</f>
        <v>0</v>
      </c>
      <c r="M18" s="54"/>
      <c r="N18" s="61">
        <f>N16</f>
        <v>0</v>
      </c>
      <c r="O18" s="54"/>
      <c r="P18" s="54">
        <f>[2]Sep22!$Q$1</f>
        <v>0</v>
      </c>
      <c r="Q18" s="54"/>
      <c r="R18" s="56">
        <f>P18*N18</f>
        <v>0</v>
      </c>
      <c r="S18" s="54"/>
      <c r="T18" s="61">
        <f>T16</f>
        <v>0</v>
      </c>
      <c r="U18" s="54"/>
      <c r="V18" s="54">
        <f>[2]Sep22!$R$1</f>
        <v>0</v>
      </c>
      <c r="W18" s="54"/>
      <c r="X18" s="54">
        <f>V18*T18</f>
        <v>0</v>
      </c>
      <c r="Y18" s="57"/>
      <c r="Z18" s="54">
        <f>IF(AB18&lt;&gt;D18,AB18-D18,0)</f>
        <v>0</v>
      </c>
      <c r="AA18" s="54"/>
      <c r="AB18" s="62">
        <f>AB16+F18-L18-R18-X18</f>
        <v>0</v>
      </c>
      <c r="AC18" s="24"/>
      <c r="AD18" s="65"/>
      <c r="AE18" s="66"/>
      <c r="AF18" s="66"/>
      <c r="AG18" s="66"/>
      <c r="AH18" s="24"/>
    </row>
    <row r="19" spans="1:34" ht="12" customHeight="1" x14ac:dyDescent="0.15">
      <c r="A19" s="20"/>
      <c r="B19" s="59"/>
      <c r="C19" s="59"/>
      <c r="D19" s="54"/>
      <c r="E19" s="54"/>
      <c r="F19" s="54"/>
      <c r="G19" s="54"/>
      <c r="H19" s="55"/>
      <c r="I19" s="54"/>
      <c r="J19" s="54"/>
      <c r="K19" s="54"/>
      <c r="L19" s="56"/>
      <c r="M19" s="54"/>
      <c r="N19" s="55"/>
      <c r="O19" s="54"/>
      <c r="P19" s="54"/>
      <c r="Q19" s="54"/>
      <c r="R19" s="56"/>
      <c r="S19" s="54"/>
      <c r="T19" s="55"/>
      <c r="U19" s="54"/>
      <c r="V19" s="54"/>
      <c r="W19" s="54"/>
      <c r="X19" s="54"/>
      <c r="Y19" s="57"/>
      <c r="Z19" s="54"/>
      <c r="AA19" s="54"/>
      <c r="AB19" s="54"/>
      <c r="AC19" s="24"/>
      <c r="AD19" s="413" t="s">
        <v>47</v>
      </c>
      <c r="AE19" s="414"/>
      <c r="AF19" s="414"/>
      <c r="AG19" s="414"/>
      <c r="AH19" s="24"/>
    </row>
    <row r="20" spans="1:34" ht="12" customHeight="1" x14ac:dyDescent="0.15">
      <c r="A20" s="20"/>
      <c r="B20" s="58">
        <f>Admin!B11</f>
        <v>44865</v>
      </c>
      <c r="C20" s="59"/>
      <c r="D20" s="60">
        <f>D18+F20-L20-R20-X20+Z18</f>
        <v>0</v>
      </c>
      <c r="E20" s="54"/>
      <c r="F20" s="54">
        <f>IF((H$4+N$4+T$4)=0,0,[3]Oct22!$P$1)</f>
        <v>0</v>
      </c>
      <c r="G20" s="54"/>
      <c r="H20" s="61">
        <f>H18</f>
        <v>0</v>
      </c>
      <c r="I20" s="54"/>
      <c r="J20" s="54">
        <f>[2]Oct22!$P$1</f>
        <v>0</v>
      </c>
      <c r="K20" s="54"/>
      <c r="L20" s="56">
        <f>J20*H20</f>
        <v>0</v>
      </c>
      <c r="M20" s="54"/>
      <c r="N20" s="61">
        <f>N18</f>
        <v>0</v>
      </c>
      <c r="O20" s="54"/>
      <c r="P20" s="54">
        <f>[2]Oct22!$Q$1</f>
        <v>0</v>
      </c>
      <c r="Q20" s="54"/>
      <c r="R20" s="56">
        <f>P20*N20</f>
        <v>0</v>
      </c>
      <c r="S20" s="54"/>
      <c r="T20" s="61">
        <f>T18</f>
        <v>0</v>
      </c>
      <c r="U20" s="54"/>
      <c r="V20" s="54">
        <f>[2]Oct22!$R$1</f>
        <v>0</v>
      </c>
      <c r="W20" s="54"/>
      <c r="X20" s="54">
        <f>V20*T20</f>
        <v>0</v>
      </c>
      <c r="Y20" s="57"/>
      <c r="Z20" s="54">
        <f>IF(AB20&lt;&gt;D20,AB20-D20,0)</f>
        <v>0</v>
      </c>
      <c r="AA20" s="54"/>
      <c r="AB20" s="62">
        <f>AB18+F20-L20-R20-X20</f>
        <v>0</v>
      </c>
      <c r="AC20" s="24"/>
      <c r="AD20" s="413"/>
      <c r="AE20" s="414"/>
      <c r="AF20" s="414"/>
      <c r="AG20" s="414"/>
      <c r="AH20" s="24"/>
    </row>
    <row r="21" spans="1:34" ht="12" customHeight="1" x14ac:dyDescent="0.15">
      <c r="A21" s="20"/>
      <c r="B21" s="59"/>
      <c r="C21" s="59"/>
      <c r="D21" s="54"/>
      <c r="E21" s="54"/>
      <c r="F21" s="54"/>
      <c r="G21" s="54"/>
      <c r="H21" s="55"/>
      <c r="I21" s="54"/>
      <c r="J21" s="54"/>
      <c r="K21" s="54"/>
      <c r="L21" s="56"/>
      <c r="M21" s="54"/>
      <c r="N21" s="55"/>
      <c r="O21" s="54"/>
      <c r="P21" s="54"/>
      <c r="Q21" s="54"/>
      <c r="R21" s="56"/>
      <c r="S21" s="54"/>
      <c r="T21" s="55"/>
      <c r="U21" s="54"/>
      <c r="V21" s="54"/>
      <c r="W21" s="54"/>
      <c r="X21" s="54"/>
      <c r="Y21" s="57"/>
      <c r="Z21" s="54"/>
      <c r="AA21" s="54"/>
      <c r="AB21" s="54"/>
      <c r="AC21" s="24"/>
      <c r="AD21" s="413"/>
      <c r="AE21" s="414"/>
      <c r="AF21" s="414"/>
      <c r="AG21" s="414"/>
      <c r="AH21" s="24"/>
    </row>
    <row r="22" spans="1:34" ht="12" customHeight="1" x14ac:dyDescent="0.15">
      <c r="A22" s="20"/>
      <c r="B22" s="58">
        <f>Admin!B12</f>
        <v>44895</v>
      </c>
      <c r="C22" s="59"/>
      <c r="D22" s="60">
        <f>D20+F22-L22-R22-X22+Z20</f>
        <v>0</v>
      </c>
      <c r="E22" s="54"/>
      <c r="F22" s="54">
        <f>IF((H$4+N$4+T$4)=0,0,[3]Nov22!$P$1)</f>
        <v>0</v>
      </c>
      <c r="G22" s="54"/>
      <c r="H22" s="61">
        <f>H20</f>
        <v>0</v>
      </c>
      <c r="I22" s="54"/>
      <c r="J22" s="54">
        <f>[2]Nov22!$P$1</f>
        <v>0</v>
      </c>
      <c r="K22" s="54"/>
      <c r="L22" s="56">
        <f>J22*H22</f>
        <v>0</v>
      </c>
      <c r="M22" s="54"/>
      <c r="N22" s="61">
        <f>N20</f>
        <v>0</v>
      </c>
      <c r="O22" s="54"/>
      <c r="P22" s="54">
        <f>[2]Nov22!$Q$1</f>
        <v>0</v>
      </c>
      <c r="Q22" s="54"/>
      <c r="R22" s="56">
        <f>P22*N22</f>
        <v>0</v>
      </c>
      <c r="S22" s="54"/>
      <c r="T22" s="61">
        <f>T20</f>
        <v>0</v>
      </c>
      <c r="U22" s="54"/>
      <c r="V22" s="54">
        <f>[2]Nov22!$R$1</f>
        <v>0</v>
      </c>
      <c r="W22" s="54"/>
      <c r="X22" s="54">
        <f>V22*T22</f>
        <v>0</v>
      </c>
      <c r="Y22" s="57"/>
      <c r="Z22" s="54">
        <f>IF(AB22&lt;&gt;D22,AB22-D22,0)</f>
        <v>0</v>
      </c>
      <c r="AA22" s="54"/>
      <c r="AB22" s="62">
        <f>AB20+F22-L22-R22-X22</f>
        <v>0</v>
      </c>
      <c r="AC22" s="24"/>
      <c r="AD22" s="65"/>
      <c r="AE22" s="66"/>
      <c r="AF22" s="66"/>
      <c r="AG22" s="66"/>
      <c r="AH22" s="24"/>
    </row>
    <row r="23" spans="1:34" x14ac:dyDescent="0.15">
      <c r="A23" s="20"/>
      <c r="B23" s="59"/>
      <c r="C23" s="59"/>
      <c r="D23" s="54"/>
      <c r="E23" s="54"/>
      <c r="F23" s="54"/>
      <c r="G23" s="54"/>
      <c r="H23" s="55"/>
      <c r="I23" s="54"/>
      <c r="J23" s="54"/>
      <c r="K23" s="54"/>
      <c r="L23" s="56"/>
      <c r="M23" s="54"/>
      <c r="N23" s="55"/>
      <c r="O23" s="54"/>
      <c r="P23" s="54"/>
      <c r="Q23" s="54"/>
      <c r="R23" s="56"/>
      <c r="S23" s="54"/>
      <c r="T23" s="55"/>
      <c r="U23" s="54"/>
      <c r="V23" s="54"/>
      <c r="W23" s="54"/>
      <c r="X23" s="54"/>
      <c r="Y23" s="57"/>
      <c r="Z23" s="54"/>
      <c r="AA23" s="54"/>
      <c r="AB23" s="54"/>
      <c r="AC23" s="24"/>
      <c r="AD23" s="413" t="s">
        <v>48</v>
      </c>
      <c r="AE23" s="414"/>
      <c r="AF23" s="414"/>
      <c r="AG23" s="414"/>
      <c r="AH23" s="24"/>
    </row>
    <row r="24" spans="1:34" x14ac:dyDescent="0.15">
      <c r="A24" s="20"/>
      <c r="B24" s="58">
        <f>Admin!B13</f>
        <v>44926</v>
      </c>
      <c r="C24" s="59"/>
      <c r="D24" s="60">
        <f>D22+F24-L24-R24-X24+Z22</f>
        <v>0</v>
      </c>
      <c r="E24" s="54"/>
      <c r="F24" s="54">
        <f>IF((H$4+N$4+T$4)=0,0,[3]Dec22!$P$1)</f>
        <v>0</v>
      </c>
      <c r="G24" s="54"/>
      <c r="H24" s="61">
        <f>H22</f>
        <v>0</v>
      </c>
      <c r="I24" s="54"/>
      <c r="J24" s="54">
        <f>[2]Dec22!$P$1</f>
        <v>0</v>
      </c>
      <c r="K24" s="54"/>
      <c r="L24" s="56">
        <f>J24*H24</f>
        <v>0</v>
      </c>
      <c r="M24" s="54"/>
      <c r="N24" s="61">
        <f>N22</f>
        <v>0</v>
      </c>
      <c r="O24" s="54"/>
      <c r="P24" s="54">
        <f>[2]Dec22!$Q$1</f>
        <v>0</v>
      </c>
      <c r="Q24" s="54"/>
      <c r="R24" s="56">
        <f>P24*N24</f>
        <v>0</v>
      </c>
      <c r="S24" s="54"/>
      <c r="T24" s="61">
        <f>T22</f>
        <v>0</v>
      </c>
      <c r="U24" s="54"/>
      <c r="V24" s="54">
        <f>[2]Dec22!$R$1</f>
        <v>0</v>
      </c>
      <c r="W24" s="54"/>
      <c r="X24" s="54">
        <f>V24*T24</f>
        <v>0</v>
      </c>
      <c r="Y24" s="57"/>
      <c r="Z24" s="54">
        <f>IF(AB24&lt;&gt;D24,AB24-D24,0)</f>
        <v>0</v>
      </c>
      <c r="AA24" s="54"/>
      <c r="AB24" s="62">
        <f>AB22+F24-L24-R24-X24</f>
        <v>0</v>
      </c>
      <c r="AC24" s="24"/>
      <c r="AD24" s="413"/>
      <c r="AE24" s="414"/>
      <c r="AF24" s="414"/>
      <c r="AG24" s="414"/>
      <c r="AH24" s="24"/>
    </row>
    <row r="25" spans="1:34" x14ac:dyDescent="0.15">
      <c r="A25" s="20"/>
      <c r="B25" s="59"/>
      <c r="C25" s="59"/>
      <c r="D25" s="54"/>
      <c r="E25" s="54"/>
      <c r="F25" s="54"/>
      <c r="G25" s="54"/>
      <c r="H25" s="55"/>
      <c r="I25" s="54"/>
      <c r="J25" s="54"/>
      <c r="K25" s="54"/>
      <c r="L25" s="56"/>
      <c r="M25" s="54"/>
      <c r="N25" s="55"/>
      <c r="O25" s="54"/>
      <c r="P25" s="54"/>
      <c r="Q25" s="54"/>
      <c r="R25" s="56"/>
      <c r="S25" s="54"/>
      <c r="T25" s="55"/>
      <c r="U25" s="54"/>
      <c r="V25" s="54"/>
      <c r="W25" s="54"/>
      <c r="X25" s="54"/>
      <c r="Y25" s="57"/>
      <c r="Z25" s="54"/>
      <c r="AA25" s="54"/>
      <c r="AB25" s="54"/>
      <c r="AC25" s="24"/>
      <c r="AD25" s="413"/>
      <c r="AE25" s="414"/>
      <c r="AF25" s="414"/>
      <c r="AG25" s="414"/>
      <c r="AH25" s="24"/>
    </row>
    <row r="26" spans="1:34" x14ac:dyDescent="0.15">
      <c r="A26" s="20"/>
      <c r="B26" s="58">
        <f>Admin!B14</f>
        <v>44957</v>
      </c>
      <c r="C26" s="59"/>
      <c r="D26" s="60">
        <f>D24+F26-L26-R26-X26+Z24</f>
        <v>0</v>
      </c>
      <c r="E26" s="54"/>
      <c r="F26" s="54">
        <f>IF((H$4+N$4+T$4)=0,0,[3]Jan23!$P$1)</f>
        <v>0</v>
      </c>
      <c r="G26" s="54"/>
      <c r="H26" s="61">
        <f>H24</f>
        <v>0</v>
      </c>
      <c r="I26" s="54"/>
      <c r="J26" s="54">
        <f>[2]Jan23!$P$1</f>
        <v>0</v>
      </c>
      <c r="K26" s="54"/>
      <c r="L26" s="56">
        <f>J26*H26</f>
        <v>0</v>
      </c>
      <c r="M26" s="54"/>
      <c r="N26" s="61">
        <f>N24</f>
        <v>0</v>
      </c>
      <c r="O26" s="54"/>
      <c r="P26" s="54">
        <f>[2]Jan23!$Q$1</f>
        <v>0</v>
      </c>
      <c r="Q26" s="54"/>
      <c r="R26" s="56">
        <f>P26*N26</f>
        <v>0</v>
      </c>
      <c r="S26" s="54"/>
      <c r="T26" s="61">
        <f>T24</f>
        <v>0</v>
      </c>
      <c r="U26" s="54"/>
      <c r="V26" s="54">
        <f>[2]Jan23!$R$1</f>
        <v>0</v>
      </c>
      <c r="W26" s="54"/>
      <c r="X26" s="54">
        <f>V26*T26</f>
        <v>0</v>
      </c>
      <c r="Y26" s="57"/>
      <c r="Z26" s="54">
        <f>IF(AB26&lt;&gt;D26,AB26-D26,0)</f>
        <v>0</v>
      </c>
      <c r="AA26" s="54"/>
      <c r="AB26" s="62">
        <f>AB24+F26-L26-R26-X26</f>
        <v>0</v>
      </c>
      <c r="AC26" s="24"/>
      <c r="AD26" s="415"/>
      <c r="AE26" s="416"/>
      <c r="AF26" s="416"/>
      <c r="AG26" s="416"/>
      <c r="AH26" s="24"/>
    </row>
    <row r="27" spans="1:34" x14ac:dyDescent="0.15">
      <c r="A27" s="20"/>
      <c r="B27" s="59"/>
      <c r="C27" s="59"/>
      <c r="D27" s="54"/>
      <c r="E27" s="54"/>
      <c r="F27" s="54"/>
      <c r="G27" s="54"/>
      <c r="H27" s="55"/>
      <c r="I27" s="54"/>
      <c r="J27" s="54"/>
      <c r="K27" s="54"/>
      <c r="L27" s="56"/>
      <c r="M27" s="54"/>
      <c r="N27" s="55"/>
      <c r="O27" s="54"/>
      <c r="P27" s="54"/>
      <c r="Q27" s="54"/>
      <c r="R27" s="56"/>
      <c r="S27" s="54"/>
      <c r="T27" s="55"/>
      <c r="U27" s="54"/>
      <c r="V27" s="54"/>
      <c r="W27" s="54"/>
      <c r="X27" s="54"/>
      <c r="Y27" s="57"/>
      <c r="Z27" s="54"/>
      <c r="AA27" s="54"/>
      <c r="AB27" s="54"/>
      <c r="AC27" s="24"/>
      <c r="AD27" s="65"/>
      <c r="AE27" s="66"/>
      <c r="AF27" s="66"/>
      <c r="AG27" s="66"/>
      <c r="AH27" s="24"/>
    </row>
    <row r="28" spans="1:34" x14ac:dyDescent="0.15">
      <c r="A28" s="20"/>
      <c r="B28" s="58">
        <f>Admin!B15</f>
        <v>44985</v>
      </c>
      <c r="C28" s="59"/>
      <c r="D28" s="60">
        <f>D26+F28-L28-R28-X28+Z26</f>
        <v>0</v>
      </c>
      <c r="E28" s="54"/>
      <c r="F28" s="54">
        <f>IF((H$4+N$4+T$4)=0,0,[3]Feb23!$P$1)</f>
        <v>0</v>
      </c>
      <c r="G28" s="54"/>
      <c r="H28" s="61">
        <f>H26</f>
        <v>0</v>
      </c>
      <c r="I28" s="54"/>
      <c r="J28" s="54">
        <f>[2]Feb23!$P$1</f>
        <v>0</v>
      </c>
      <c r="K28" s="54"/>
      <c r="L28" s="56">
        <f>J28*H28</f>
        <v>0</v>
      </c>
      <c r="M28" s="54"/>
      <c r="N28" s="61">
        <f>N26</f>
        <v>0</v>
      </c>
      <c r="O28" s="54"/>
      <c r="P28" s="54">
        <f>[2]Feb23!$Q$1</f>
        <v>0</v>
      </c>
      <c r="Q28" s="54"/>
      <c r="R28" s="56">
        <f>P28*N28</f>
        <v>0</v>
      </c>
      <c r="S28" s="54"/>
      <c r="T28" s="61">
        <f>T26</f>
        <v>0</v>
      </c>
      <c r="U28" s="54"/>
      <c r="V28" s="54">
        <f>[2]Feb23!$R$1</f>
        <v>0</v>
      </c>
      <c r="W28" s="54"/>
      <c r="X28" s="54">
        <f>V28*T28</f>
        <v>0</v>
      </c>
      <c r="Y28" s="57"/>
      <c r="Z28" s="54">
        <f>IF(AB28&lt;&gt;D28,AB28-D28,0)</f>
        <v>0</v>
      </c>
      <c r="AA28" s="54"/>
      <c r="AB28" s="62">
        <f>AB26+F28-L28-R28-X28</f>
        <v>0</v>
      </c>
      <c r="AC28" s="24"/>
      <c r="AD28" s="413" t="s">
        <v>49</v>
      </c>
      <c r="AE28" s="414"/>
      <c r="AF28" s="414"/>
      <c r="AG28" s="414"/>
      <c r="AH28" s="24"/>
    </row>
    <row r="29" spans="1:34" x14ac:dyDescent="0.15">
      <c r="A29" s="20"/>
      <c r="B29" s="59"/>
      <c r="C29" s="59"/>
      <c r="D29" s="54"/>
      <c r="E29" s="54"/>
      <c r="F29" s="54"/>
      <c r="G29" s="54"/>
      <c r="H29" s="55"/>
      <c r="I29" s="54"/>
      <c r="J29" s="54"/>
      <c r="K29" s="54"/>
      <c r="L29" s="56"/>
      <c r="M29" s="54"/>
      <c r="N29" s="55"/>
      <c r="O29" s="54"/>
      <c r="P29" s="54"/>
      <c r="Q29" s="54"/>
      <c r="R29" s="56"/>
      <c r="S29" s="54"/>
      <c r="T29" s="55"/>
      <c r="U29" s="54"/>
      <c r="V29" s="54"/>
      <c r="W29" s="54"/>
      <c r="X29" s="54"/>
      <c r="Y29" s="57"/>
      <c r="Z29" s="54"/>
      <c r="AA29" s="54"/>
      <c r="AB29" s="54"/>
      <c r="AC29" s="24"/>
      <c r="AD29" s="413"/>
      <c r="AE29" s="414"/>
      <c r="AF29" s="414"/>
      <c r="AG29" s="414"/>
      <c r="AH29" s="24"/>
    </row>
    <row r="30" spans="1:34" x14ac:dyDescent="0.15">
      <c r="A30" s="20"/>
      <c r="B30" s="58">
        <f>Admin!B17</f>
        <v>45021</v>
      </c>
      <c r="C30" s="59"/>
      <c r="D30" s="60">
        <f>D28+F30-L30-R30-X30+Z28</f>
        <v>0</v>
      </c>
      <c r="E30" s="54"/>
      <c r="F30" s="54">
        <f>IF((H$4+N$4+T$4)=0,0,[3]Mar23!$P$1)</f>
        <v>0</v>
      </c>
      <c r="G30" s="54"/>
      <c r="H30" s="61">
        <f>H28</f>
        <v>0</v>
      </c>
      <c r="I30" s="54"/>
      <c r="J30" s="54">
        <f>[2]Mar23!$P$1</f>
        <v>0</v>
      </c>
      <c r="K30" s="54"/>
      <c r="L30" s="56">
        <f>J30*H30</f>
        <v>0</v>
      </c>
      <c r="M30" s="54"/>
      <c r="N30" s="61">
        <f>N28</f>
        <v>0</v>
      </c>
      <c r="O30" s="54"/>
      <c r="P30" s="54">
        <f>[2]Mar23!$Q$1</f>
        <v>0</v>
      </c>
      <c r="Q30" s="54"/>
      <c r="R30" s="56">
        <f>P30*N30</f>
        <v>0</v>
      </c>
      <c r="S30" s="54"/>
      <c r="T30" s="61">
        <f>T28</f>
        <v>0</v>
      </c>
      <c r="U30" s="54"/>
      <c r="V30" s="54">
        <f>[2]Mar23!$R$1</f>
        <v>0</v>
      </c>
      <c r="W30" s="54"/>
      <c r="X30" s="54">
        <f>V30*T30</f>
        <v>0</v>
      </c>
      <c r="Y30" s="57"/>
      <c r="Z30" s="54">
        <f>IF(AB30&lt;&gt;D30,AB30-D30,0)</f>
        <v>0</v>
      </c>
      <c r="AA30" s="54"/>
      <c r="AB30" s="62">
        <f>AB28+F30-L30-R30-X30</f>
        <v>0</v>
      </c>
      <c r="AC30" s="24"/>
      <c r="AD30" s="415"/>
      <c r="AE30" s="416"/>
      <c r="AF30" s="416"/>
      <c r="AG30" s="416"/>
      <c r="AH30" s="24"/>
    </row>
    <row r="31" spans="1:34" ht="13" thickBot="1" x14ac:dyDescent="0.2">
      <c r="A31" s="25"/>
      <c r="B31" s="67"/>
      <c r="C31" s="67"/>
      <c r="D31" s="68"/>
      <c r="E31" s="68"/>
      <c r="F31" s="68"/>
      <c r="G31" s="68"/>
      <c r="H31" s="69"/>
      <c r="I31" s="68"/>
      <c r="J31" s="68"/>
      <c r="K31" s="68"/>
      <c r="L31" s="70"/>
      <c r="M31" s="68"/>
      <c r="N31" s="69"/>
      <c r="O31" s="68"/>
      <c r="P31" s="68"/>
      <c r="Q31" s="68"/>
      <c r="R31" s="70"/>
      <c r="S31" s="68"/>
      <c r="T31" s="69"/>
      <c r="U31" s="68"/>
      <c r="V31" s="68"/>
      <c r="W31" s="68"/>
      <c r="X31" s="68"/>
      <c r="Y31" s="71"/>
      <c r="Z31" s="68"/>
      <c r="AA31" s="68"/>
      <c r="AB31" s="68"/>
      <c r="AC31" s="29"/>
      <c r="AD31" s="72"/>
      <c r="AE31" s="73"/>
      <c r="AF31" s="73"/>
      <c r="AG31" s="73"/>
      <c r="AH31" s="29"/>
    </row>
  </sheetData>
  <mergeCells count="11">
    <mergeCell ref="H1:L1"/>
    <mergeCell ref="N1:R1"/>
    <mergeCell ref="T1:X1"/>
    <mergeCell ref="AD2:AG2"/>
    <mergeCell ref="AD19:AG21"/>
    <mergeCell ref="AD28:AG30"/>
    <mergeCell ref="AD3:AG9"/>
    <mergeCell ref="B4:F4"/>
    <mergeCell ref="AD11:AG13"/>
    <mergeCell ref="AD15:AG17"/>
    <mergeCell ref="AD23:AG26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47"/>
  <sheetViews>
    <sheetView workbookViewId="0">
      <selection activeCell="B2" sqref="B2:B4"/>
    </sheetView>
  </sheetViews>
  <sheetFormatPr baseColWidth="10" defaultColWidth="9.1640625" defaultRowHeight="12" x14ac:dyDescent="0.15"/>
  <cols>
    <col min="1" max="1" width="1.6640625" style="11" customWidth="1"/>
    <col min="2" max="2" width="19.6640625" style="11" customWidth="1"/>
    <col min="3" max="3" width="9.1640625" style="11"/>
    <col min="4" max="14" width="9" style="11" customWidth="1"/>
    <col min="15" max="15" width="9.83203125" style="11" customWidth="1"/>
    <col min="16" max="16" width="1.6640625" style="11" customWidth="1"/>
    <col min="17" max="16384" width="9.1640625" style="11"/>
  </cols>
  <sheetData>
    <row r="1" spans="1:16" ht="6" customHeight="1" thickBot="1" x14ac:dyDescent="0.2">
      <c r="A1" s="23"/>
      <c r="B1" s="135"/>
      <c r="C1" s="159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13" x14ac:dyDescent="0.15">
      <c r="A2" s="23"/>
      <c r="B2" s="432" t="s">
        <v>132</v>
      </c>
      <c r="C2" s="157" t="s">
        <v>129</v>
      </c>
      <c r="D2" s="387">
        <f>Admin!B5</f>
        <v>44681</v>
      </c>
      <c r="E2" s="386">
        <f>Admin!B6</f>
        <v>44712</v>
      </c>
      <c r="F2" s="386">
        <f>Admin!B7</f>
        <v>44742</v>
      </c>
      <c r="G2" s="386">
        <f>Admin!B8</f>
        <v>44773</v>
      </c>
      <c r="H2" s="386">
        <f>Admin!B9</f>
        <v>44804</v>
      </c>
      <c r="I2" s="386">
        <f>Admin!B10</f>
        <v>44834</v>
      </c>
      <c r="J2" s="386">
        <f>Admin!B11</f>
        <v>44865</v>
      </c>
      <c r="K2" s="386">
        <f>Admin!B12</f>
        <v>44895</v>
      </c>
      <c r="L2" s="386">
        <f>Admin!B13</f>
        <v>44926</v>
      </c>
      <c r="M2" s="386">
        <f>Admin!B14</f>
        <v>44957</v>
      </c>
      <c r="N2" s="386">
        <f>Admin!B15</f>
        <v>44985</v>
      </c>
      <c r="O2" s="386">
        <f>Admin!B16</f>
        <v>45016</v>
      </c>
      <c r="P2" s="23"/>
    </row>
    <row r="3" spans="1:16" ht="12" customHeight="1" x14ac:dyDescent="0.15">
      <c r="A3" s="23"/>
      <c r="B3" s="433"/>
      <c r="C3" s="158">
        <f>Admin!B$17</f>
        <v>45021</v>
      </c>
      <c r="D3" s="388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23"/>
    </row>
    <row r="4" spans="1:16" ht="13" thickBot="1" x14ac:dyDescent="0.2">
      <c r="A4" s="23"/>
      <c r="B4" s="431"/>
      <c r="C4" s="156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80" t="s">
        <v>51</v>
      </c>
      <c r="N4" s="95" t="s">
        <v>51</v>
      </c>
      <c r="O4" s="80" t="s">
        <v>51</v>
      </c>
      <c r="P4" s="23"/>
    </row>
    <row r="5" spans="1:16" s="84" customFormat="1" x14ac:dyDescent="0.15">
      <c r="A5" s="119"/>
      <c r="B5" s="127" t="s">
        <v>1</v>
      </c>
      <c r="C5" s="62">
        <f>SUM(D5:O5)</f>
        <v>0</v>
      </c>
      <c r="D5" s="62">
        <f>'Profit &amp; Loss Account'!C14</f>
        <v>0</v>
      </c>
      <c r="E5" s="62">
        <f>'Profit &amp; Loss Account'!D14</f>
        <v>0</v>
      </c>
      <c r="F5" s="62">
        <f>'Profit &amp; Loss Account'!E14</f>
        <v>0</v>
      </c>
      <c r="G5" s="62">
        <f>'Profit &amp; Loss Account'!F14</f>
        <v>0</v>
      </c>
      <c r="H5" s="62">
        <f>'Profit &amp; Loss Account'!G14</f>
        <v>0</v>
      </c>
      <c r="I5" s="62">
        <f>'Profit &amp; Loss Account'!H14</f>
        <v>0</v>
      </c>
      <c r="J5" s="62">
        <f>'Profit &amp; Loss Account'!I14</f>
        <v>0</v>
      </c>
      <c r="K5" s="62">
        <f>'Profit &amp; Loss Account'!J14</f>
        <v>0</v>
      </c>
      <c r="L5" s="62">
        <f>'Profit &amp; Loss Account'!K14</f>
        <v>0</v>
      </c>
      <c r="M5" s="62">
        <f>'Profit &amp; Loss Account'!L14</f>
        <v>0</v>
      </c>
      <c r="N5" s="62">
        <f>'Profit &amp; Loss Account'!M14</f>
        <v>0</v>
      </c>
      <c r="O5" s="62">
        <f>'Profit &amp; Loss Account'!N14</f>
        <v>0</v>
      </c>
      <c r="P5" s="119"/>
    </row>
    <row r="6" spans="1:16" s="84" customFormat="1" ht="6" customHeight="1" x14ac:dyDescent="0.15">
      <c r="A6" s="119"/>
      <c r="B6" s="17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119"/>
    </row>
    <row r="7" spans="1:16" x14ac:dyDescent="0.15">
      <c r="A7" s="23"/>
      <c r="B7" s="126" t="s">
        <v>73</v>
      </c>
      <c r="C7" s="62">
        <f>SUM(D7:O7)</f>
        <v>0</v>
      </c>
      <c r="D7" s="75">
        <f>'Profit &amp; Loss Account'!C16</f>
        <v>0</v>
      </c>
      <c r="E7" s="75">
        <f>'Profit &amp; Loss Account'!D16</f>
        <v>0</v>
      </c>
      <c r="F7" s="75">
        <f>'Profit &amp; Loss Account'!E16</f>
        <v>0</v>
      </c>
      <c r="G7" s="75">
        <f>'Profit &amp; Loss Account'!F16</f>
        <v>0</v>
      </c>
      <c r="H7" s="75">
        <f>'Profit &amp; Loss Account'!G16</f>
        <v>0</v>
      </c>
      <c r="I7" s="75">
        <f>'Profit &amp; Loss Account'!H16</f>
        <v>0</v>
      </c>
      <c r="J7" s="75">
        <f>'Profit &amp; Loss Account'!I16</f>
        <v>0</v>
      </c>
      <c r="K7" s="75">
        <f>'Profit &amp; Loss Account'!J16</f>
        <v>0</v>
      </c>
      <c r="L7" s="75">
        <f>'Profit &amp; Loss Account'!K16</f>
        <v>0</v>
      </c>
      <c r="M7" s="75">
        <f>'Profit &amp; Loss Account'!L16</f>
        <v>0</v>
      </c>
      <c r="N7" s="75">
        <f>'Profit &amp; Loss Account'!M16</f>
        <v>0</v>
      </c>
      <c r="O7" s="75">
        <f>'Profit &amp; Loss Account'!N16</f>
        <v>0</v>
      </c>
      <c r="P7" s="23"/>
    </row>
    <row r="8" spans="1:16" ht="6" customHeight="1" x14ac:dyDescent="0.15">
      <c r="A8" s="23"/>
      <c r="B8" s="126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23"/>
    </row>
    <row r="9" spans="1:16" s="84" customFormat="1" x14ac:dyDescent="0.15">
      <c r="A9" s="119"/>
      <c r="B9" s="174" t="s">
        <v>54</v>
      </c>
      <c r="C9" s="62">
        <f>SUM(D9:O9)</f>
        <v>0</v>
      </c>
      <c r="D9" s="62">
        <f>'Profit &amp; Loss Account'!C22</f>
        <v>0</v>
      </c>
      <c r="E9" s="62">
        <f>'Profit &amp; Loss Account'!D22</f>
        <v>0</v>
      </c>
      <c r="F9" s="62">
        <f>'Profit &amp; Loss Account'!E22</f>
        <v>0</v>
      </c>
      <c r="G9" s="62">
        <f>'Profit &amp; Loss Account'!F22</f>
        <v>0</v>
      </c>
      <c r="H9" s="62">
        <f>'Profit &amp; Loss Account'!G22</f>
        <v>0</v>
      </c>
      <c r="I9" s="62">
        <f>'Profit &amp; Loss Account'!H22</f>
        <v>0</v>
      </c>
      <c r="J9" s="62">
        <f>'Profit &amp; Loss Account'!I22</f>
        <v>0</v>
      </c>
      <c r="K9" s="62">
        <f>'Profit &amp; Loss Account'!J22</f>
        <v>0</v>
      </c>
      <c r="L9" s="62">
        <f>'Profit &amp; Loss Account'!K22</f>
        <v>0</v>
      </c>
      <c r="M9" s="62">
        <f>'Profit &amp; Loss Account'!L22</f>
        <v>0</v>
      </c>
      <c r="N9" s="62">
        <f>'Profit &amp; Loss Account'!M22</f>
        <v>0</v>
      </c>
      <c r="O9" s="62">
        <f>'Profit &amp; Loss Account'!N22</f>
        <v>0</v>
      </c>
      <c r="P9" s="119"/>
    </row>
    <row r="10" spans="1:16" s="84" customFormat="1" ht="6" customHeight="1" x14ac:dyDescent="0.15">
      <c r="A10" s="119"/>
      <c r="B10" s="17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119"/>
    </row>
    <row r="11" spans="1:16" s="84" customFormat="1" x14ac:dyDescent="0.15">
      <c r="A11" s="119"/>
      <c r="B11" s="127" t="s">
        <v>2</v>
      </c>
      <c r="C11" s="62">
        <f>SUM(D11:O11)</f>
        <v>0</v>
      </c>
      <c r="D11" s="62">
        <f>D5+D7-D9</f>
        <v>0</v>
      </c>
      <c r="E11" s="62">
        <f t="shared" ref="E11:O11" si="0">E5+E7-E9</f>
        <v>0</v>
      </c>
      <c r="F11" s="62">
        <f t="shared" si="0"/>
        <v>0</v>
      </c>
      <c r="G11" s="62">
        <f t="shared" si="0"/>
        <v>0</v>
      </c>
      <c r="H11" s="62">
        <f t="shared" si="0"/>
        <v>0</v>
      </c>
      <c r="I11" s="62">
        <f t="shared" si="0"/>
        <v>0</v>
      </c>
      <c r="J11" s="62">
        <f t="shared" si="0"/>
        <v>0</v>
      </c>
      <c r="K11" s="62">
        <f t="shared" si="0"/>
        <v>0</v>
      </c>
      <c r="L11" s="62">
        <f t="shared" si="0"/>
        <v>0</v>
      </c>
      <c r="M11" s="62">
        <f t="shared" si="0"/>
        <v>0</v>
      </c>
      <c r="N11" s="62">
        <f t="shared" si="0"/>
        <v>0</v>
      </c>
      <c r="O11" s="62">
        <f t="shared" si="0"/>
        <v>0</v>
      </c>
      <c r="P11" s="119"/>
    </row>
    <row r="12" spans="1:16" s="84" customFormat="1" ht="6" customHeight="1" x14ac:dyDescent="0.15">
      <c r="A12" s="119"/>
      <c r="B12" s="126"/>
      <c r="C12" s="54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119"/>
    </row>
    <row r="13" spans="1:16" x14ac:dyDescent="0.15">
      <c r="A13" s="23"/>
      <c r="B13" s="174" t="s">
        <v>74</v>
      </c>
      <c r="C13" s="62">
        <f>SUM(D13:O13)</f>
        <v>0</v>
      </c>
      <c r="D13" s="62">
        <f>'Profit &amp; Loss Account'!C45</f>
        <v>0</v>
      </c>
      <c r="E13" s="62">
        <f>'Profit &amp; Loss Account'!D45</f>
        <v>0</v>
      </c>
      <c r="F13" s="62">
        <f>'Profit &amp; Loss Account'!E45</f>
        <v>0</v>
      </c>
      <c r="G13" s="62">
        <f>'Profit &amp; Loss Account'!F45</f>
        <v>0</v>
      </c>
      <c r="H13" s="62">
        <f>'Profit &amp; Loss Account'!G45</f>
        <v>0</v>
      </c>
      <c r="I13" s="62">
        <f>'Profit &amp; Loss Account'!H45</f>
        <v>0</v>
      </c>
      <c r="J13" s="62">
        <f>'Profit &amp; Loss Account'!I45</f>
        <v>0</v>
      </c>
      <c r="K13" s="62">
        <f>'Profit &amp; Loss Account'!J45</f>
        <v>0</v>
      </c>
      <c r="L13" s="62">
        <f>'Profit &amp; Loss Account'!K45</f>
        <v>0</v>
      </c>
      <c r="M13" s="62">
        <f>'Profit &amp; Loss Account'!L45</f>
        <v>0</v>
      </c>
      <c r="N13" s="62">
        <f>'Profit &amp; Loss Account'!M45</f>
        <v>0</v>
      </c>
      <c r="O13" s="62">
        <f>'Profit &amp; Loss Account'!N45</f>
        <v>0</v>
      </c>
      <c r="P13" s="23"/>
    </row>
    <row r="14" spans="1:16" ht="6" customHeight="1" x14ac:dyDescent="0.15">
      <c r="A14" s="23"/>
      <c r="B14" s="17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23"/>
    </row>
    <row r="15" spans="1:16" x14ac:dyDescent="0.15">
      <c r="A15" s="23"/>
      <c r="B15" s="127" t="s">
        <v>61</v>
      </c>
      <c r="C15" s="62">
        <f>SUM(D15:O15)</f>
        <v>0</v>
      </c>
      <c r="D15" s="62">
        <f>D11-D13</f>
        <v>0</v>
      </c>
      <c r="E15" s="62">
        <f t="shared" ref="E15:O15" si="1">E11-E13</f>
        <v>0</v>
      </c>
      <c r="F15" s="62">
        <f t="shared" si="1"/>
        <v>0</v>
      </c>
      <c r="G15" s="62">
        <f t="shared" si="1"/>
        <v>0</v>
      </c>
      <c r="H15" s="62">
        <f t="shared" si="1"/>
        <v>0</v>
      </c>
      <c r="I15" s="62">
        <f t="shared" si="1"/>
        <v>0</v>
      </c>
      <c r="J15" s="62">
        <f t="shared" si="1"/>
        <v>0</v>
      </c>
      <c r="K15" s="62">
        <f t="shared" si="1"/>
        <v>0</v>
      </c>
      <c r="L15" s="62">
        <f t="shared" si="1"/>
        <v>0</v>
      </c>
      <c r="M15" s="62">
        <f t="shared" si="1"/>
        <v>0</v>
      </c>
      <c r="N15" s="62">
        <f t="shared" si="1"/>
        <v>0</v>
      </c>
      <c r="O15" s="62">
        <f t="shared" si="1"/>
        <v>0</v>
      </c>
      <c r="P15" s="23"/>
    </row>
    <row r="16" spans="1:16" x14ac:dyDescent="0.15">
      <c r="A16" s="23"/>
      <c r="B16" s="126" t="s">
        <v>62</v>
      </c>
      <c r="C16" s="62">
        <f>SUM(D16:O16)</f>
        <v>0</v>
      </c>
      <c r="D16" s="75">
        <f>'Profit &amp; Loss Account'!C48</f>
        <v>0</v>
      </c>
      <c r="E16" s="75">
        <f>'Profit &amp; Loss Account'!D48</f>
        <v>0</v>
      </c>
      <c r="F16" s="75">
        <f>'Profit &amp; Loss Account'!E48</f>
        <v>0</v>
      </c>
      <c r="G16" s="75">
        <f>'Profit &amp; Loss Account'!F48</f>
        <v>0</v>
      </c>
      <c r="H16" s="75">
        <f>'Profit &amp; Loss Account'!G48</f>
        <v>0</v>
      </c>
      <c r="I16" s="75">
        <f>'Profit &amp; Loss Account'!H48</f>
        <v>0</v>
      </c>
      <c r="J16" s="75">
        <f>'Profit &amp; Loss Account'!I48</f>
        <v>0</v>
      </c>
      <c r="K16" s="75">
        <f>'Profit &amp; Loss Account'!J48</f>
        <v>0</v>
      </c>
      <c r="L16" s="75">
        <f>'Profit &amp; Loss Account'!K48</f>
        <v>0</v>
      </c>
      <c r="M16" s="75">
        <f>'Profit &amp; Loss Account'!L48</f>
        <v>0</v>
      </c>
      <c r="N16" s="75">
        <f>'Profit &amp; Loss Account'!M48</f>
        <v>0</v>
      </c>
      <c r="O16" s="75">
        <f>'Profit &amp; Loss Account'!N48</f>
        <v>0</v>
      </c>
      <c r="P16" s="23"/>
    </row>
    <row r="17" spans="1:16" x14ac:dyDescent="0.15">
      <c r="A17" s="23"/>
      <c r="B17" s="130" t="s">
        <v>63</v>
      </c>
      <c r="C17" s="62">
        <f>SUM(D17:O17)</f>
        <v>0</v>
      </c>
      <c r="D17" s="62">
        <f t="shared" ref="D17:O17" si="2">D15+D16</f>
        <v>0</v>
      </c>
      <c r="E17" s="62">
        <f t="shared" si="2"/>
        <v>0</v>
      </c>
      <c r="F17" s="62">
        <f t="shared" si="2"/>
        <v>0</v>
      </c>
      <c r="G17" s="62">
        <f t="shared" si="2"/>
        <v>0</v>
      </c>
      <c r="H17" s="62">
        <f t="shared" si="2"/>
        <v>0</v>
      </c>
      <c r="I17" s="62">
        <f t="shared" si="2"/>
        <v>0</v>
      </c>
      <c r="J17" s="62">
        <f t="shared" si="2"/>
        <v>0</v>
      </c>
      <c r="K17" s="62">
        <f t="shared" si="2"/>
        <v>0</v>
      </c>
      <c r="L17" s="62">
        <f t="shared" si="2"/>
        <v>0</v>
      </c>
      <c r="M17" s="62">
        <f t="shared" si="2"/>
        <v>0</v>
      </c>
      <c r="N17" s="62">
        <f t="shared" si="2"/>
        <v>0</v>
      </c>
      <c r="O17" s="62">
        <f t="shared" si="2"/>
        <v>0</v>
      </c>
      <c r="P17" s="23"/>
    </row>
    <row r="18" spans="1:16" ht="13" thickBot="1" x14ac:dyDescent="0.2">
      <c r="A18" s="23"/>
      <c r="B18" s="23"/>
      <c r="C18" s="160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6" ht="13" x14ac:dyDescent="0.15">
      <c r="A19" s="23"/>
      <c r="B19" s="429" t="s">
        <v>133</v>
      </c>
      <c r="C19" s="157" t="s">
        <v>129</v>
      </c>
      <c r="D19" s="387">
        <f t="shared" ref="D19:O19" si="3">D2</f>
        <v>44681</v>
      </c>
      <c r="E19" s="387">
        <f t="shared" si="3"/>
        <v>44712</v>
      </c>
      <c r="F19" s="387">
        <f t="shared" si="3"/>
        <v>44742</v>
      </c>
      <c r="G19" s="387">
        <f t="shared" si="3"/>
        <v>44773</v>
      </c>
      <c r="H19" s="387">
        <f t="shared" si="3"/>
        <v>44804</v>
      </c>
      <c r="I19" s="387">
        <f t="shared" si="3"/>
        <v>44834</v>
      </c>
      <c r="J19" s="387">
        <f t="shared" si="3"/>
        <v>44865</v>
      </c>
      <c r="K19" s="387">
        <f t="shared" si="3"/>
        <v>44895</v>
      </c>
      <c r="L19" s="387">
        <f t="shared" si="3"/>
        <v>44926</v>
      </c>
      <c r="M19" s="387">
        <f t="shared" si="3"/>
        <v>44957</v>
      </c>
      <c r="N19" s="387">
        <f t="shared" si="3"/>
        <v>44985</v>
      </c>
      <c r="O19" s="387">
        <f t="shared" si="3"/>
        <v>45016</v>
      </c>
      <c r="P19" s="23"/>
    </row>
    <row r="20" spans="1:16" ht="12" customHeight="1" x14ac:dyDescent="0.15">
      <c r="A20" s="23"/>
      <c r="B20" s="430"/>
      <c r="C20" s="158">
        <f>Admin!B$17</f>
        <v>45021</v>
      </c>
      <c r="D20" s="426"/>
      <c r="E20" s="426"/>
      <c r="F20" s="426"/>
      <c r="G20" s="426"/>
      <c r="H20" s="426"/>
      <c r="I20" s="426"/>
      <c r="J20" s="426"/>
      <c r="K20" s="426"/>
      <c r="L20" s="426"/>
      <c r="M20" s="426"/>
      <c r="N20" s="426"/>
      <c r="O20" s="426"/>
      <c r="P20" s="23"/>
    </row>
    <row r="21" spans="1:16" ht="13" thickBot="1" x14ac:dyDescent="0.2">
      <c r="A21" s="23"/>
      <c r="B21" s="431"/>
      <c r="C21" s="129">
        <f>SUM(D21:O21)</f>
        <v>0</v>
      </c>
      <c r="D21" s="80" t="str">
        <f>IF(D5&gt;0,1," ")</f>
        <v xml:space="preserve"> </v>
      </c>
      <c r="E21" s="80" t="str">
        <f t="shared" ref="E21:O21" si="4">IF(E5&gt;0,1," ")</f>
        <v xml:space="preserve"> </v>
      </c>
      <c r="F21" s="80" t="str">
        <f t="shared" si="4"/>
        <v xml:space="preserve"> </v>
      </c>
      <c r="G21" s="80" t="str">
        <f t="shared" si="4"/>
        <v xml:space="preserve"> </v>
      </c>
      <c r="H21" s="80" t="str">
        <f t="shared" si="4"/>
        <v xml:space="preserve"> </v>
      </c>
      <c r="I21" s="80" t="str">
        <f t="shared" si="4"/>
        <v xml:space="preserve"> </v>
      </c>
      <c r="J21" s="80" t="str">
        <f t="shared" si="4"/>
        <v xml:space="preserve"> </v>
      </c>
      <c r="K21" s="80" t="str">
        <f t="shared" si="4"/>
        <v xml:space="preserve"> </v>
      </c>
      <c r="L21" s="80" t="str">
        <f t="shared" si="4"/>
        <v xml:space="preserve"> </v>
      </c>
      <c r="M21" s="80" t="str">
        <f t="shared" si="4"/>
        <v xml:space="preserve"> </v>
      </c>
      <c r="N21" s="80" t="str">
        <f t="shared" si="4"/>
        <v xml:space="preserve"> </v>
      </c>
      <c r="O21" s="80" t="str">
        <f t="shared" si="4"/>
        <v xml:space="preserve"> </v>
      </c>
      <c r="P21" s="23"/>
    </row>
    <row r="22" spans="1:16" s="84" customFormat="1" x14ac:dyDescent="0.15">
      <c r="A22" s="119"/>
      <c r="B22" s="127" t="s">
        <v>1</v>
      </c>
      <c r="C22" s="62">
        <f>SUM(D22:O22)</f>
        <v>0</v>
      </c>
      <c r="D22" s="62">
        <f>IF(C5&gt;0,IF(D5&gt;0,D5,C5/C21),0)</f>
        <v>0</v>
      </c>
      <c r="E22" s="62">
        <f>IF(C5&gt;0,IF(E5&gt;0,E5,C5/C21),0)</f>
        <v>0</v>
      </c>
      <c r="F22" s="62">
        <f>IF(C5&gt;0,IF(F5&gt;0,F5,C5/C21),0)</f>
        <v>0</v>
      </c>
      <c r="G22" s="62">
        <f>IF(C5&gt;0,IF(G5&gt;0,G5,C5/C21),0)</f>
        <v>0</v>
      </c>
      <c r="H22" s="62">
        <f>IF(C5&gt;0,IF(H5&gt;0,H5,C5/C21),0)</f>
        <v>0</v>
      </c>
      <c r="I22" s="62">
        <f>IF(C5&gt;0,IF(I5&gt;0,I5,C5/C21),0)</f>
        <v>0</v>
      </c>
      <c r="J22" s="62">
        <f>IF(C5&gt;0,IF(J5&gt;0,J5,C5/C21),0)</f>
        <v>0</v>
      </c>
      <c r="K22" s="62">
        <f>IF(C5&gt;0,IF(K5&gt;0,K5,C5/C21),0)</f>
        <v>0</v>
      </c>
      <c r="L22" s="62">
        <f>IF(C5&gt;0,IF(L5&gt;0,L5,C5/C21),0)</f>
        <v>0</v>
      </c>
      <c r="M22" s="62">
        <f>IF(C5&gt;0,IF(M5&gt;0,M5,C5/C21),0)</f>
        <v>0</v>
      </c>
      <c r="N22" s="62">
        <f>IF(C5&gt;0,IF(N5&gt;0,N5,C5/C21),0)</f>
        <v>0</v>
      </c>
      <c r="O22" s="62">
        <f>IF(C5&gt;0,IF(O5&gt;0,O5,C5/C21),0)</f>
        <v>0</v>
      </c>
      <c r="P22" s="119"/>
    </row>
    <row r="23" spans="1:16" s="84" customFormat="1" ht="6" customHeight="1" x14ac:dyDescent="0.15">
      <c r="A23" s="119"/>
      <c r="B23" s="17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19"/>
    </row>
    <row r="24" spans="1:16" x14ac:dyDescent="0.15">
      <c r="A24" s="23"/>
      <c r="B24" s="126" t="s">
        <v>73</v>
      </c>
      <c r="C24" s="62">
        <f>SUM(D24:O24)</f>
        <v>0</v>
      </c>
      <c r="D24" s="75">
        <f>D7</f>
        <v>0</v>
      </c>
      <c r="E24" s="75">
        <f t="shared" ref="E24:O24" si="5">E7</f>
        <v>0</v>
      </c>
      <c r="F24" s="75">
        <f t="shared" si="5"/>
        <v>0</v>
      </c>
      <c r="G24" s="75">
        <f t="shared" si="5"/>
        <v>0</v>
      </c>
      <c r="H24" s="75">
        <f t="shared" si="5"/>
        <v>0</v>
      </c>
      <c r="I24" s="75">
        <f t="shared" si="5"/>
        <v>0</v>
      </c>
      <c r="J24" s="75">
        <f t="shared" si="5"/>
        <v>0</v>
      </c>
      <c r="K24" s="75">
        <f t="shared" si="5"/>
        <v>0</v>
      </c>
      <c r="L24" s="75">
        <f t="shared" si="5"/>
        <v>0</v>
      </c>
      <c r="M24" s="75">
        <f t="shared" si="5"/>
        <v>0</v>
      </c>
      <c r="N24" s="75">
        <f t="shared" si="5"/>
        <v>0</v>
      </c>
      <c r="O24" s="75">
        <f t="shared" si="5"/>
        <v>0</v>
      </c>
      <c r="P24" s="23"/>
    </row>
    <row r="25" spans="1:16" ht="6" customHeight="1" x14ac:dyDescent="0.15">
      <c r="A25" s="23"/>
      <c r="B25" s="126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23"/>
    </row>
    <row r="26" spans="1:16" s="84" customFormat="1" x14ac:dyDescent="0.15">
      <c r="A26" s="119"/>
      <c r="B26" s="174" t="s">
        <v>54</v>
      </c>
      <c r="C26" s="62">
        <f>SUM(D26:O26)</f>
        <v>0</v>
      </c>
      <c r="D26" s="62">
        <f>IF(C5&gt;0,IF(D5&gt;0,D9,C9/C21),0)</f>
        <v>0</v>
      </c>
      <c r="E26" s="62">
        <f>IF(C5&gt;0,IF(E5&gt;0,E9,C9/C21),0)</f>
        <v>0</v>
      </c>
      <c r="F26" s="62">
        <f>IF(C5&gt;0,IF(F5&gt;0,F9,C9/C21),0)</f>
        <v>0</v>
      </c>
      <c r="G26" s="62">
        <f>IF(C5&gt;0,IF(G5&gt;0,G9,C9/C21),0)</f>
        <v>0</v>
      </c>
      <c r="H26" s="62">
        <f>IF(C5&gt;0,IF(H5&gt;0,H9,C9/C21),0)</f>
        <v>0</v>
      </c>
      <c r="I26" s="62">
        <f>IF(C5&gt;0,IF(I5&gt;0,I9,C9/C21),0)</f>
        <v>0</v>
      </c>
      <c r="J26" s="62">
        <f>IF(C5&gt;0,IF(J5&gt;0,J9,C9/C21),0)</f>
        <v>0</v>
      </c>
      <c r="K26" s="62">
        <f>IF(C5&gt;0,IF(K5&gt;0,K9,C9/C21),0)</f>
        <v>0</v>
      </c>
      <c r="L26" s="62">
        <f>IF(C5&gt;0,IF(L5&gt;0,L9,C9/C21),0)</f>
        <v>0</v>
      </c>
      <c r="M26" s="62">
        <f>IF(C5&gt;0,IF(M5&gt;0,M9,C9/C21),0)</f>
        <v>0</v>
      </c>
      <c r="N26" s="62">
        <f>IF(C5&gt;0,IF(N5&gt;0,N9,C9/C21),0)</f>
        <v>0</v>
      </c>
      <c r="O26" s="62">
        <f>IF(C5&gt;0,IF(O5&gt;0,O9,C9/C21),0)</f>
        <v>0</v>
      </c>
      <c r="P26" s="119"/>
    </row>
    <row r="27" spans="1:16" s="84" customFormat="1" ht="7.5" customHeight="1" x14ac:dyDescent="0.15">
      <c r="A27" s="119"/>
      <c r="B27" s="17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119"/>
    </row>
    <row r="28" spans="1:16" s="84" customFormat="1" x14ac:dyDescent="0.15">
      <c r="A28" s="119"/>
      <c r="B28" s="127" t="s">
        <v>2</v>
      </c>
      <c r="C28" s="62">
        <f>SUM(D28:O28)</f>
        <v>0</v>
      </c>
      <c r="D28" s="62">
        <f>D22+D24-D26</f>
        <v>0</v>
      </c>
      <c r="E28" s="62">
        <f t="shared" ref="E28:O28" si="6">E22+E24-E26</f>
        <v>0</v>
      </c>
      <c r="F28" s="62">
        <f t="shared" si="6"/>
        <v>0</v>
      </c>
      <c r="G28" s="62">
        <f t="shared" si="6"/>
        <v>0</v>
      </c>
      <c r="H28" s="62">
        <f t="shared" si="6"/>
        <v>0</v>
      </c>
      <c r="I28" s="62">
        <f t="shared" si="6"/>
        <v>0</v>
      </c>
      <c r="J28" s="62">
        <f t="shared" si="6"/>
        <v>0</v>
      </c>
      <c r="K28" s="62">
        <f t="shared" si="6"/>
        <v>0</v>
      </c>
      <c r="L28" s="62">
        <f t="shared" si="6"/>
        <v>0</v>
      </c>
      <c r="M28" s="62">
        <f t="shared" si="6"/>
        <v>0</v>
      </c>
      <c r="N28" s="62">
        <f t="shared" si="6"/>
        <v>0</v>
      </c>
      <c r="O28" s="62">
        <f t="shared" si="6"/>
        <v>0</v>
      </c>
      <c r="P28" s="119"/>
    </row>
    <row r="29" spans="1:16" s="84" customFormat="1" ht="6" customHeight="1" x14ac:dyDescent="0.15">
      <c r="A29" s="119"/>
      <c r="B29" s="126"/>
      <c r="C29" s="54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119"/>
    </row>
    <row r="30" spans="1:16" x14ac:dyDescent="0.15">
      <c r="A30" s="23"/>
      <c r="B30" s="174" t="s">
        <v>74</v>
      </c>
      <c r="C30" s="62">
        <f>SUM(D30:O30)</f>
        <v>0</v>
      </c>
      <c r="D30" s="62">
        <f>IF(C5&gt;0,IF(D5&gt;0,D13,C13/C21),0)</f>
        <v>0</v>
      </c>
      <c r="E30" s="62">
        <f>IF(C5&gt;0,IF(E5&gt;0,E13,C13/C21),0)</f>
        <v>0</v>
      </c>
      <c r="F30" s="62">
        <f>IF(C5&gt;0,IF(F5&gt;0,F13,C13/C21),0)</f>
        <v>0</v>
      </c>
      <c r="G30" s="62">
        <f>IF(C5&gt;0,IF(G5&gt;0,G13,C13/C21),0)</f>
        <v>0</v>
      </c>
      <c r="H30" s="62">
        <f>IF(C5&gt;0,IF(H5&gt;0,H13,C13/C21),0)</f>
        <v>0</v>
      </c>
      <c r="I30" s="62">
        <f>IF(C5&gt;0,IF(I5&gt;0,I13,C13/C21),0)</f>
        <v>0</v>
      </c>
      <c r="J30" s="62">
        <f>IF(C5&gt;0,IF(J5&gt;0,J13,C13/C21),0)</f>
        <v>0</v>
      </c>
      <c r="K30" s="62">
        <f>IF(C5&gt;0,IF(K5&gt;0,K13,C13/C21),0)</f>
        <v>0</v>
      </c>
      <c r="L30" s="62">
        <f>IF(C5&gt;0,IF(L5&gt;0,L13,C13/C21),0)</f>
        <v>0</v>
      </c>
      <c r="M30" s="62">
        <f>IF(C5&gt;0,IF(M5&gt;0,M13,C13/C21),0)</f>
        <v>0</v>
      </c>
      <c r="N30" s="62">
        <f>IF(C5&gt;0,IF(N5&gt;0,N13,C13/C21),0)</f>
        <v>0</v>
      </c>
      <c r="O30" s="62">
        <f>IF(C5&gt;0,IF(O5&gt;0,O13,C13/C21),0)</f>
        <v>0</v>
      </c>
      <c r="P30" s="23"/>
    </row>
    <row r="31" spans="1:16" ht="6" customHeight="1" x14ac:dyDescent="0.15">
      <c r="A31" s="23"/>
      <c r="B31" s="17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23"/>
    </row>
    <row r="32" spans="1:16" x14ac:dyDescent="0.15">
      <c r="A32" s="23"/>
      <c r="B32" s="127" t="s">
        <v>61</v>
      </c>
      <c r="C32" s="62">
        <f>SUM(D32:O32)</f>
        <v>0</v>
      </c>
      <c r="D32" s="62">
        <f>D28-D30</f>
        <v>0</v>
      </c>
      <c r="E32" s="62">
        <f t="shared" ref="E32:O32" si="7">E28-E30</f>
        <v>0</v>
      </c>
      <c r="F32" s="62">
        <f t="shared" si="7"/>
        <v>0</v>
      </c>
      <c r="G32" s="62">
        <f t="shared" si="7"/>
        <v>0</v>
      </c>
      <c r="H32" s="62">
        <f t="shared" si="7"/>
        <v>0</v>
      </c>
      <c r="I32" s="62">
        <f t="shared" si="7"/>
        <v>0</v>
      </c>
      <c r="J32" s="62">
        <f t="shared" si="7"/>
        <v>0</v>
      </c>
      <c r="K32" s="62">
        <f t="shared" si="7"/>
        <v>0</v>
      </c>
      <c r="L32" s="62">
        <f t="shared" si="7"/>
        <v>0</v>
      </c>
      <c r="M32" s="62">
        <f t="shared" si="7"/>
        <v>0</v>
      </c>
      <c r="N32" s="62">
        <f t="shared" si="7"/>
        <v>0</v>
      </c>
      <c r="O32" s="62">
        <f t="shared" si="7"/>
        <v>0</v>
      </c>
      <c r="P32" s="23"/>
    </row>
    <row r="33" spans="1:16" x14ac:dyDescent="0.15">
      <c r="A33" s="23"/>
      <c r="B33" s="126" t="s">
        <v>62</v>
      </c>
      <c r="C33" s="62">
        <f>SUM(D33:O33)</f>
        <v>0</v>
      </c>
      <c r="D33" s="75">
        <f>D16</f>
        <v>0</v>
      </c>
      <c r="E33" s="75">
        <f t="shared" ref="E33:O33" si="8">E16</f>
        <v>0</v>
      </c>
      <c r="F33" s="75">
        <f t="shared" si="8"/>
        <v>0</v>
      </c>
      <c r="G33" s="75">
        <f t="shared" si="8"/>
        <v>0</v>
      </c>
      <c r="H33" s="75">
        <f t="shared" si="8"/>
        <v>0</v>
      </c>
      <c r="I33" s="75">
        <f t="shared" si="8"/>
        <v>0</v>
      </c>
      <c r="J33" s="75">
        <f t="shared" si="8"/>
        <v>0</v>
      </c>
      <c r="K33" s="75">
        <f t="shared" si="8"/>
        <v>0</v>
      </c>
      <c r="L33" s="75">
        <f t="shared" si="8"/>
        <v>0</v>
      </c>
      <c r="M33" s="75">
        <f t="shared" si="8"/>
        <v>0</v>
      </c>
      <c r="N33" s="75">
        <f t="shared" si="8"/>
        <v>0</v>
      </c>
      <c r="O33" s="75">
        <f t="shared" si="8"/>
        <v>0</v>
      </c>
      <c r="P33" s="23"/>
    </row>
    <row r="34" spans="1:16" x14ac:dyDescent="0.15">
      <c r="A34" s="23"/>
      <c r="B34" s="130" t="s">
        <v>63</v>
      </c>
      <c r="C34" s="62">
        <f>SUM(D34:O34)</f>
        <v>0</v>
      </c>
      <c r="D34" s="62">
        <f t="shared" ref="D34:O34" si="9">D32+D33</f>
        <v>0</v>
      </c>
      <c r="E34" s="62">
        <f t="shared" si="9"/>
        <v>0</v>
      </c>
      <c r="F34" s="62">
        <f t="shared" si="9"/>
        <v>0</v>
      </c>
      <c r="G34" s="62">
        <f t="shared" si="9"/>
        <v>0</v>
      </c>
      <c r="H34" s="62">
        <f t="shared" si="9"/>
        <v>0</v>
      </c>
      <c r="I34" s="62">
        <f t="shared" si="9"/>
        <v>0</v>
      </c>
      <c r="J34" s="62">
        <f t="shared" si="9"/>
        <v>0</v>
      </c>
      <c r="K34" s="62">
        <f t="shared" si="9"/>
        <v>0</v>
      </c>
      <c r="L34" s="62">
        <f t="shared" si="9"/>
        <v>0</v>
      </c>
      <c r="M34" s="62">
        <f t="shared" si="9"/>
        <v>0</v>
      </c>
      <c r="N34" s="62">
        <f t="shared" si="9"/>
        <v>0</v>
      </c>
      <c r="O34" s="62">
        <f t="shared" si="9"/>
        <v>0</v>
      </c>
      <c r="P34" s="23"/>
    </row>
    <row r="35" spans="1:16" ht="6" customHeight="1" thickBot="1" x14ac:dyDescent="0.2">
      <c r="A35" s="23"/>
      <c r="B35" s="127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23"/>
    </row>
    <row r="36" spans="1:16" ht="14" thickBot="1" x14ac:dyDescent="0.2">
      <c r="A36" s="23"/>
      <c r="B36" s="427" t="s">
        <v>84</v>
      </c>
      <c r="C36" s="428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15">
      <c r="A37" s="23"/>
      <c r="B37" s="81" t="s">
        <v>76</v>
      </c>
      <c r="C37" s="128">
        <f>'Profit &amp; Loss Account'!B43+'Profit &amp; Loss Account'!B44</f>
        <v>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15">
      <c r="A38" s="23"/>
      <c r="B38" s="81" t="s">
        <v>75</v>
      </c>
      <c r="C38" s="128">
        <f>[1]Schedule!$Q$1+[1]Schedule!$R$1+[1]Schedule!$Y$1-[1]Schedule!$Z$1</f>
        <v>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15">
      <c r="A39" s="23"/>
      <c r="B39" s="81" t="s">
        <v>77</v>
      </c>
      <c r="C39" s="128">
        <f>C34+C37-C38</f>
        <v>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x14ac:dyDescent="0.15">
      <c r="A40" s="23"/>
      <c r="B40" s="87" t="s">
        <v>78</v>
      </c>
      <c r="C40" s="128">
        <f>Admin!N$4</f>
        <v>12570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15">
      <c r="A41" s="23"/>
      <c r="B41" s="87" t="s">
        <v>79</v>
      </c>
      <c r="C41" s="128">
        <f>IF((C39&gt;C40),(C39-C40),0)</f>
        <v>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15">
      <c r="A42" s="23"/>
      <c r="B42" s="87" t="s">
        <v>80</v>
      </c>
      <c r="C42" s="128">
        <f>IF((C41&gt;0),(IF((C41&lt;Admin!N$12),C41*Admin!N$6,Admin!N$12*Admin!N$6)),0)</f>
        <v>0</v>
      </c>
      <c r="D42" s="138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x14ac:dyDescent="0.15">
      <c r="A43" s="23"/>
      <c r="B43" s="87" t="s">
        <v>81</v>
      </c>
      <c r="C43" s="128">
        <f>IF((C41&gt;Admin!N$12),((C41-Admin!N$12)*Admin!N$7),0)</f>
        <v>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x14ac:dyDescent="0.15">
      <c r="A44" s="23"/>
      <c r="B44" s="87" t="s">
        <v>82</v>
      </c>
      <c r="C44" s="128">
        <f>IF((C41&gt;0),IF(C41&gt;Admin!N12,Admin!N12*Admin!L20+(C41-Admin!N12)*Admin!L23,C41*Admin!L$20),0)</f>
        <v>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ht="6" customHeight="1" x14ac:dyDescent="0.15">
      <c r="A45" s="23"/>
      <c r="B45" s="87"/>
      <c r="C45" s="128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x14ac:dyDescent="0.15">
      <c r="A46" s="23"/>
      <c r="B46" s="87" t="s">
        <v>83</v>
      </c>
      <c r="C46" s="131">
        <f>C42+C43+C44</f>
        <v>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ht="13" thickBot="1" x14ac:dyDescent="0.2">
      <c r="A47" s="23"/>
      <c r="B47" s="25"/>
      <c r="C47" s="29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</sheetData>
  <mergeCells count="27">
    <mergeCell ref="H2:H3"/>
    <mergeCell ref="B2:B4"/>
    <mergeCell ref="D2:D3"/>
    <mergeCell ref="E2:E3"/>
    <mergeCell ref="F2:F3"/>
    <mergeCell ref="G2:G3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M19:M20"/>
    <mergeCell ref="B36:C36"/>
    <mergeCell ref="J19:J20"/>
    <mergeCell ref="K19:K20"/>
    <mergeCell ref="L19:L20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 year to 050409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28"/>
  <sheetViews>
    <sheetView workbookViewId="0">
      <selection activeCell="D2" sqref="D2:F2"/>
    </sheetView>
  </sheetViews>
  <sheetFormatPr baseColWidth="10" defaultColWidth="9.1640625" defaultRowHeight="12" x14ac:dyDescent="0.15"/>
  <cols>
    <col min="1" max="1" width="1.5" style="163" customWidth="1"/>
    <col min="2" max="2" width="10.1640625" style="172" bestFit="1" customWidth="1"/>
    <col min="3" max="3" width="4.6640625" style="163" customWidth="1"/>
    <col min="4" max="5" width="11.1640625" style="163" customWidth="1"/>
    <col min="6" max="6" width="11" style="163" customWidth="1"/>
    <col min="7" max="7" width="9.1640625" style="173"/>
    <col min="8" max="8" width="4.6640625" style="163" customWidth="1"/>
    <col min="9" max="12" width="9.1640625" style="163"/>
    <col min="13" max="13" width="13.5" style="163" customWidth="1"/>
    <col min="14" max="14" width="9.1640625" style="163"/>
    <col min="15" max="15" width="3.33203125" style="163" customWidth="1"/>
    <col min="16" max="16384" width="9.1640625" style="163"/>
  </cols>
  <sheetData>
    <row r="1" spans="1:15" ht="12" customHeight="1" thickBot="1" x14ac:dyDescent="0.2">
      <c r="A1" s="147"/>
      <c r="B1" s="161" t="s">
        <v>91</v>
      </c>
      <c r="C1" s="147"/>
      <c r="D1" s="438"/>
      <c r="E1" s="438"/>
      <c r="F1" s="438"/>
      <c r="G1" s="162"/>
      <c r="H1" s="147"/>
      <c r="I1" s="147"/>
      <c r="J1" s="147"/>
      <c r="K1" s="147"/>
      <c r="L1" s="147"/>
      <c r="M1" s="147"/>
      <c r="N1" s="147"/>
      <c r="O1" s="147"/>
    </row>
    <row r="2" spans="1:15" ht="12" customHeight="1" x14ac:dyDescent="0.15">
      <c r="A2" s="147"/>
      <c r="B2" s="164">
        <v>44620</v>
      </c>
      <c r="C2" s="147"/>
      <c r="D2" s="439" t="s">
        <v>92</v>
      </c>
      <c r="E2" s="439"/>
      <c r="F2" s="439"/>
      <c r="G2" s="287" t="str">
        <f>B23</f>
        <v>2022-23</v>
      </c>
      <c r="H2" s="147"/>
      <c r="I2" s="147"/>
      <c r="J2" s="434" t="s">
        <v>109</v>
      </c>
      <c r="K2" s="434"/>
      <c r="L2" s="165" t="str">
        <f>G2</f>
        <v>2022-23</v>
      </c>
      <c r="M2" s="147"/>
      <c r="N2" s="147"/>
      <c r="O2" s="147"/>
    </row>
    <row r="3" spans="1:15" ht="12" customHeight="1" thickBot="1" x14ac:dyDescent="0.2">
      <c r="A3" s="147"/>
      <c r="B3" s="164">
        <v>44651</v>
      </c>
      <c r="C3" s="147"/>
      <c r="D3" s="147"/>
      <c r="E3" s="147"/>
      <c r="F3" s="147"/>
      <c r="G3" s="146"/>
      <c r="H3" s="147"/>
      <c r="I3" s="147"/>
      <c r="J3" s="166"/>
      <c r="K3" s="166"/>
      <c r="L3" s="162"/>
      <c r="M3" s="147"/>
      <c r="N3" s="147"/>
      <c r="O3" s="147"/>
    </row>
    <row r="4" spans="1:15" ht="12" customHeight="1" thickBot="1" x14ac:dyDescent="0.2">
      <c r="A4" s="147"/>
      <c r="B4" s="175">
        <v>44657</v>
      </c>
      <c r="C4" s="147"/>
      <c r="D4" s="435" t="s">
        <v>339</v>
      </c>
      <c r="E4" s="435"/>
      <c r="F4" s="435"/>
      <c r="G4" s="148">
        <v>1</v>
      </c>
      <c r="H4" s="147"/>
      <c r="I4" s="435" t="s">
        <v>110</v>
      </c>
      <c r="J4" s="435"/>
      <c r="K4" s="435"/>
      <c r="L4" s="435"/>
      <c r="M4" s="435"/>
      <c r="N4" s="145">
        <v>12570</v>
      </c>
      <c r="O4" s="146" t="s">
        <v>51</v>
      </c>
    </row>
    <row r="5" spans="1:15" ht="12" customHeight="1" x14ac:dyDescent="0.15">
      <c r="A5" s="147"/>
      <c r="B5" s="164">
        <v>44681</v>
      </c>
      <c r="C5" s="147"/>
      <c r="D5" s="435" t="s">
        <v>93</v>
      </c>
      <c r="E5" s="435"/>
      <c r="F5" s="435"/>
      <c r="G5" s="148">
        <v>0.18</v>
      </c>
      <c r="H5" s="147"/>
      <c r="I5" s="147"/>
      <c r="J5" s="147"/>
      <c r="K5" s="147"/>
      <c r="L5" s="147"/>
      <c r="M5" s="147"/>
      <c r="N5" s="146"/>
      <c r="O5" s="146"/>
    </row>
    <row r="6" spans="1:15" ht="12" customHeight="1" x14ac:dyDescent="0.15">
      <c r="A6" s="147"/>
      <c r="B6" s="164">
        <v>44712</v>
      </c>
      <c r="C6" s="147"/>
      <c r="D6" s="147"/>
      <c r="E6" s="147"/>
      <c r="F6" s="147"/>
      <c r="G6" s="146"/>
      <c r="H6" s="147"/>
      <c r="I6" s="435" t="s">
        <v>130</v>
      </c>
      <c r="J6" s="435"/>
      <c r="K6" s="435"/>
      <c r="L6" s="435"/>
      <c r="M6" s="435"/>
      <c r="N6" s="148">
        <v>0.2</v>
      </c>
      <c r="O6" s="146" t="s">
        <v>105</v>
      </c>
    </row>
    <row r="7" spans="1:15" ht="12" customHeight="1" x14ac:dyDescent="0.15">
      <c r="A7" s="147"/>
      <c r="B7" s="164">
        <v>44742</v>
      </c>
      <c r="C7" s="147"/>
      <c r="D7" s="435" t="s">
        <v>100</v>
      </c>
      <c r="E7" s="435"/>
      <c r="F7" s="435"/>
      <c r="G7" s="146"/>
      <c r="H7" s="147"/>
      <c r="I7" s="435" t="s">
        <v>131</v>
      </c>
      <c r="J7" s="435"/>
      <c r="K7" s="435"/>
      <c r="L7" s="435"/>
      <c r="M7" s="435"/>
      <c r="N7" s="148">
        <v>0.4</v>
      </c>
      <c r="O7" s="146" t="s">
        <v>105</v>
      </c>
    </row>
    <row r="8" spans="1:15" ht="12" customHeight="1" x14ac:dyDescent="0.15">
      <c r="A8" s="147"/>
      <c r="B8" s="164">
        <v>44773</v>
      </c>
      <c r="C8" s="147"/>
      <c r="D8" s="147" t="s">
        <v>101</v>
      </c>
      <c r="E8" s="152">
        <v>12000</v>
      </c>
      <c r="F8" s="147" t="s">
        <v>102</v>
      </c>
      <c r="G8" s="152">
        <v>3000</v>
      </c>
      <c r="H8" s="147"/>
      <c r="I8" s="147"/>
      <c r="J8" s="147"/>
      <c r="K8" s="147"/>
      <c r="L8" s="147"/>
      <c r="M8" s="147"/>
      <c r="N8" s="146"/>
      <c r="O8" s="146"/>
    </row>
    <row r="9" spans="1:15" ht="12" customHeight="1" x14ac:dyDescent="0.15">
      <c r="A9" s="147"/>
      <c r="B9" s="164">
        <v>44804</v>
      </c>
      <c r="C9" s="147"/>
      <c r="D9" s="147"/>
      <c r="E9" s="146"/>
      <c r="F9" s="147"/>
      <c r="G9" s="146"/>
      <c r="H9" s="147"/>
      <c r="I9" s="435" t="s">
        <v>111</v>
      </c>
      <c r="J9" s="436"/>
      <c r="K9" s="436"/>
      <c r="L9" s="149" t="s">
        <v>112</v>
      </c>
      <c r="M9" s="149" t="s">
        <v>113</v>
      </c>
      <c r="N9" s="150" t="s">
        <v>134</v>
      </c>
      <c r="O9" s="146"/>
    </row>
    <row r="10" spans="1:15" ht="12" customHeight="1" x14ac:dyDescent="0.15">
      <c r="A10" s="147"/>
      <c r="B10" s="164">
        <v>44834</v>
      </c>
      <c r="C10" s="147"/>
      <c r="D10" s="147"/>
      <c r="E10" s="146"/>
      <c r="F10" s="147"/>
      <c r="G10" s="146"/>
      <c r="H10" s="147"/>
      <c r="I10" s="147"/>
      <c r="J10" s="147"/>
      <c r="K10" s="147"/>
      <c r="L10" s="147"/>
      <c r="M10" s="147"/>
      <c r="N10" s="146"/>
      <c r="O10" s="146"/>
    </row>
    <row r="11" spans="1:15" ht="12" customHeight="1" x14ac:dyDescent="0.15">
      <c r="A11" s="147"/>
      <c r="B11" s="164">
        <v>44865</v>
      </c>
      <c r="C11" s="147"/>
      <c r="D11" s="439" t="s">
        <v>94</v>
      </c>
      <c r="E11" s="439"/>
      <c r="F11" s="439"/>
      <c r="G11" s="146" t="s">
        <v>105</v>
      </c>
      <c r="H11" s="147"/>
      <c r="I11" s="147" t="s">
        <v>114</v>
      </c>
      <c r="J11" s="147"/>
      <c r="K11" s="151">
        <v>0.2</v>
      </c>
      <c r="L11" s="146">
        <f>N11</f>
        <v>0</v>
      </c>
      <c r="M11" s="146">
        <v>37700</v>
      </c>
      <c r="N11" s="152">
        <v>0</v>
      </c>
      <c r="O11" s="146"/>
    </row>
    <row r="12" spans="1:15" ht="12" customHeight="1" x14ac:dyDescent="0.15">
      <c r="A12" s="147"/>
      <c r="B12" s="164">
        <v>44895</v>
      </c>
      <c r="C12" s="147"/>
      <c r="D12" s="147"/>
      <c r="E12" s="147"/>
      <c r="F12" s="147"/>
      <c r="G12" s="146"/>
      <c r="H12" s="147"/>
      <c r="I12" s="147" t="s">
        <v>115</v>
      </c>
      <c r="J12" s="147"/>
      <c r="K12" s="151">
        <v>0.4</v>
      </c>
      <c r="L12" s="146">
        <v>37701</v>
      </c>
      <c r="M12" s="147"/>
      <c r="N12" s="152">
        <v>37701</v>
      </c>
      <c r="O12" s="146"/>
    </row>
    <row r="13" spans="1:15" ht="12" customHeight="1" x14ac:dyDescent="0.15">
      <c r="A13" s="147"/>
      <c r="B13" s="164">
        <v>44926</v>
      </c>
      <c r="C13" s="147"/>
      <c r="D13" s="435" t="s">
        <v>95</v>
      </c>
      <c r="E13" s="435"/>
      <c r="F13" s="435"/>
      <c r="G13" s="148">
        <v>0</v>
      </c>
      <c r="H13" s="147"/>
      <c r="I13" s="147"/>
      <c r="J13" s="147"/>
      <c r="K13" s="147"/>
      <c r="L13" s="147"/>
      <c r="M13" s="147"/>
      <c r="N13" s="147"/>
      <c r="O13" s="147"/>
    </row>
    <row r="14" spans="1:15" ht="12" customHeight="1" x14ac:dyDescent="0.15">
      <c r="A14" s="147"/>
      <c r="B14" s="164">
        <v>44957</v>
      </c>
      <c r="C14" s="147"/>
      <c r="D14" s="435" t="s">
        <v>96</v>
      </c>
      <c r="E14" s="435"/>
      <c r="F14" s="435"/>
      <c r="G14" s="148">
        <v>0.1</v>
      </c>
      <c r="H14" s="147"/>
      <c r="I14" s="437" t="s">
        <v>121</v>
      </c>
      <c r="J14" s="437"/>
      <c r="K14" s="437"/>
      <c r="L14" s="167" t="str">
        <f>G2</f>
        <v>2022-23</v>
      </c>
      <c r="M14" s="147"/>
      <c r="N14" s="147"/>
      <c r="O14" s="147"/>
    </row>
    <row r="15" spans="1:15" ht="12" customHeight="1" x14ac:dyDescent="0.15">
      <c r="A15" s="147"/>
      <c r="B15" s="164">
        <v>44985</v>
      </c>
      <c r="C15" s="147"/>
      <c r="D15" s="435" t="s">
        <v>97</v>
      </c>
      <c r="E15" s="435"/>
      <c r="F15" s="435"/>
      <c r="G15" s="148">
        <v>0.2</v>
      </c>
      <c r="H15" s="147"/>
      <c r="I15" s="147"/>
      <c r="J15" s="147"/>
      <c r="K15" s="147"/>
      <c r="L15" s="147"/>
      <c r="M15" s="147"/>
      <c r="N15" s="147"/>
      <c r="O15" s="147"/>
    </row>
    <row r="16" spans="1:15" ht="12" customHeight="1" thickBot="1" x14ac:dyDescent="0.2">
      <c r="A16" s="147"/>
      <c r="B16" s="164">
        <v>45016</v>
      </c>
      <c r="C16" s="147"/>
      <c r="D16" s="435" t="s">
        <v>98</v>
      </c>
      <c r="E16" s="435"/>
      <c r="F16" s="435"/>
      <c r="G16" s="148">
        <v>0.33</v>
      </c>
      <c r="H16" s="147"/>
      <c r="I16" s="435" t="s">
        <v>122</v>
      </c>
      <c r="J16" s="435"/>
      <c r="K16" s="435"/>
      <c r="L16" s="168">
        <v>3.15</v>
      </c>
      <c r="M16" s="147"/>
      <c r="N16" s="147"/>
      <c r="O16" s="147"/>
    </row>
    <row r="17" spans="1:15" ht="12" customHeight="1" thickBot="1" x14ac:dyDescent="0.2">
      <c r="A17" s="147"/>
      <c r="B17" s="175">
        <v>45021</v>
      </c>
      <c r="C17" s="147"/>
      <c r="D17" s="435" t="s">
        <v>99</v>
      </c>
      <c r="E17" s="435"/>
      <c r="F17" s="435"/>
      <c r="G17" s="148">
        <v>0.25</v>
      </c>
      <c r="H17" s="147"/>
      <c r="I17" s="147"/>
      <c r="J17" s="147"/>
      <c r="K17" s="147"/>
      <c r="L17" s="170"/>
      <c r="M17" s="147"/>
      <c r="N17" s="147"/>
      <c r="O17" s="147"/>
    </row>
    <row r="18" spans="1:15" ht="12" customHeight="1" x14ac:dyDescent="0.15">
      <c r="A18" s="147"/>
      <c r="B18" s="164">
        <v>45046</v>
      </c>
      <c r="C18" s="147"/>
      <c r="D18" s="147"/>
      <c r="E18" s="147"/>
      <c r="F18" s="147"/>
      <c r="G18" s="146"/>
      <c r="H18" s="147"/>
      <c r="I18" s="147"/>
      <c r="J18" s="147"/>
      <c r="K18" s="147"/>
      <c r="L18" s="147"/>
      <c r="M18" s="147"/>
      <c r="N18" s="147"/>
      <c r="O18" s="147"/>
    </row>
    <row r="19" spans="1:15" ht="12" customHeight="1" x14ac:dyDescent="0.15">
      <c r="A19" s="147"/>
      <c r="B19" s="164">
        <v>45077</v>
      </c>
      <c r="C19" s="147"/>
      <c r="D19" s="439" t="s">
        <v>103</v>
      </c>
      <c r="E19" s="439"/>
      <c r="F19" s="146" t="s">
        <v>108</v>
      </c>
      <c r="G19" s="146" t="s">
        <v>104</v>
      </c>
      <c r="H19" s="147"/>
      <c r="I19" s="440" t="s">
        <v>123</v>
      </c>
      <c r="J19" s="440"/>
      <c r="K19" s="440"/>
      <c r="L19" s="147"/>
      <c r="M19" s="441" t="s">
        <v>389</v>
      </c>
      <c r="N19" s="147"/>
      <c r="O19" s="147"/>
    </row>
    <row r="20" spans="1:15" ht="12" customHeight="1" x14ac:dyDescent="0.15">
      <c r="A20" s="147"/>
      <c r="B20" s="164">
        <v>45107</v>
      </c>
      <c r="C20" s="147"/>
      <c r="D20" s="162"/>
      <c r="E20" s="162"/>
      <c r="F20" s="146"/>
      <c r="G20" s="146"/>
      <c r="H20" s="147"/>
      <c r="I20" s="440"/>
      <c r="J20" s="440"/>
      <c r="K20" s="440"/>
      <c r="L20" s="442">
        <v>0.10249999999999999</v>
      </c>
      <c r="M20" s="441"/>
      <c r="N20" s="152">
        <v>9880</v>
      </c>
      <c r="O20" s="146" t="s">
        <v>51</v>
      </c>
    </row>
    <row r="21" spans="1:15" ht="12" customHeight="1" x14ac:dyDescent="0.15">
      <c r="A21" s="147"/>
      <c r="B21" s="164">
        <v>45322</v>
      </c>
      <c r="C21" s="147"/>
      <c r="D21" s="435" t="s">
        <v>106</v>
      </c>
      <c r="E21" s="435"/>
      <c r="F21" s="152">
        <v>10000</v>
      </c>
      <c r="G21" s="168">
        <v>0.45</v>
      </c>
      <c r="H21" s="147"/>
      <c r="I21" s="169"/>
      <c r="J21" s="169"/>
      <c r="K21" s="169"/>
      <c r="L21" s="151"/>
      <c r="M21" s="147"/>
      <c r="N21" s="147"/>
      <c r="O21" s="147"/>
    </row>
    <row r="22" spans="1:15" ht="12" customHeight="1" thickBot="1" x14ac:dyDescent="0.2">
      <c r="A22" s="147"/>
      <c r="B22" s="164">
        <v>45504</v>
      </c>
      <c r="C22" s="147"/>
      <c r="D22" s="147" t="s">
        <v>107</v>
      </c>
      <c r="E22" s="147"/>
      <c r="F22" s="152">
        <v>10001</v>
      </c>
      <c r="G22" s="168">
        <v>0.25</v>
      </c>
      <c r="H22" s="147"/>
      <c r="I22" s="440" t="s">
        <v>124</v>
      </c>
      <c r="J22" s="440"/>
      <c r="K22" s="440"/>
      <c r="L22" s="147"/>
      <c r="M22" s="441" t="s">
        <v>390</v>
      </c>
      <c r="N22" s="147"/>
      <c r="O22" s="147"/>
    </row>
    <row r="23" spans="1:15" ht="12" customHeight="1" thickBot="1" x14ac:dyDescent="0.2">
      <c r="A23" s="147"/>
      <c r="B23" s="175" t="s">
        <v>395</v>
      </c>
      <c r="C23" s="147"/>
      <c r="D23" s="147"/>
      <c r="E23" s="147"/>
      <c r="F23" s="146"/>
      <c r="G23" s="170"/>
      <c r="H23" s="147"/>
      <c r="I23" s="440"/>
      <c r="J23" s="440"/>
      <c r="K23" s="440"/>
      <c r="L23" s="442">
        <v>3.2500000000000001E-2</v>
      </c>
      <c r="M23" s="441"/>
      <c r="N23" s="152">
        <v>50270</v>
      </c>
      <c r="O23" s="146" t="s">
        <v>51</v>
      </c>
    </row>
    <row r="24" spans="1:15" ht="12" customHeight="1" thickBot="1" x14ac:dyDescent="0.2">
      <c r="A24" s="147"/>
      <c r="B24" s="175" t="s">
        <v>397</v>
      </c>
      <c r="C24" s="147"/>
      <c r="D24" s="439" t="s">
        <v>103</v>
      </c>
      <c r="E24" s="439"/>
      <c r="F24" s="147"/>
      <c r="G24" s="147"/>
      <c r="H24" s="147"/>
      <c r="I24" s="147"/>
      <c r="J24" s="147"/>
      <c r="K24" s="147"/>
      <c r="L24" s="147"/>
      <c r="M24" s="147"/>
      <c r="N24" s="147"/>
      <c r="O24" s="147"/>
    </row>
    <row r="25" spans="1:15" ht="12" customHeight="1" x14ac:dyDescent="0.15">
      <c r="A25" s="147"/>
      <c r="B25" s="171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</row>
    <row r="26" spans="1:15" x14ac:dyDescent="0.15">
      <c r="A26" s="147"/>
      <c r="B26" s="171"/>
      <c r="C26" s="147"/>
      <c r="D26" s="435" t="s">
        <v>391</v>
      </c>
      <c r="E26" s="435"/>
      <c r="F26" s="152">
        <v>85000</v>
      </c>
      <c r="G26" s="146"/>
      <c r="H26" s="147"/>
      <c r="I26" s="147"/>
      <c r="J26" s="147"/>
      <c r="K26" s="147"/>
      <c r="L26" s="147"/>
      <c r="M26" s="147"/>
      <c r="N26" s="147"/>
      <c r="O26" s="147"/>
    </row>
    <row r="27" spans="1:15" x14ac:dyDescent="0.15">
      <c r="A27" s="147"/>
      <c r="B27" s="171"/>
      <c r="C27" s="147"/>
      <c r="D27" s="147" t="s">
        <v>392</v>
      </c>
      <c r="E27" s="147"/>
      <c r="F27" s="148">
        <v>0.2</v>
      </c>
      <c r="G27" s="146"/>
      <c r="H27" s="147"/>
      <c r="I27" s="147"/>
      <c r="J27" s="147"/>
      <c r="K27" s="147"/>
      <c r="L27" s="147"/>
      <c r="M27" s="147"/>
      <c r="N27" s="147"/>
      <c r="O27" s="147"/>
    </row>
    <row r="28" spans="1:15" x14ac:dyDescent="0.15">
      <c r="A28" s="147"/>
      <c r="B28" s="171"/>
      <c r="C28" s="147"/>
      <c r="D28" s="147"/>
      <c r="E28" s="147"/>
      <c r="F28" s="147"/>
      <c r="G28" s="146"/>
      <c r="H28" s="147"/>
      <c r="I28" s="147"/>
      <c r="J28" s="147"/>
      <c r="K28" s="147"/>
      <c r="L28" s="147"/>
      <c r="M28" s="147"/>
      <c r="N28" s="147"/>
      <c r="O28" s="147"/>
    </row>
  </sheetData>
  <mergeCells count="26">
    <mergeCell ref="D24:E24"/>
    <mergeCell ref="D26:E26"/>
    <mergeCell ref="M19:M20"/>
    <mergeCell ref="M22:M23"/>
    <mergeCell ref="I22:K23"/>
    <mergeCell ref="D21:E21"/>
    <mergeCell ref="I16:K16"/>
    <mergeCell ref="I19:K20"/>
    <mergeCell ref="D19:E19"/>
    <mergeCell ref="D13:F13"/>
    <mergeCell ref="D16:F16"/>
    <mergeCell ref="D17:F17"/>
    <mergeCell ref="D15:F15"/>
    <mergeCell ref="D1:F1"/>
    <mergeCell ref="D2:F2"/>
    <mergeCell ref="D11:F11"/>
    <mergeCell ref="D4:F4"/>
    <mergeCell ref="D5:F5"/>
    <mergeCell ref="D7:F7"/>
    <mergeCell ref="J2:K2"/>
    <mergeCell ref="I4:M4"/>
    <mergeCell ref="I6:M6"/>
    <mergeCell ref="I7:M7"/>
    <mergeCell ref="D14:F14"/>
    <mergeCell ref="I9:K9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DIY Accounting Customer Service</cp:lastModifiedBy>
  <cp:lastPrinted>2008-06-02T20:53:06Z</cp:lastPrinted>
  <dcterms:created xsi:type="dcterms:W3CDTF">2002-12-30T15:31:19Z</dcterms:created>
  <dcterms:modified xsi:type="dcterms:W3CDTF">2023-05-22T23:02:10Z</dcterms:modified>
</cp:coreProperties>
</file>