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 Extra 2024-04-05 (Apr24) Excel 2007/"/>
    </mc:Choice>
  </mc:AlternateContent>
  <xr:revisionPtr revIDLastSave="0" documentId="13_ncr:1_{3D6B039A-22FB-DE4B-9B6F-1229C58792F6}" xr6:coauthVersionLast="47" xr6:coauthVersionMax="47" xr10:uidLastSave="{00000000-0000-0000-0000-000000000000}"/>
  <bookViews>
    <workbookView xWindow="0" yWindow="500" windowWidth="30800" windowHeight="20120" tabRatio="909" xr2:uid="{00000000-000D-0000-FFFF-FFFF00000000}"/>
  </bookViews>
  <sheets>
    <sheet name="Employee" sheetId="25" r:id="rId1"/>
    <sheet name="Apr23" sheetId="12" r:id="rId2"/>
    <sheet name="May23" sheetId="11" r:id="rId3"/>
    <sheet name="Jun23" sheetId="10" r:id="rId4"/>
    <sheet name="Jul23" sheetId="9" r:id="rId5"/>
    <sheet name="Aug23" sheetId="8" r:id="rId6"/>
    <sheet name="Sep23" sheetId="17" r:id="rId7"/>
    <sheet name="Oct23" sheetId="16" r:id="rId8"/>
    <sheet name="Nov23" sheetId="15" r:id="rId9"/>
    <sheet name="Dec23" sheetId="14" r:id="rId10"/>
    <sheet name="Jan24" sheetId="13" r:id="rId11"/>
    <sheet name="Feb24" sheetId="19" r:id="rId12"/>
    <sheet name="Mar24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'Apr23'!$E:$F,'Apr23'!$1:$6</definedName>
    <definedName name="_xlnm.Print_Titles" localSheetId="5">'Aug23'!$A:$D,'Aug23'!$1:$6</definedName>
    <definedName name="_xlnm.Print_Titles" localSheetId="9">'Dec23'!$A:$D,'Dec23'!$1:$6</definedName>
    <definedName name="_xlnm.Print_Titles" localSheetId="11">'Feb24'!$A:$D,'Feb24'!$1:$6</definedName>
    <definedName name="_xlnm.Print_Titles" localSheetId="10">'Jan24'!$A:$D,'Jan24'!$1:$6</definedName>
    <definedName name="_xlnm.Print_Titles" localSheetId="4">'Jul23'!$A:$D,'Jul23'!$1:$6</definedName>
    <definedName name="_xlnm.Print_Titles" localSheetId="3">'Jun23'!$A:$D,'Jun23'!$1:$6</definedName>
    <definedName name="_xlnm.Print_Titles" localSheetId="12">'Mar24'!$A:$D,'Mar24'!$1:$6</definedName>
    <definedName name="_xlnm.Print_Titles" localSheetId="2">'May23'!$A:$D,'May23'!$1:$6</definedName>
    <definedName name="_xlnm.Print_Titles" localSheetId="8">'Nov23'!$A:$D,'Nov23'!$1:$6</definedName>
    <definedName name="_xlnm.Print_Titles" localSheetId="7">'Oct23'!$A:$D,'Oct23'!$1:$6</definedName>
    <definedName name="_xlnm.Print_Titles" localSheetId="6">'Sep23'!$A:$D,'Sep23'!$1:$6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16" l="1"/>
  <c r="AC24" i="16"/>
  <c r="AC25" i="16"/>
  <c r="AC22" i="16"/>
  <c r="Z23" i="16"/>
  <c r="Z24" i="16"/>
  <c r="Z25" i="16"/>
  <c r="Z22" i="16"/>
  <c r="Z21" i="16"/>
  <c r="Y23" i="16"/>
  <c r="Y24" i="16"/>
  <c r="Y25" i="16"/>
  <c r="Y22" i="16"/>
  <c r="Y21" i="16"/>
  <c r="X23" i="16"/>
  <c r="X24" i="16"/>
  <c r="X25" i="16"/>
  <c r="X22" i="16"/>
  <c r="X21" i="16"/>
  <c r="W25" i="16"/>
  <c r="W24" i="16"/>
  <c r="W23" i="16"/>
  <c r="W22" i="16"/>
  <c r="W21" i="16"/>
  <c r="N1" i="16"/>
  <c r="AC12" i="16"/>
  <c r="AC13" i="16"/>
  <c r="AC14" i="16"/>
  <c r="AC15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AC12" i="8"/>
  <c r="AC13" i="8"/>
  <c r="AC14" i="8"/>
  <c r="AC15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AC22" i="9"/>
  <c r="AC23" i="9"/>
  <c r="AC24" i="9"/>
  <c r="AC25" i="9"/>
  <c r="AC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AC12" i="9"/>
  <c r="AC13" i="9"/>
  <c r="AC14" i="9"/>
  <c r="AC15" i="9"/>
  <c r="AC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T1" i="9"/>
  <c r="Q1" i="9"/>
  <c r="P1" i="9"/>
  <c r="O1" i="9"/>
  <c r="N1" i="9"/>
  <c r="X51" i="10"/>
  <c r="W55" i="10"/>
  <c r="W54" i="10"/>
  <c r="W53" i="10"/>
  <c r="W52" i="10"/>
  <c r="W51" i="10"/>
  <c r="AG55" i="10"/>
  <c r="AF55" i="10"/>
  <c r="AE55" i="10"/>
  <c r="AD55" i="10"/>
  <c r="AC55" i="10"/>
  <c r="Z55" i="10"/>
  <c r="Y55" i="10"/>
  <c r="X55" i="10"/>
  <c r="AG54" i="10"/>
  <c r="AF54" i="10"/>
  <c r="AE54" i="10"/>
  <c r="AD54" i="10"/>
  <c r="AC54" i="10"/>
  <c r="Z54" i="10"/>
  <c r="Y54" i="10"/>
  <c r="X54" i="10"/>
  <c r="AG53" i="10"/>
  <c r="AF53" i="10"/>
  <c r="AE53" i="10"/>
  <c r="AD53" i="10"/>
  <c r="AC53" i="10"/>
  <c r="Z53" i="10"/>
  <c r="Y53" i="10"/>
  <c r="X53" i="10"/>
  <c r="AG52" i="10"/>
  <c r="AF52" i="10"/>
  <c r="AE52" i="10"/>
  <c r="AD52" i="10"/>
  <c r="AC52" i="10"/>
  <c r="Z52" i="10"/>
  <c r="Y52" i="10"/>
  <c r="X52" i="10"/>
  <c r="AG51" i="10"/>
  <c r="AF51" i="10"/>
  <c r="AE51" i="10"/>
  <c r="AD51" i="10"/>
  <c r="AC51" i="10"/>
  <c r="Z51" i="10"/>
  <c r="Y51" i="10"/>
  <c r="T1" i="10"/>
  <c r="Q1" i="10"/>
  <c r="P1" i="10"/>
  <c r="O1" i="10"/>
  <c r="N1" i="10"/>
  <c r="T56" i="10"/>
  <c r="Q56" i="10"/>
  <c r="P56" i="10"/>
  <c r="O56" i="10"/>
  <c r="N56" i="10"/>
  <c r="L55" i="10"/>
  <c r="J55" i="10"/>
  <c r="I55" i="10"/>
  <c r="K55" i="10" s="1"/>
  <c r="H55" i="10"/>
  <c r="L54" i="10"/>
  <c r="J54" i="10"/>
  <c r="I54" i="10"/>
  <c r="K54" i="10" s="1"/>
  <c r="H54" i="10"/>
  <c r="L53" i="10"/>
  <c r="J53" i="10"/>
  <c r="I53" i="10"/>
  <c r="K53" i="10" s="1"/>
  <c r="H53" i="10"/>
  <c r="L52" i="10"/>
  <c r="J52" i="10"/>
  <c r="K52" i="10" s="1"/>
  <c r="I52" i="10"/>
  <c r="H52" i="10"/>
  <c r="L51" i="10"/>
  <c r="J51" i="10"/>
  <c r="I51" i="10"/>
  <c r="K51" i="10" s="1"/>
  <c r="H51" i="10"/>
  <c r="L13" i="15" l="1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13" i="16"/>
  <c r="L14" i="16"/>
  <c r="L15" i="16"/>
  <c r="L12" i="16"/>
  <c r="L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K15" i="9" l="1"/>
  <c r="K22" i="16"/>
  <c r="K12" i="15"/>
  <c r="K22" i="9"/>
  <c r="K12" i="16"/>
  <c r="K11" i="9"/>
  <c r="K13" i="9"/>
  <c r="K21" i="9"/>
  <c r="K11" i="16"/>
  <c r="K13" i="16"/>
  <c r="K25" i="16"/>
  <c r="K15" i="15"/>
  <c r="K12" i="9"/>
  <c r="K24" i="16"/>
  <c r="K25" i="9"/>
  <c r="K15" i="16"/>
  <c r="K11" i="15"/>
  <c r="K13" i="15"/>
  <c r="K23" i="9"/>
  <c r="K14" i="16"/>
  <c r="K21" i="16"/>
  <c r="K23" i="16"/>
  <c r="K14" i="15"/>
  <c r="H4" i="40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H3" i="40"/>
  <c r="M3" i="40" s="1"/>
  <c r="I4" i="40" s="1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M9" i="12" s="1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I9" i="40"/>
  <c r="L7" i="40"/>
  <c r="E11" i="16" l="1"/>
  <c r="E51" i="10"/>
  <c r="E11" i="9"/>
  <c r="B11" i="9" s="1"/>
  <c r="E13" i="16"/>
  <c r="E53" i="10"/>
  <c r="E13" i="9"/>
  <c r="B13" i="9" s="1"/>
  <c r="E14" i="16"/>
  <c r="E14" i="9"/>
  <c r="B14" i="9" s="1"/>
  <c r="E54" i="10"/>
  <c r="E12" i="16"/>
  <c r="F12" i="16" s="1"/>
  <c r="E52" i="10"/>
  <c r="E12" i="9"/>
  <c r="B12" i="9" s="1"/>
  <c r="E15" i="16"/>
  <c r="M15" i="16" s="1"/>
  <c r="E15" i="9"/>
  <c r="B15" i="9" s="1"/>
  <c r="E55" i="10"/>
  <c r="M12" i="16"/>
  <c r="B11" i="16"/>
  <c r="F11" i="16"/>
  <c r="M11" i="16"/>
  <c r="B60" i="24"/>
  <c r="M14" i="16"/>
  <c r="F14" i="16"/>
  <c r="B14" i="16"/>
  <c r="M13" i="16"/>
  <c r="F13" i="16"/>
  <c r="B13" i="16"/>
  <c r="M15" i="9"/>
  <c r="E43" i="12"/>
  <c r="M43" i="12" s="1"/>
  <c r="M14" i="9"/>
  <c r="Y34" i="9"/>
  <c r="Y44" i="9" s="1"/>
  <c r="Y24" i="8" s="1"/>
  <c r="Y34" i="8" s="1"/>
  <c r="Y44" i="8" s="1"/>
  <c r="Y14" i="17" s="1"/>
  <c r="Y24" i="17" s="1"/>
  <c r="Y34" i="17" s="1"/>
  <c r="Y44" i="17" s="1"/>
  <c r="Y54" i="17" s="1"/>
  <c r="Y34" i="16" s="1"/>
  <c r="Y44" i="16" s="1"/>
  <c r="Z31" i="9"/>
  <c r="Z41" i="9" s="1"/>
  <c r="Z21" i="8" s="1"/>
  <c r="Z31" i="8" s="1"/>
  <c r="Z41" i="8" s="1"/>
  <c r="Z11" i="17" s="1"/>
  <c r="Z21" i="17" s="1"/>
  <c r="Z31" i="17" s="1"/>
  <c r="Z41" i="17" s="1"/>
  <c r="Z51" i="17" s="1"/>
  <c r="Z31" i="16" s="1"/>
  <c r="Z41" i="16" s="1"/>
  <c r="Z35" i="9"/>
  <c r="Z45" i="9" s="1"/>
  <c r="Z25" i="8" s="1"/>
  <c r="Z35" i="8" s="1"/>
  <c r="Z45" i="8" s="1"/>
  <c r="Z15" i="17" s="1"/>
  <c r="Z25" i="17" s="1"/>
  <c r="Z35" i="17" s="1"/>
  <c r="Z45" i="17" s="1"/>
  <c r="Z55" i="17" s="1"/>
  <c r="Z35" i="16" s="1"/>
  <c r="Z45" i="16" s="1"/>
  <c r="Z33" i="9"/>
  <c r="Z43" i="9" s="1"/>
  <c r="Z23" i="8" s="1"/>
  <c r="Z33" i="8" s="1"/>
  <c r="Z43" i="8" s="1"/>
  <c r="Z13" i="17" s="1"/>
  <c r="Z23" i="17" s="1"/>
  <c r="Z33" i="17" s="1"/>
  <c r="Z43" i="17" s="1"/>
  <c r="Z53" i="17" s="1"/>
  <c r="Z33" i="16" s="1"/>
  <c r="Z43" i="16" s="1"/>
  <c r="Y35" i="9"/>
  <c r="Y45" i="9" s="1"/>
  <c r="Y25" i="8" s="1"/>
  <c r="Y35" i="8" s="1"/>
  <c r="Y45" i="8" s="1"/>
  <c r="Y15" i="17" s="1"/>
  <c r="Y25" i="17" s="1"/>
  <c r="Y35" i="17" s="1"/>
  <c r="Y45" i="17" s="1"/>
  <c r="Y55" i="17" s="1"/>
  <c r="Y35" i="16" s="1"/>
  <c r="Y45" i="16" s="1"/>
  <c r="Y33" i="9"/>
  <c r="Y43" i="9" s="1"/>
  <c r="Y23" i="8" s="1"/>
  <c r="Y33" i="8" s="1"/>
  <c r="Y43" i="8" s="1"/>
  <c r="Y13" i="17" s="1"/>
  <c r="Y23" i="17" s="1"/>
  <c r="Y33" i="17" s="1"/>
  <c r="Y43" i="17" s="1"/>
  <c r="Y53" i="17" s="1"/>
  <c r="Y33" i="16" s="1"/>
  <c r="Y43" i="16" s="1"/>
  <c r="Z34" i="9"/>
  <c r="Z44" i="9" s="1"/>
  <c r="Z24" i="8" s="1"/>
  <c r="Z34" i="8" s="1"/>
  <c r="Z44" i="8" s="1"/>
  <c r="Z14" i="17" s="1"/>
  <c r="Z24" i="17" s="1"/>
  <c r="Z34" i="17" s="1"/>
  <c r="Z44" i="17" s="1"/>
  <c r="Z54" i="17" s="1"/>
  <c r="Z34" i="16" s="1"/>
  <c r="Z44" i="16" s="1"/>
  <c r="Z32" i="9"/>
  <c r="Z42" i="9" s="1"/>
  <c r="Z22" i="8" s="1"/>
  <c r="Z32" i="8" s="1"/>
  <c r="Z42" i="8" s="1"/>
  <c r="Z12" i="17" s="1"/>
  <c r="Z22" i="17" s="1"/>
  <c r="Z32" i="17" s="1"/>
  <c r="Z42" i="17" s="1"/>
  <c r="Z52" i="17" s="1"/>
  <c r="Z32" i="16" s="1"/>
  <c r="Z4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49" i="10" s="1"/>
  <c r="M4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5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42" i="8"/>
  <c r="K32" i="8"/>
  <c r="K62" i="18"/>
  <c r="K52" i="18"/>
  <c r="K12" i="17"/>
  <c r="K12" i="14"/>
  <c r="E22" i="15"/>
  <c r="E15" i="15"/>
  <c r="M15" i="15" s="1"/>
  <c r="E45" i="13"/>
  <c r="E35" i="15"/>
  <c r="E55" i="9"/>
  <c r="E55" i="15"/>
  <c r="E25" i="9"/>
  <c r="M25" i="9" s="1"/>
  <c r="E35" i="11"/>
  <c r="E15" i="19"/>
  <c r="E15" i="14"/>
  <c r="E55" i="16"/>
  <c r="E35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64" i="17"/>
  <c r="E34" i="14"/>
  <c r="E34" i="13"/>
  <c r="E14" i="12"/>
  <c r="E34" i="10"/>
  <c r="E44" i="8"/>
  <c r="E74" i="18"/>
  <c r="E14" i="11"/>
  <c r="E6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12" i="11"/>
  <c r="E6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32" i="9"/>
  <c r="K45" i="18"/>
  <c r="AD68" i="17"/>
  <c r="Q1" i="18"/>
  <c r="K25" i="8"/>
  <c r="K32" i="10"/>
  <c r="K4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58" i="9"/>
  <c r="AF68" i="17"/>
  <c r="AF70" i="17" s="1"/>
  <c r="AF72" i="17" s="1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44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58" i="9"/>
  <c r="AG6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8" i="40"/>
  <c r="M66" i="40"/>
  <c r="M22" i="40"/>
  <c r="M51" i="40"/>
  <c r="M37" i="40"/>
  <c r="F54" i="10" l="1"/>
  <c r="B54" i="10"/>
  <c r="M54" i="10"/>
  <c r="F52" i="10"/>
  <c r="M52" i="10"/>
  <c r="B52" i="10"/>
  <c r="B15" i="16"/>
  <c r="M12" i="9"/>
  <c r="M53" i="10"/>
  <c r="F53" i="10"/>
  <c r="B53" i="10"/>
  <c r="M13" i="9"/>
  <c r="B12" i="16"/>
  <c r="M51" i="10"/>
  <c r="B51" i="10"/>
  <c r="F51" i="10"/>
  <c r="M55" i="10"/>
  <c r="F55" i="10"/>
  <c r="B55" i="10"/>
  <c r="F15" i="16"/>
  <c r="M11" i="9"/>
  <c r="Z13" i="15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Z14" i="15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15" i="15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12" i="15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Z21" i="15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11" i="15"/>
  <c r="Y14" i="15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Y13" i="15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Y15" i="15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M33" i="18"/>
  <c r="F43" i="12"/>
  <c r="B61" i="24"/>
  <c r="W60" i="25"/>
  <c r="B43" i="12"/>
  <c r="B33" i="18"/>
  <c r="F12" i="9"/>
  <c r="F14" i="9"/>
  <c r="F15" i="9"/>
  <c r="F13" i="9"/>
  <c r="F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M14" i="13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15" i="11"/>
  <c r="M45" i="19"/>
  <c r="M32" i="10"/>
  <c r="M32" i="15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14"/>
  <c r="B65" i="17"/>
  <c r="M74" i="17" s="1"/>
  <c r="M65" i="17"/>
  <c r="F25" i="13"/>
  <c r="B25" i="13"/>
  <c r="M25" i="13"/>
  <c r="B55" i="19"/>
  <c r="F64" i="19" s="1"/>
  <c r="F64" i="18"/>
  <c r="F25" i="14"/>
  <c r="B45" i="19"/>
  <c r="M43" i="8"/>
  <c r="M64" i="18"/>
  <c r="M25" i="10"/>
  <c r="B25" i="14"/>
  <c r="B64" i="18"/>
  <c r="B65" i="18"/>
  <c r="F44" i="19"/>
  <c r="M6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5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53" i="9"/>
  <c r="F42" i="19"/>
  <c r="M42" i="19"/>
  <c r="B43" i="8"/>
  <c r="B23" i="17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R52" i="10" l="1"/>
  <c r="R51" i="10"/>
  <c r="M56" i="10"/>
  <c r="R54" i="10"/>
  <c r="R53" i="10"/>
  <c r="V53" i="10"/>
  <c r="V13" i="9" s="1"/>
  <c r="V23" i="9" s="1"/>
  <c r="R14" i="8"/>
  <c r="R55" i="10"/>
  <c r="B62" i="24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M63" i="19"/>
  <c r="R34" i="13"/>
  <c r="R15" i="10"/>
  <c r="F62" i="9"/>
  <c r="T63" i="15"/>
  <c r="R62" i="10"/>
  <c r="R14" i="13"/>
  <c r="O72" i="17"/>
  <c r="P63" i="15"/>
  <c r="R33" i="13"/>
  <c r="R2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23" i="16"/>
  <c r="R25" i="10"/>
  <c r="N62" i="9"/>
  <c r="M72" i="17"/>
  <c r="R52" i="9"/>
  <c r="R72" i="18"/>
  <c r="T84" i="18"/>
  <c r="R52" i="19"/>
  <c r="R55" i="9"/>
  <c r="AC13" i="12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M1" i="10" s="1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R56" i="10" l="1"/>
  <c r="M1" i="9"/>
  <c r="B63" i="24"/>
  <c r="W62" i="25"/>
  <c r="M1" i="16"/>
  <c r="R16" i="16"/>
  <c r="R16" i="9"/>
  <c r="V35" i="9"/>
  <c r="V45" i="9" s="1"/>
  <c r="V33" i="9"/>
  <c r="V43" i="9" s="1"/>
  <c r="V34" i="9"/>
  <c r="V44" i="9" s="1"/>
  <c r="G16" i="39"/>
  <c r="AA53" i="11"/>
  <c r="AA63" i="10" s="1"/>
  <c r="AA53" i="9" s="1"/>
  <c r="AA53" i="8" s="1"/>
  <c r="AA63" i="17" s="1"/>
  <c r="AA53" i="16" s="1"/>
  <c r="AA53" i="15" s="1"/>
  <c r="AA63" i="14" s="1"/>
  <c r="AA53" i="13" s="1"/>
  <c r="AA53" i="19" s="1"/>
  <c r="AA73" i="18" s="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O26" i="10"/>
  <c r="R16" i="14"/>
  <c r="N36" i="15"/>
  <c r="O16" i="8"/>
  <c r="O56" i="11"/>
  <c r="O4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V14" i="8" l="1"/>
  <c r="V24" i="8" s="1"/>
  <c r="V34" i="8" s="1"/>
  <c r="V44" i="8" s="1"/>
  <c r="V14" i="17" s="1"/>
  <c r="V24" i="17" s="1"/>
  <c r="V34" i="17" s="1"/>
  <c r="V44" i="17" s="1"/>
  <c r="V54" i="17" s="1"/>
  <c r="V13" i="8"/>
  <c r="V23" i="8" s="1"/>
  <c r="V33" i="8" s="1"/>
  <c r="V43" i="8" s="1"/>
  <c r="V13" i="17" s="1"/>
  <c r="V23" i="17" s="1"/>
  <c r="V33" i="17" s="1"/>
  <c r="V43" i="17" s="1"/>
  <c r="V53" i="17" s="1"/>
  <c r="V15" i="8"/>
  <c r="V25" i="8" s="1"/>
  <c r="V35" i="8" s="1"/>
  <c r="V45" i="8" s="1"/>
  <c r="V15" i="17" s="1"/>
  <c r="V25" i="17" s="1"/>
  <c r="V35" i="17" s="1"/>
  <c r="V45" i="17" s="1"/>
  <c r="V55" i="17" s="1"/>
  <c r="R1" i="9"/>
  <c r="R1" i="10"/>
  <c r="B64" i="24"/>
  <c r="W63" i="25"/>
  <c r="R1" i="16"/>
  <c r="W35" i="9"/>
  <c r="W45" i="9" s="1"/>
  <c r="W25" i="8" s="1"/>
  <c r="W35" i="8" s="1"/>
  <c r="W45" i="8" s="1"/>
  <c r="W15" i="17" s="1"/>
  <c r="W25" i="17" s="1"/>
  <c r="W35" i="17" s="1"/>
  <c r="W45" i="17" s="1"/>
  <c r="W55" i="17" s="1"/>
  <c r="W35" i="16" s="1"/>
  <c r="W45" i="16" s="1"/>
  <c r="AA35" i="9"/>
  <c r="AA45" i="9" s="1"/>
  <c r="X34" i="9"/>
  <c r="X44" i="9" s="1"/>
  <c r="X24" i="8" s="1"/>
  <c r="X34" i="8" s="1"/>
  <c r="X44" i="8" s="1"/>
  <c r="X14" i="17" s="1"/>
  <c r="X24" i="17" s="1"/>
  <c r="X34" i="17" s="1"/>
  <c r="X44" i="17" s="1"/>
  <c r="X54" i="17" s="1"/>
  <c r="X34" i="16" s="1"/>
  <c r="X44" i="16" s="1"/>
  <c r="X33" i="9"/>
  <c r="X43" i="9" s="1"/>
  <c r="X23" i="8" s="1"/>
  <c r="X33" i="8" s="1"/>
  <c r="X43" i="8" s="1"/>
  <c r="X13" i="17" s="1"/>
  <c r="X23" i="17" s="1"/>
  <c r="X33" i="17" s="1"/>
  <c r="X43" i="17" s="1"/>
  <c r="X53" i="17" s="1"/>
  <c r="X33" i="16" s="1"/>
  <c r="X43" i="16" s="1"/>
  <c r="W33" i="9"/>
  <c r="W43" i="9" s="1"/>
  <c r="W23" i="8" s="1"/>
  <c r="W33" i="8" s="1"/>
  <c r="W43" i="8" s="1"/>
  <c r="W13" i="17" s="1"/>
  <c r="W23" i="17" s="1"/>
  <c r="W33" i="17" s="1"/>
  <c r="W43" i="17" s="1"/>
  <c r="W53" i="17" s="1"/>
  <c r="W33" i="16" s="1"/>
  <c r="W43" i="16" s="1"/>
  <c r="AC34" i="9"/>
  <c r="AC44" i="9" s="1"/>
  <c r="AC24" i="8" s="1"/>
  <c r="AC34" i="8" s="1"/>
  <c r="AC44" i="8" s="1"/>
  <c r="AC14" i="17" s="1"/>
  <c r="AC24" i="17" s="1"/>
  <c r="AC34" i="17" s="1"/>
  <c r="AC44" i="17" s="1"/>
  <c r="AC54" i="17" s="1"/>
  <c r="AC34" i="16" s="1"/>
  <c r="AC44" i="16" s="1"/>
  <c r="AC33" i="9"/>
  <c r="AC43" i="9" s="1"/>
  <c r="AC23" i="8" s="1"/>
  <c r="AC33" i="8" s="1"/>
  <c r="AC43" i="8" s="1"/>
  <c r="AC13" i="17" s="1"/>
  <c r="AC23" i="17" s="1"/>
  <c r="AC33" i="17" s="1"/>
  <c r="AC43" i="17" s="1"/>
  <c r="AC53" i="17" s="1"/>
  <c r="AC33" i="16" s="1"/>
  <c r="AC43" i="16" s="1"/>
  <c r="W34" i="9"/>
  <c r="W44" i="9" s="1"/>
  <c r="W24" i="8" s="1"/>
  <c r="W34" i="8" s="1"/>
  <c r="W44" i="8" s="1"/>
  <c r="W14" i="17" s="1"/>
  <c r="W24" i="17" s="1"/>
  <c r="W34" i="17" s="1"/>
  <c r="W44" i="17" s="1"/>
  <c r="W54" i="17" s="1"/>
  <c r="W34" i="16" s="1"/>
  <c r="W44" i="16" s="1"/>
  <c r="AA34" i="9"/>
  <c r="AA44" i="9" s="1"/>
  <c r="X35" i="9"/>
  <c r="X45" i="9" s="1"/>
  <c r="X25" i="8" s="1"/>
  <c r="X35" i="8" s="1"/>
  <c r="X45" i="8" s="1"/>
  <c r="X15" i="17" s="1"/>
  <c r="X25" i="17" s="1"/>
  <c r="X35" i="17" s="1"/>
  <c r="X45" i="17" s="1"/>
  <c r="X55" i="17" s="1"/>
  <c r="X35" i="16" s="1"/>
  <c r="X45" i="16" s="1"/>
  <c r="AC35" i="9"/>
  <c r="AC45" i="9" s="1"/>
  <c r="AC25" i="8" s="1"/>
  <c r="AC35" i="8" s="1"/>
  <c r="AC45" i="8" s="1"/>
  <c r="AC15" i="17" s="1"/>
  <c r="AC25" i="17" s="1"/>
  <c r="AC35" i="17" s="1"/>
  <c r="AC45" i="17" s="1"/>
  <c r="AC55" i="17" s="1"/>
  <c r="AC35" i="16" s="1"/>
  <c r="AC45" i="16" s="1"/>
  <c r="AA33" i="9"/>
  <c r="AA43" i="9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V15" i="16" l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13" i="16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V14" i="16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AA15" i="8"/>
  <c r="AA25" i="8" s="1"/>
  <c r="AA35" i="8" s="1"/>
  <c r="AA45" i="8" s="1"/>
  <c r="AA15" i="17" s="1"/>
  <c r="AA25" i="17" s="1"/>
  <c r="AA35" i="17" s="1"/>
  <c r="AA45" i="17" s="1"/>
  <c r="AA55" i="17" s="1"/>
  <c r="AA23" i="8"/>
  <c r="AA33" i="8" s="1"/>
  <c r="AA43" i="8" s="1"/>
  <c r="AA13" i="17" s="1"/>
  <c r="AA23" i="17" s="1"/>
  <c r="AA33" i="17" s="1"/>
  <c r="AA43" i="17" s="1"/>
  <c r="AA53" i="17" s="1"/>
  <c r="AA13" i="8"/>
  <c r="AA24" i="8"/>
  <c r="AA34" i="8" s="1"/>
  <c r="AA44" i="8" s="1"/>
  <c r="AA14" i="17" s="1"/>
  <c r="AA24" i="17" s="1"/>
  <c r="AA34" i="17" s="1"/>
  <c r="AA44" i="17" s="1"/>
  <c r="AA54" i="17" s="1"/>
  <c r="AA14" i="8"/>
  <c r="AC14" i="15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15" i="15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C13" i="15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X15" i="15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X13" i="15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X14" i="15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W15" i="15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W14" i="15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W13" i="15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AA15" i="16" l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AA14" i="16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A33" i="16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AA13" i="16"/>
  <c r="AA23" i="16" s="1"/>
  <c r="B66" i="24"/>
  <c r="W65" i="25"/>
  <c r="AC32" i="9"/>
  <c r="AC42" i="9" s="1"/>
  <c r="AC22" i="8" s="1"/>
  <c r="AC32" i="8" s="1"/>
  <c r="AC42" i="8" s="1"/>
  <c r="AC12" i="17" s="1"/>
  <c r="AC22" i="17" s="1"/>
  <c r="AC32" i="17" s="1"/>
  <c r="AC42" i="17" s="1"/>
  <c r="AC52" i="17" s="1"/>
  <c r="AC32" i="16" s="1"/>
  <c r="AC42" i="16" s="1"/>
  <c r="AC31" i="9"/>
  <c r="AC41" i="9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AC11" i="8" l="1"/>
  <c r="AC21" i="8" s="1"/>
  <c r="AC31" i="8" s="1"/>
  <c r="AC41" i="8" s="1"/>
  <c r="AC11" i="17" s="1"/>
  <c r="AC21" i="17" s="1"/>
  <c r="AC31" i="17" s="1"/>
  <c r="AC41" i="17" s="1"/>
  <c r="AC51" i="17" s="1"/>
  <c r="AC12" i="15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B67" i="24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AC11" i="16" l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B68" i="24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V52" i="10" s="1"/>
  <c r="V12" i="9" s="1"/>
  <c r="V22" i="9" s="1"/>
  <c r="W52" i="19"/>
  <c r="AA52" i="19"/>
  <c r="X52" i="19"/>
  <c r="X41" i="11"/>
  <c r="V41" i="10"/>
  <c r="V51" i="10" s="1"/>
  <c r="V11" i="9" s="1"/>
  <c r="V21" i="9" s="1"/>
  <c r="B74" i="24" l="1"/>
  <c r="W73" i="25"/>
  <c r="Y41" i="9"/>
  <c r="X22" i="10"/>
  <c r="AA72" i="18"/>
  <c r="W72" i="18"/>
  <c r="X7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V12" i="8" s="1"/>
  <c r="X41" i="10"/>
  <c r="V41" i="9"/>
  <c r="V11" i="8" s="1"/>
  <c r="W77" i="25" l="1"/>
  <c r="B78" i="24"/>
  <c r="Y31" i="8"/>
  <c r="Y42" i="8"/>
  <c r="B79" i="24" l="1"/>
  <c r="W78" i="25"/>
  <c r="Y12" i="17"/>
  <c r="Y41" i="8"/>
  <c r="X32" i="9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V42" i="8"/>
  <c r="V41" i="8"/>
  <c r="W82" i="25" l="1"/>
  <c r="B83" i="24"/>
  <c r="Y52" i="17"/>
  <c r="Y41" i="17"/>
  <c r="X22" i="8"/>
  <c r="V12" i="17"/>
  <c r="V11" i="17"/>
  <c r="W83" i="25" l="1"/>
  <c r="B84" i="24"/>
  <c r="Y51" i="17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X12" i="17"/>
  <c r="V42" i="17"/>
  <c r="X41" i="8"/>
  <c r="V41" i="17"/>
  <c r="W86" i="25" l="1"/>
  <c r="B87" i="24"/>
  <c r="M59" i="10" s="1"/>
  <c r="Y41" i="16"/>
  <c r="Y11" i="15" s="1"/>
  <c r="X22" i="17"/>
  <c r="R12" i="12"/>
  <c r="W12" i="12"/>
  <c r="V52" i="17"/>
  <c r="V12" i="16" s="1"/>
  <c r="V22" i="16" s="1"/>
  <c r="X11" i="17"/>
  <c r="R11" i="12"/>
  <c r="N16" i="12"/>
  <c r="W11" i="12"/>
  <c r="V51" i="17"/>
  <c r="V11" i="16" s="1"/>
  <c r="V21" i="16" s="1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V12" i="15" s="1"/>
  <c r="X41" i="17"/>
  <c r="AA31" i="12"/>
  <c r="W41" i="12"/>
  <c r="V41" i="16"/>
  <c r="V11" i="15" s="1"/>
  <c r="W90" i="25" l="1"/>
  <c r="B91" i="24"/>
  <c r="K9" i="9" s="1"/>
  <c r="M9" i="9" s="1"/>
  <c r="K19" i="9" s="1"/>
  <c r="I16" i="39"/>
  <c r="Y42" i="15"/>
  <c r="Y31" i="15"/>
  <c r="W12" i="11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W21" i="11"/>
  <c r="B93" i="24" l="1"/>
  <c r="W92" i="25"/>
  <c r="Y22" i="14"/>
  <c r="Y11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AA52" i="10" s="1"/>
  <c r="AA12" i="9" s="1"/>
  <c r="AA22" i="9" s="1"/>
  <c r="X12" i="14"/>
  <c r="V42" i="14"/>
  <c r="AA41" i="10"/>
  <c r="AA51" i="10" s="1"/>
  <c r="AA11" i="9" s="1"/>
  <c r="AA21" i="9" s="1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AA12" i="8" s="1"/>
  <c r="X52" i="14"/>
  <c r="V32" i="13"/>
  <c r="AA41" i="9"/>
  <c r="AA11" i="8" s="1"/>
  <c r="X41" i="14"/>
  <c r="V31" i="13"/>
  <c r="W103" i="25" l="1"/>
  <c r="B104" i="24"/>
  <c r="Y42" i="19"/>
  <c r="Y31" i="19"/>
  <c r="X12" i="13"/>
  <c r="V42" i="13"/>
  <c r="X51" i="14"/>
  <c r="V41" i="13"/>
  <c r="W104" i="25" l="1"/>
  <c r="B105" i="24"/>
  <c r="Y41" i="19"/>
  <c r="Y12" i="18"/>
  <c r="W22" i="8"/>
  <c r="X22" i="13"/>
  <c r="V12" i="19"/>
  <c r="X11" i="13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AA12" i="16" s="1"/>
  <c r="AA22" i="16" s="1"/>
  <c r="X22" i="18"/>
  <c r="V52" i="18"/>
  <c r="AA51" i="17"/>
  <c r="AA11" i="16" s="1"/>
  <c r="AA21" i="16" s="1"/>
  <c r="X11" i="18"/>
  <c r="V51" i="18"/>
  <c r="B114" i="24" l="1"/>
  <c r="W113" i="25"/>
  <c r="W32" i="16"/>
  <c r="X32" i="18"/>
  <c r="V62" i="18"/>
  <c r="X21" i="18"/>
  <c r="W31" i="16"/>
  <c r="V61" i="18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62" i="18"/>
  <c r="X51" i="18"/>
  <c r="W117" i="25" l="1"/>
  <c r="B118" i="24"/>
  <c r="M49" i="9" s="1"/>
  <c r="W22" i="15"/>
  <c r="W21" i="15"/>
  <c r="X61" i="18"/>
  <c r="W118" i="25" l="1"/>
  <c r="B119" i="24"/>
  <c r="B7" i="39"/>
  <c r="AA22" i="15"/>
  <c r="W32" i="15"/>
  <c r="W31" i="15"/>
  <c r="AA21" i="15"/>
  <c r="K49" i="8" l="1"/>
  <c r="K9" i="8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B120" i="24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49" i="8" s="1"/>
  <c r="W149" i="25" l="1"/>
  <c r="B150" i="24"/>
  <c r="K5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K49" i="17" s="1"/>
  <c r="M49" i="17" s="1"/>
  <c r="W174" i="25"/>
  <c r="B176" i="24" l="1"/>
  <c r="W175" i="25"/>
  <c r="B177" i="24" l="1"/>
  <c r="W176" i="25"/>
  <c r="B178" i="24" l="1"/>
  <c r="W177" i="25"/>
  <c r="B179" i="24" l="1"/>
  <c r="M59" i="17" s="1"/>
  <c r="W178" i="25"/>
  <c r="W179" i="25" l="1"/>
  <c r="B9" i="39"/>
  <c r="B180" i="24"/>
  <c r="K49" i="16" s="1"/>
  <c r="B181" i="24" l="1"/>
  <c r="W180" i="25"/>
  <c r="W181" i="25" l="1"/>
  <c r="B182" i="24"/>
  <c r="K9" i="16" s="1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M9" i="16" s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W209" i="25"/>
  <c r="M49" i="16" l="1"/>
  <c r="K9" i="15"/>
  <c r="W210" i="25"/>
  <c r="B211" i="24"/>
  <c r="B10" i="39"/>
  <c r="K49" i="15" l="1"/>
  <c r="W211" i="25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49" i="15" s="1"/>
  <c r="W239" i="25"/>
  <c r="W240" i="25" l="1"/>
  <c r="B241" i="24"/>
  <c r="K5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5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4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49" i="19" s="1"/>
  <c r="W329" i="25"/>
  <c r="W330" i="25" l="1"/>
  <c r="B331" i="24"/>
  <c r="K6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6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<sst xmlns="http://schemas.openxmlformats.org/spreadsheetml/2006/main" count="1383" uniqueCount="138">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</sst>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498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67" fontId="27" fillId="0" borderId="0" xfId="0" applyNumberFormat="1" applyFont="1" applyAlignment="1">
      <alignment wrapText="1"/>
    </xf>
    <xf numFmtId="0" fontId="27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0" borderId="0" xfId="0" applyFont="1"/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/>
    </xf>
    <xf numFmtId="0" fontId="0" fillId="0" borderId="0" xfId="0"/>
    <xf numFmtId="0" fontId="7" fillId="0" borderId="38" xfId="0" applyFont="1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0" borderId="0" xfId="0" applyFo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14" fontId="7" fillId="2" borderId="0" xfId="0" applyNumberFormat="1" applyFont="1" applyFill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baseColWidth="10" defaultColWidth="9.1640625" defaultRowHeight="12" x14ac:dyDescent="0.15"/>
  <cols>
    <col min="1" max="1" width="0.83203125" style="3" customWidth="1"/>
    <col min="2" max="2" width="24.6640625" style="3" customWidth="1"/>
    <col min="3" max="3" width="0.83203125" style="3" customWidth="1"/>
    <col min="4" max="4" width="10.6640625" style="3" customWidth="1"/>
    <col min="5" max="5" width="2.83203125" style="3" customWidth="1"/>
    <col min="6" max="6" width="10.6640625" style="3" customWidth="1"/>
    <col min="7" max="7" width="0.83203125" style="3" customWidth="1"/>
    <col min="8" max="8" width="11.6640625" style="3" customWidth="1"/>
    <col min="9" max="10" width="0.83203125" style="3" customWidth="1"/>
    <col min="11" max="11" width="24.6640625" style="3" customWidth="1"/>
    <col min="12" max="12" width="1.33203125" style="3" customWidth="1"/>
    <col min="13" max="13" width="10.6640625" style="3" customWidth="1"/>
    <col min="14" max="14" width="1.33203125" style="3" customWidth="1"/>
    <col min="15" max="15" width="10.6640625" style="3" customWidth="1"/>
    <col min="16" max="16" width="2.6640625" style="151" customWidth="1"/>
    <col min="17" max="17" width="10.6640625" style="3" customWidth="1"/>
    <col min="18" max="18" width="0.83203125" style="3" customWidth="1"/>
    <col min="19" max="19" width="10.6640625" style="3" customWidth="1"/>
    <col min="20" max="20" width="0.83203125" style="3" customWidth="1"/>
    <col min="21" max="21" width="4.33203125" style="3" customWidth="1"/>
    <col min="22" max="24" width="10.5" style="3" hidden="1" customWidth="1"/>
    <col min="25" max="25" width="10.5" style="3" customWidth="1"/>
    <col min="26" max="16384" width="9.1640625" style="3"/>
  </cols>
  <sheetData>
    <row r="1" spans="1:24" ht="6" customHeight="1" x14ac:dyDescent="0.15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46"/>
    </row>
    <row r="2" spans="1:24" ht="6" customHeight="1" thickBot="1" x14ac:dyDescent="0.2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46"/>
      <c r="W2" s="206">
        <f>Admin!B2</f>
        <v>45022</v>
      </c>
      <c r="X2" s="3">
        <v>1</v>
      </c>
    </row>
    <row r="3" spans="1:24" ht="17.25" customHeight="1" thickTop="1" thickBot="1" x14ac:dyDescent="0.25">
      <c r="A3" s="59"/>
      <c r="B3" s="83" t="s">
        <v>18</v>
      </c>
      <c r="C3" s="5"/>
      <c r="D3" s="5"/>
      <c r="E3" s="5"/>
      <c r="F3" s="5"/>
      <c r="G3" s="5"/>
      <c r="H3" s="354" t="s">
        <v>135</v>
      </c>
      <c r="I3" s="354"/>
      <c r="J3" s="354"/>
      <c r="K3" s="354"/>
      <c r="L3" s="354"/>
      <c r="M3" s="354"/>
      <c r="N3" s="5"/>
      <c r="O3" s="62"/>
      <c r="P3" s="143"/>
      <c r="Q3" s="351" t="s">
        <v>66</v>
      </c>
      <c r="R3" s="352"/>
      <c r="S3" s="353"/>
      <c r="T3" s="80"/>
      <c r="U3" s="346"/>
      <c r="W3" s="206">
        <f>Admin!B3</f>
        <v>45023</v>
      </c>
      <c r="X3" s="3">
        <f>X2+1</f>
        <v>2</v>
      </c>
    </row>
    <row r="4" spans="1:24" ht="3.75" customHeight="1" thickTop="1" x14ac:dyDescent="0.15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46"/>
      <c r="W4" s="206">
        <f>Admin!B4</f>
        <v>45024</v>
      </c>
      <c r="X4" s="3">
        <f t="shared" ref="X4:X53" si="0">X3+1</f>
        <v>3</v>
      </c>
    </row>
    <row r="5" spans="1:24" ht="12" customHeight="1" x14ac:dyDescent="0.15">
      <c r="A5" s="59"/>
      <c r="B5" s="5" t="s">
        <v>19</v>
      </c>
      <c r="C5" s="5"/>
      <c r="D5" s="355"/>
      <c r="E5" s="356"/>
      <c r="F5" s="357"/>
      <c r="G5" s="5"/>
      <c r="H5" s="358" t="s">
        <v>137</v>
      </c>
      <c r="I5" s="358"/>
      <c r="J5" s="358"/>
      <c r="K5" s="358"/>
      <c r="L5" s="358"/>
      <c r="M5" s="358"/>
      <c r="N5" s="358"/>
      <c r="O5" s="358"/>
      <c r="P5" s="68"/>
      <c r="Q5" s="5"/>
      <c r="R5" s="79"/>
      <c r="S5" s="79"/>
      <c r="T5" s="80"/>
      <c r="U5" s="346"/>
      <c r="V5" s="3" t="s">
        <v>78</v>
      </c>
      <c r="W5" s="206">
        <f>Admin!B5</f>
        <v>45025</v>
      </c>
      <c r="X5" s="3">
        <f t="shared" si="0"/>
        <v>4</v>
      </c>
    </row>
    <row r="6" spans="1:24" ht="12" customHeight="1" x14ac:dyDescent="0.15">
      <c r="A6" s="59"/>
      <c r="B6" s="5" t="s">
        <v>13</v>
      </c>
      <c r="C6" s="5"/>
      <c r="D6" s="355"/>
      <c r="E6" s="356"/>
      <c r="F6" s="357"/>
      <c r="G6" s="5"/>
      <c r="H6" s="358"/>
      <c r="I6" s="358"/>
      <c r="J6" s="358"/>
      <c r="K6" s="358"/>
      <c r="L6" s="358"/>
      <c r="M6" s="358"/>
      <c r="N6" s="358"/>
      <c r="O6" s="358"/>
      <c r="P6" s="68"/>
      <c r="Q6" s="5"/>
      <c r="R6" s="79"/>
      <c r="S6" s="79"/>
      <c r="T6" s="80"/>
      <c r="U6" s="346"/>
      <c r="V6" s="3" t="s">
        <v>79</v>
      </c>
      <c r="W6" s="206">
        <f>Admin!B6</f>
        <v>45026</v>
      </c>
      <c r="X6" s="3">
        <f t="shared" si="0"/>
        <v>5</v>
      </c>
    </row>
    <row r="7" spans="1:24" ht="12" customHeight="1" x14ac:dyDescent="0.15">
      <c r="A7" s="59"/>
      <c r="B7" s="5" t="s">
        <v>14</v>
      </c>
      <c r="C7" s="5"/>
      <c r="D7" s="355"/>
      <c r="E7" s="356"/>
      <c r="F7" s="357"/>
      <c r="G7" s="5"/>
      <c r="H7" s="358"/>
      <c r="I7" s="358"/>
      <c r="J7" s="358"/>
      <c r="K7" s="358"/>
      <c r="L7" s="358"/>
      <c r="M7" s="358"/>
      <c r="N7" s="358"/>
      <c r="O7" s="358"/>
      <c r="P7" s="68"/>
      <c r="Q7" s="5"/>
      <c r="R7" s="79"/>
      <c r="S7" s="79"/>
      <c r="T7" s="80"/>
      <c r="U7" s="346"/>
      <c r="V7" s="3" t="s">
        <v>80</v>
      </c>
      <c r="W7" s="206">
        <f>Admin!B7</f>
        <v>45027</v>
      </c>
      <c r="X7" s="3">
        <f t="shared" si="0"/>
        <v>6</v>
      </c>
    </row>
    <row r="8" spans="1:24" ht="12" customHeight="1" x14ac:dyDescent="0.15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46"/>
      <c r="V8" s="3" t="s">
        <v>78</v>
      </c>
      <c r="W8" s="206">
        <f>Admin!B8</f>
        <v>45028</v>
      </c>
      <c r="X8" s="3">
        <f t="shared" si="0"/>
        <v>7</v>
      </c>
    </row>
    <row r="9" spans="1:24" ht="12" customHeight="1" x14ac:dyDescent="0.15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45022</v>
      </c>
      <c r="N9" s="5"/>
      <c r="O9" s="163">
        <f>Admin!I1</f>
        <v>45386</v>
      </c>
      <c r="P9" s="145"/>
      <c r="Q9" s="140"/>
      <c r="R9" s="141"/>
      <c r="S9" s="141"/>
      <c r="T9" s="80"/>
      <c r="U9" s="346"/>
      <c r="W9" s="206">
        <f>Admin!B9</f>
        <v>45029</v>
      </c>
      <c r="X9" s="3">
        <f t="shared" si="0"/>
        <v>8</v>
      </c>
    </row>
    <row r="10" spans="1:24" ht="6" customHeight="1" x14ac:dyDescent="0.15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46"/>
      <c r="V10" s="3" t="s">
        <v>81</v>
      </c>
      <c r="W10" s="206">
        <f>Admin!B10</f>
        <v>45030</v>
      </c>
      <c r="X10" s="3">
        <f t="shared" si="0"/>
        <v>9</v>
      </c>
    </row>
    <row r="11" spans="1:24" ht="15" customHeight="1" thickBot="1" x14ac:dyDescent="0.2">
      <c r="A11" s="347"/>
      <c r="B11" s="34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8"/>
      <c r="S11" s="348"/>
      <c r="T11" s="348"/>
      <c r="U11" s="346"/>
      <c r="W11" s="206">
        <f>Admin!B11</f>
        <v>45031</v>
      </c>
      <c r="X11" s="3">
        <f t="shared" si="0"/>
        <v>10</v>
      </c>
    </row>
    <row r="12" spans="1:24" ht="9" customHeight="1" thickBot="1" x14ac:dyDescent="0.2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46"/>
      <c r="V12" s="3" t="s">
        <v>82</v>
      </c>
      <c r="W12" s="206">
        <f>Admin!B12</f>
        <v>45032</v>
      </c>
      <c r="X12" s="3">
        <f t="shared" si="0"/>
        <v>11</v>
      </c>
    </row>
    <row r="13" spans="1:24" ht="15" customHeight="1" thickTop="1" thickBot="1" x14ac:dyDescent="0.2">
      <c r="A13" s="12"/>
      <c r="B13" s="83" t="s">
        <v>33</v>
      </c>
      <c r="C13" s="52"/>
      <c r="D13" s="14"/>
      <c r="E13" s="14"/>
      <c r="F13" s="14"/>
      <c r="G13" s="14"/>
      <c r="H13" s="339" t="s">
        <v>50</v>
      </c>
      <c r="I13" s="14"/>
      <c r="J13" s="22"/>
      <c r="K13" s="83" t="s">
        <v>20</v>
      </c>
      <c r="L13" s="52"/>
      <c r="M13" s="70"/>
      <c r="N13" s="13"/>
      <c r="O13" s="344"/>
      <c r="P13" s="345"/>
      <c r="Q13" s="341"/>
      <c r="R13" s="53"/>
      <c r="S13" s="331"/>
      <c r="T13" s="15"/>
      <c r="U13" s="346"/>
      <c r="V13" s="3" t="s">
        <v>83</v>
      </c>
      <c r="W13" s="206">
        <f>Admin!B13</f>
        <v>45033</v>
      </c>
      <c r="X13" s="3">
        <f t="shared" si="0"/>
        <v>12</v>
      </c>
    </row>
    <row r="14" spans="1:24" ht="6" customHeight="1" thickTop="1" thickBot="1" x14ac:dyDescent="0.2">
      <c r="A14" s="12"/>
      <c r="B14" s="52"/>
      <c r="C14" s="52"/>
      <c r="D14" s="14"/>
      <c r="E14" s="14"/>
      <c r="F14" s="14"/>
      <c r="G14" s="14"/>
      <c r="H14" s="339"/>
      <c r="I14" s="14"/>
      <c r="J14" s="22"/>
      <c r="K14" s="52"/>
      <c r="L14" s="52"/>
      <c r="M14" s="70"/>
      <c r="N14" s="13"/>
      <c r="O14" s="14"/>
      <c r="P14" s="148"/>
      <c r="Q14" s="342"/>
      <c r="R14" s="14"/>
      <c r="S14" s="332"/>
      <c r="T14" s="15"/>
      <c r="U14" s="346"/>
      <c r="W14" s="206">
        <f>Admin!B14</f>
        <v>45034</v>
      </c>
      <c r="X14" s="3">
        <f t="shared" si="0"/>
        <v>13</v>
      </c>
    </row>
    <row r="15" spans="1:24" ht="15" thickTop="1" thickBot="1" x14ac:dyDescent="0.2">
      <c r="A15" s="12"/>
      <c r="B15" s="14" t="s">
        <v>55</v>
      </c>
      <c r="C15" s="14"/>
      <c r="D15" s="333"/>
      <c r="E15" s="334"/>
      <c r="F15" s="335"/>
      <c r="G15" s="14"/>
      <c r="H15" s="21" t="s">
        <v>51</v>
      </c>
      <c r="I15" s="14"/>
      <c r="J15" s="51"/>
      <c r="K15" s="14" t="s">
        <v>17</v>
      </c>
      <c r="L15" s="14"/>
      <c r="M15" s="336"/>
      <c r="N15" s="337"/>
      <c r="O15" s="338"/>
      <c r="P15" s="148"/>
      <c r="Q15" s="138"/>
      <c r="R15" s="136"/>
      <c r="S15" s="139"/>
      <c r="T15" s="15"/>
      <c r="U15" s="346"/>
      <c r="W15" s="206">
        <f>Admin!B15</f>
        <v>45035</v>
      </c>
      <c r="X15" s="3">
        <f t="shared" si="0"/>
        <v>14</v>
      </c>
    </row>
    <row r="16" spans="1:24" ht="14" thickTop="1" thickBot="1" x14ac:dyDescent="0.2">
      <c r="A16" s="12"/>
      <c r="B16" s="14" t="s">
        <v>12</v>
      </c>
      <c r="C16" s="14"/>
      <c r="D16" s="333"/>
      <c r="E16" s="334"/>
      <c r="F16" s="335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46"/>
      <c r="W16" s="206">
        <f>Admin!B16</f>
        <v>45036</v>
      </c>
      <c r="X16" s="3">
        <f t="shared" si="0"/>
        <v>15</v>
      </c>
    </row>
    <row r="17" spans="1:24" ht="13.5" customHeight="1" thickTop="1" x14ac:dyDescent="0.15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46"/>
      <c r="W17" s="206">
        <f>Admin!B17</f>
        <v>45037</v>
      </c>
      <c r="X17" s="3">
        <f t="shared" si="0"/>
        <v>16</v>
      </c>
    </row>
    <row r="18" spans="1:24" x14ac:dyDescent="0.15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46"/>
      <c r="W18" s="206">
        <f>Admin!B18</f>
        <v>45038</v>
      </c>
      <c r="X18" s="3">
        <f t="shared" si="0"/>
        <v>17</v>
      </c>
    </row>
    <row r="19" spans="1:24" x14ac:dyDescent="0.15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46"/>
      <c r="W19" s="206">
        <f>Admin!B19</f>
        <v>45039</v>
      </c>
      <c r="X19" s="3">
        <f t="shared" si="0"/>
        <v>18</v>
      </c>
    </row>
    <row r="20" spans="1:24" x14ac:dyDescent="0.15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46"/>
      <c r="W20" s="206">
        <f>Admin!B20</f>
        <v>45040</v>
      </c>
      <c r="X20" s="3">
        <f t="shared" si="0"/>
        <v>19</v>
      </c>
    </row>
    <row r="21" spans="1:24" ht="12" customHeight="1" x14ac:dyDescent="0.15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46"/>
      <c r="W21" s="206">
        <f>Admin!B21</f>
        <v>45041</v>
      </c>
      <c r="X21" s="3">
        <f t="shared" si="0"/>
        <v>20</v>
      </c>
    </row>
    <row r="22" spans="1:24" ht="15" customHeight="1" x14ac:dyDescent="0.15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46"/>
      <c r="W22" s="206">
        <f>Admin!B22</f>
        <v>45042</v>
      </c>
      <c r="X22" s="3">
        <f t="shared" si="0"/>
        <v>21</v>
      </c>
    </row>
    <row r="23" spans="1:24" ht="13" thickBot="1" x14ac:dyDescent="0.2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46"/>
      <c r="W23" s="206">
        <f>Admin!B23</f>
        <v>45043</v>
      </c>
      <c r="X23" s="3">
        <f t="shared" si="0"/>
        <v>22</v>
      </c>
    </row>
    <row r="24" spans="1:24" ht="14" thickTop="1" thickBot="1" x14ac:dyDescent="0.2">
      <c r="A24" s="12"/>
      <c r="B24" s="14" t="str">
        <f>"Starting date (existing = " &amp; TEXT(M9,"dd/mm/yy") &amp; ")"</f>
        <v>Starting date (existing = 06/04/23)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46"/>
      <c r="W24" s="206">
        <f>Admin!B24</f>
        <v>45044</v>
      </c>
      <c r="X24" s="3">
        <f t="shared" si="0"/>
        <v>23</v>
      </c>
    </row>
    <row r="25" spans="1:24" ht="6" customHeight="1" thickTop="1" thickBot="1" x14ac:dyDescent="0.2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46"/>
      <c r="W25" s="206">
        <f>Admin!B25</f>
        <v>45045</v>
      </c>
      <c r="X25" s="3">
        <f t="shared" si="0"/>
        <v>24</v>
      </c>
    </row>
    <row r="26" spans="1:24" ht="14" thickTop="1" thickBot="1" x14ac:dyDescent="0.2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46"/>
      <c r="W26" s="206">
        <f>Admin!B26</f>
        <v>45046</v>
      </c>
      <c r="X26" s="3">
        <f t="shared" si="0"/>
        <v>25</v>
      </c>
    </row>
    <row r="27" spans="1:24" ht="14" thickTop="1" thickBot="1" x14ac:dyDescent="0.2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46"/>
      <c r="W27" s="206">
        <f>Admin!B27</f>
        <v>45047</v>
      </c>
      <c r="X27" s="3">
        <f t="shared" si="0"/>
        <v>26</v>
      </c>
    </row>
    <row r="28" spans="1:24" ht="14" thickTop="1" thickBot="1" x14ac:dyDescent="0.2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46"/>
      <c r="W28" s="206">
        <f>Admin!B28</f>
        <v>45048</v>
      </c>
      <c r="X28" s="3">
        <f t="shared" si="0"/>
        <v>27</v>
      </c>
    </row>
    <row r="29" spans="1:24" ht="13" thickTop="1" x14ac:dyDescent="0.15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46"/>
      <c r="W29" s="206">
        <f>Admin!B29</f>
        <v>45049</v>
      </c>
      <c r="X29" s="3">
        <f t="shared" si="0"/>
        <v>28</v>
      </c>
    </row>
    <row r="30" spans="1:24" ht="13.5" customHeight="1" x14ac:dyDescent="0.15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46"/>
      <c r="W30" s="206">
        <f>Admin!B30</f>
        <v>45050</v>
      </c>
      <c r="X30" s="3">
        <f t="shared" si="0"/>
        <v>29</v>
      </c>
    </row>
    <row r="31" spans="1:24" ht="12" customHeight="1" x14ac:dyDescent="0.15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46"/>
      <c r="W31" s="206">
        <f>Admin!B31</f>
        <v>45051</v>
      </c>
      <c r="X31" s="3">
        <f t="shared" si="0"/>
        <v>30</v>
      </c>
    </row>
    <row r="32" spans="1:24" ht="6" customHeight="1" x14ac:dyDescent="0.15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46"/>
      <c r="W32" s="206">
        <f>Admin!B32</f>
        <v>45052</v>
      </c>
      <c r="X32" s="3">
        <f t="shared" si="0"/>
        <v>31</v>
      </c>
    </row>
    <row r="33" spans="1:24" ht="12" customHeight="1" x14ac:dyDescent="0.15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46"/>
      <c r="W33" s="206">
        <f>Admin!B33</f>
        <v>45053</v>
      </c>
      <c r="X33" s="3">
        <f t="shared" si="0"/>
        <v>32</v>
      </c>
    </row>
    <row r="34" spans="1:24" x14ac:dyDescent="0.15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46"/>
      <c r="W34" s="206">
        <f>Admin!B34</f>
        <v>45054</v>
      </c>
      <c r="X34" s="3">
        <f t="shared" si="0"/>
        <v>33</v>
      </c>
    </row>
    <row r="35" spans="1:24" ht="13.5" customHeight="1" x14ac:dyDescent="0.15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46"/>
      <c r="W35" s="206">
        <f>Admin!B35</f>
        <v>45055</v>
      </c>
      <c r="X35" s="3">
        <f t="shared" si="0"/>
        <v>34</v>
      </c>
    </row>
    <row r="36" spans="1:24" ht="9" customHeight="1" thickBot="1" x14ac:dyDescent="0.2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46"/>
      <c r="W36" s="206">
        <f>Admin!B36</f>
        <v>45056</v>
      </c>
      <c r="X36" s="3">
        <f t="shared" si="0"/>
        <v>35</v>
      </c>
    </row>
    <row r="37" spans="1:24" ht="22.5" customHeight="1" thickBot="1" x14ac:dyDescent="0.2">
      <c r="A37" s="343"/>
      <c r="B37" s="343"/>
      <c r="C37" s="343"/>
      <c r="D37" s="343"/>
      <c r="E37" s="343"/>
      <c r="F37" s="343"/>
      <c r="G37" s="343"/>
      <c r="H37" s="343"/>
      <c r="I37" s="343"/>
      <c r="J37" s="343"/>
      <c r="K37" s="343"/>
      <c r="L37" s="343"/>
      <c r="M37" s="343"/>
      <c r="N37" s="343"/>
      <c r="O37" s="343"/>
      <c r="P37" s="343"/>
      <c r="Q37" s="343"/>
      <c r="R37" s="343"/>
      <c r="S37" s="343"/>
      <c r="T37" s="343"/>
      <c r="U37" s="342"/>
      <c r="W37" s="206">
        <f>Admin!B37</f>
        <v>45057</v>
      </c>
      <c r="X37" s="3">
        <f t="shared" si="0"/>
        <v>36</v>
      </c>
    </row>
    <row r="38" spans="1:24" ht="9" customHeight="1" thickBot="1" x14ac:dyDescent="0.2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42"/>
      <c r="W38" s="206">
        <f>Admin!B38</f>
        <v>45058</v>
      </c>
      <c r="X38" s="3">
        <f t="shared" si="0"/>
        <v>37</v>
      </c>
    </row>
    <row r="39" spans="1:24" ht="15" customHeight="1" thickTop="1" thickBot="1" x14ac:dyDescent="0.2">
      <c r="A39" s="12"/>
      <c r="B39" s="83" t="s">
        <v>34</v>
      </c>
      <c r="C39" s="52"/>
      <c r="D39" s="14"/>
      <c r="E39" s="14"/>
      <c r="F39" s="14"/>
      <c r="G39" s="14"/>
      <c r="H39" s="339" t="s">
        <v>50</v>
      </c>
      <c r="I39" s="14"/>
      <c r="J39" s="22"/>
      <c r="K39" s="83" t="s">
        <v>20</v>
      </c>
      <c r="L39" s="52"/>
      <c r="M39" s="70"/>
      <c r="N39" s="13"/>
      <c r="O39" s="344"/>
      <c r="P39" s="345"/>
      <c r="Q39" s="341"/>
      <c r="R39" s="53"/>
      <c r="S39" s="331"/>
      <c r="T39" s="15"/>
      <c r="U39" s="342"/>
      <c r="W39" s="206">
        <f>Admin!B39</f>
        <v>45059</v>
      </c>
      <c r="X39" s="3">
        <f t="shared" si="0"/>
        <v>38</v>
      </c>
    </row>
    <row r="40" spans="1:24" ht="6" customHeight="1" thickTop="1" thickBot="1" x14ac:dyDescent="0.2">
      <c r="A40" s="12"/>
      <c r="B40" s="52"/>
      <c r="C40" s="52"/>
      <c r="D40" s="14"/>
      <c r="E40" s="14"/>
      <c r="F40" s="14"/>
      <c r="G40" s="14"/>
      <c r="H40" s="339"/>
      <c r="I40" s="14"/>
      <c r="J40" s="22"/>
      <c r="K40" s="52"/>
      <c r="L40" s="52"/>
      <c r="M40" s="70"/>
      <c r="N40" s="13"/>
      <c r="O40" s="14"/>
      <c r="P40" s="148"/>
      <c r="Q40" s="342"/>
      <c r="R40" s="14"/>
      <c r="S40" s="332"/>
      <c r="T40" s="15"/>
      <c r="U40" s="342"/>
      <c r="W40" s="206">
        <f>Admin!B40</f>
        <v>45060</v>
      </c>
      <c r="X40" s="3">
        <f t="shared" si="0"/>
        <v>39</v>
      </c>
    </row>
    <row r="41" spans="1:24" ht="15" thickTop="1" thickBot="1" x14ac:dyDescent="0.2">
      <c r="A41" s="12"/>
      <c r="B41" s="14" t="s">
        <v>11</v>
      </c>
      <c r="C41" s="14"/>
      <c r="D41" s="333"/>
      <c r="E41" s="334"/>
      <c r="F41" s="335"/>
      <c r="G41" s="14"/>
      <c r="H41" s="21" t="s">
        <v>51</v>
      </c>
      <c r="I41" s="14"/>
      <c r="J41" s="51"/>
      <c r="K41" s="14" t="s">
        <v>17</v>
      </c>
      <c r="L41" s="14"/>
      <c r="M41" s="336"/>
      <c r="N41" s="337"/>
      <c r="O41" s="338"/>
      <c r="P41" s="148"/>
      <c r="Q41" s="138"/>
      <c r="R41" s="136"/>
      <c r="S41" s="139"/>
      <c r="T41" s="15"/>
      <c r="U41" s="342"/>
      <c r="W41" s="206">
        <f>Admin!B41</f>
        <v>45061</v>
      </c>
      <c r="X41" s="3">
        <f t="shared" si="0"/>
        <v>40</v>
      </c>
    </row>
    <row r="42" spans="1:24" ht="14" thickTop="1" thickBot="1" x14ac:dyDescent="0.2">
      <c r="A42" s="12"/>
      <c r="B42" s="14" t="s">
        <v>12</v>
      </c>
      <c r="C42" s="14"/>
      <c r="D42" s="333"/>
      <c r="E42" s="334"/>
      <c r="F42" s="335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42"/>
      <c r="W42" s="206">
        <f>Admin!B42</f>
        <v>45062</v>
      </c>
      <c r="X42" s="3">
        <f t="shared" si="0"/>
        <v>41</v>
      </c>
    </row>
    <row r="43" spans="1:24" ht="13" thickTop="1" x14ac:dyDescent="0.15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42"/>
      <c r="W43" s="206">
        <f>Admin!B43</f>
        <v>45063</v>
      </c>
      <c r="X43" s="3">
        <f t="shared" si="0"/>
        <v>42</v>
      </c>
    </row>
    <row r="44" spans="1:24" x14ac:dyDescent="0.15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42"/>
      <c r="W44" s="206">
        <f>Admin!B44</f>
        <v>45064</v>
      </c>
      <c r="X44" s="3">
        <f t="shared" si="0"/>
        <v>43</v>
      </c>
    </row>
    <row r="45" spans="1:24" x14ac:dyDescent="0.15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42"/>
      <c r="W45" s="206">
        <f>Admin!B45</f>
        <v>45065</v>
      </c>
      <c r="X45" s="3">
        <f t="shared" si="0"/>
        <v>44</v>
      </c>
    </row>
    <row r="46" spans="1:24" x14ac:dyDescent="0.15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42"/>
      <c r="W46" s="206">
        <f>Admin!B46</f>
        <v>45066</v>
      </c>
      <c r="X46" s="3">
        <f t="shared" si="0"/>
        <v>45</v>
      </c>
    </row>
    <row r="47" spans="1:24" ht="12" customHeight="1" x14ac:dyDescent="0.15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42"/>
      <c r="W47" s="206">
        <f>Admin!B47</f>
        <v>45067</v>
      </c>
      <c r="X47" s="3">
        <f t="shared" si="0"/>
        <v>46</v>
      </c>
    </row>
    <row r="48" spans="1:24" ht="15" customHeight="1" x14ac:dyDescent="0.15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42"/>
      <c r="W48" s="206">
        <f>Admin!B48</f>
        <v>45068</v>
      </c>
      <c r="X48" s="3">
        <f t="shared" si="0"/>
        <v>47</v>
      </c>
    </row>
    <row r="49" spans="1:24" ht="13" thickBot="1" x14ac:dyDescent="0.2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42"/>
      <c r="W49" s="206">
        <f>Admin!B49</f>
        <v>45069</v>
      </c>
      <c r="X49" s="3">
        <f t="shared" si="0"/>
        <v>48</v>
      </c>
    </row>
    <row r="50" spans="1:24" ht="14" thickTop="1" thickBot="1" x14ac:dyDescent="0.2">
      <c r="A50" s="12"/>
      <c r="B50" s="14" t="str">
        <f>B24</f>
        <v>Starting date (existing = 06/04/23)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42"/>
      <c r="W50" s="206">
        <f>Admin!B50</f>
        <v>45070</v>
      </c>
      <c r="X50" s="3">
        <f t="shared" si="0"/>
        <v>49</v>
      </c>
    </row>
    <row r="51" spans="1:24" ht="6" customHeight="1" thickTop="1" thickBot="1" x14ac:dyDescent="0.2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42"/>
      <c r="W51" s="206">
        <f>Admin!B51</f>
        <v>45071</v>
      </c>
      <c r="X51" s="3">
        <f t="shared" si="0"/>
        <v>50</v>
      </c>
    </row>
    <row r="52" spans="1:24" ht="14.25" customHeight="1" thickTop="1" thickBot="1" x14ac:dyDescent="0.2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42"/>
      <c r="W52" s="206">
        <f>Admin!B52</f>
        <v>45072</v>
      </c>
      <c r="X52" s="3">
        <f t="shared" si="0"/>
        <v>51</v>
      </c>
    </row>
    <row r="53" spans="1:24" ht="14" thickTop="1" thickBot="1" x14ac:dyDescent="0.2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42"/>
      <c r="W53" s="206">
        <f>Admin!B53</f>
        <v>45073</v>
      </c>
      <c r="X53" s="3">
        <f t="shared" si="0"/>
        <v>52</v>
      </c>
    </row>
    <row r="54" spans="1:24" ht="14" thickTop="1" thickBot="1" x14ac:dyDescent="0.2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42"/>
      <c r="W54" s="206">
        <f>Admin!B54</f>
        <v>45074</v>
      </c>
      <c r="X54" s="3">
        <v>53</v>
      </c>
    </row>
    <row r="55" spans="1:24" ht="13" thickTop="1" x14ac:dyDescent="0.15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42"/>
      <c r="W55" s="206">
        <f>Admin!B55</f>
        <v>45075</v>
      </c>
    </row>
    <row r="56" spans="1:24" x14ac:dyDescent="0.15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42"/>
      <c r="W56" s="206">
        <f>Admin!B56</f>
        <v>45076</v>
      </c>
    </row>
    <row r="57" spans="1:24" ht="12" customHeight="1" x14ac:dyDescent="0.15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42"/>
      <c r="W57" s="206">
        <f>Admin!B57</f>
        <v>45077</v>
      </c>
    </row>
    <row r="58" spans="1:24" ht="6" customHeight="1" x14ac:dyDescent="0.15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42"/>
      <c r="W58" s="206">
        <f>Admin!B58</f>
        <v>45078</v>
      </c>
    </row>
    <row r="59" spans="1:24" ht="12" customHeight="1" x14ac:dyDescent="0.15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42"/>
      <c r="W59" s="206">
        <f>Admin!B59</f>
        <v>45079</v>
      </c>
    </row>
    <row r="60" spans="1:24" x14ac:dyDescent="0.15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42"/>
      <c r="W60" s="206">
        <f>Admin!B60</f>
        <v>45080</v>
      </c>
    </row>
    <row r="61" spans="1:24" ht="13.5" customHeight="1" x14ac:dyDescent="0.15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39"/>
      <c r="L61" s="339"/>
      <c r="M61" s="340"/>
      <c r="N61" s="340"/>
      <c r="O61" s="340"/>
      <c r="P61" s="340"/>
      <c r="Q61" s="340"/>
      <c r="R61" s="340"/>
      <c r="S61" s="340"/>
      <c r="T61" s="15"/>
      <c r="U61" s="342"/>
      <c r="W61" s="206">
        <f>Admin!B61</f>
        <v>45081</v>
      </c>
    </row>
    <row r="62" spans="1:24" ht="9" customHeight="1" thickBot="1" x14ac:dyDescent="0.2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42"/>
      <c r="W62" s="206">
        <f>Admin!B62</f>
        <v>45082</v>
      </c>
    </row>
    <row r="63" spans="1:24" ht="22.5" customHeight="1" thickBot="1" x14ac:dyDescent="0.2">
      <c r="A63" s="343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2"/>
      <c r="W63" s="206">
        <f>Admin!B63</f>
        <v>45083</v>
      </c>
    </row>
    <row r="64" spans="1:24" ht="9" customHeight="1" thickBot="1" x14ac:dyDescent="0.2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42"/>
      <c r="W64" s="206">
        <f>Admin!B64</f>
        <v>45084</v>
      </c>
    </row>
    <row r="65" spans="1:23" ht="15" customHeight="1" thickTop="1" thickBot="1" x14ac:dyDescent="0.2">
      <c r="A65" s="12"/>
      <c r="B65" s="83" t="s">
        <v>35</v>
      </c>
      <c r="C65" s="52"/>
      <c r="D65" s="14"/>
      <c r="E65" s="14"/>
      <c r="F65" s="14"/>
      <c r="G65" s="14"/>
      <c r="H65" s="339" t="s">
        <v>50</v>
      </c>
      <c r="I65" s="14"/>
      <c r="J65" s="22"/>
      <c r="K65" s="83" t="s">
        <v>20</v>
      </c>
      <c r="L65" s="52"/>
      <c r="M65" s="70"/>
      <c r="N65" s="13"/>
      <c r="O65" s="344"/>
      <c r="P65" s="345"/>
      <c r="Q65" s="341"/>
      <c r="R65" s="53"/>
      <c r="S65" s="331"/>
      <c r="T65" s="15"/>
      <c r="U65" s="342"/>
      <c r="W65" s="206">
        <f>Admin!B65</f>
        <v>45085</v>
      </c>
    </row>
    <row r="66" spans="1:23" ht="6" customHeight="1" thickTop="1" thickBot="1" x14ac:dyDescent="0.2">
      <c r="A66" s="12"/>
      <c r="B66" s="52"/>
      <c r="C66" s="52"/>
      <c r="D66" s="14"/>
      <c r="E66" s="14"/>
      <c r="F66" s="14"/>
      <c r="G66" s="14"/>
      <c r="H66" s="339"/>
      <c r="I66" s="14"/>
      <c r="J66" s="22"/>
      <c r="K66" s="52"/>
      <c r="L66" s="52"/>
      <c r="M66" s="70"/>
      <c r="N66" s="13"/>
      <c r="O66" s="14"/>
      <c r="P66" s="148"/>
      <c r="Q66" s="342"/>
      <c r="R66" s="14"/>
      <c r="S66" s="332"/>
      <c r="T66" s="15"/>
      <c r="U66" s="342"/>
      <c r="W66" s="206">
        <f>Admin!B66</f>
        <v>45086</v>
      </c>
    </row>
    <row r="67" spans="1:23" ht="15" thickTop="1" thickBot="1" x14ac:dyDescent="0.2">
      <c r="A67" s="12"/>
      <c r="B67" s="14" t="s">
        <v>11</v>
      </c>
      <c r="C67" s="14"/>
      <c r="D67" s="333"/>
      <c r="E67" s="334"/>
      <c r="F67" s="335"/>
      <c r="G67" s="14"/>
      <c r="H67" s="21" t="s">
        <v>51</v>
      </c>
      <c r="I67" s="14"/>
      <c r="J67" s="51"/>
      <c r="K67" s="14" t="s">
        <v>17</v>
      </c>
      <c r="L67" s="14"/>
      <c r="M67" s="336"/>
      <c r="N67" s="337"/>
      <c r="O67" s="338"/>
      <c r="P67" s="148"/>
      <c r="Q67" s="138"/>
      <c r="R67" s="136"/>
      <c r="S67" s="139"/>
      <c r="T67" s="15"/>
      <c r="U67" s="342"/>
      <c r="W67" s="206">
        <f>Admin!B67</f>
        <v>45087</v>
      </c>
    </row>
    <row r="68" spans="1:23" ht="14" thickTop="1" thickBot="1" x14ac:dyDescent="0.2">
      <c r="A68" s="12"/>
      <c r="B68" s="14" t="s">
        <v>12</v>
      </c>
      <c r="C68" s="14"/>
      <c r="D68" s="333"/>
      <c r="E68" s="334"/>
      <c r="F68" s="335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42"/>
      <c r="W68" s="206">
        <f>Admin!B68</f>
        <v>45088</v>
      </c>
    </row>
    <row r="69" spans="1:23" ht="13" thickTop="1" x14ac:dyDescent="0.15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42"/>
      <c r="W69" s="206">
        <f>Admin!B69</f>
        <v>45089</v>
      </c>
    </row>
    <row r="70" spans="1:23" x14ac:dyDescent="0.15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42"/>
      <c r="W70" s="206">
        <f>Admin!B70</f>
        <v>45090</v>
      </c>
    </row>
    <row r="71" spans="1:23" x14ac:dyDescent="0.15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42"/>
      <c r="W71" s="206">
        <f>Admin!B71</f>
        <v>45091</v>
      </c>
    </row>
    <row r="72" spans="1:23" x14ac:dyDescent="0.15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42"/>
      <c r="W72" s="206">
        <f>Admin!B72</f>
        <v>45092</v>
      </c>
    </row>
    <row r="73" spans="1:23" ht="12" customHeight="1" x14ac:dyDescent="0.15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42"/>
      <c r="W73" s="206">
        <f>Admin!B73</f>
        <v>45093</v>
      </c>
    </row>
    <row r="74" spans="1:23" ht="15" customHeight="1" x14ac:dyDescent="0.15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42"/>
      <c r="W74" s="206">
        <f>Admin!B74</f>
        <v>45094</v>
      </c>
    </row>
    <row r="75" spans="1:23" ht="13" thickBot="1" x14ac:dyDescent="0.2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42"/>
      <c r="W75" s="206">
        <f>Admin!B75</f>
        <v>45095</v>
      </c>
    </row>
    <row r="76" spans="1:23" ht="14" thickTop="1" thickBot="1" x14ac:dyDescent="0.2">
      <c r="A76" s="12"/>
      <c r="B76" s="14" t="str">
        <f>B24</f>
        <v>Starting date (existing = 06/04/23)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42"/>
      <c r="W76" s="206">
        <f>Admin!B76</f>
        <v>45096</v>
      </c>
    </row>
    <row r="77" spans="1:23" ht="6" customHeight="1" thickTop="1" thickBot="1" x14ac:dyDescent="0.2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42"/>
      <c r="W77" s="206">
        <f>Admin!B77</f>
        <v>45097</v>
      </c>
    </row>
    <row r="78" spans="1:23" ht="13.5" customHeight="1" thickTop="1" thickBot="1" x14ac:dyDescent="0.2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42"/>
      <c r="W78" s="206">
        <f>Admin!B78</f>
        <v>45098</v>
      </c>
    </row>
    <row r="79" spans="1:23" ht="14" thickTop="1" thickBot="1" x14ac:dyDescent="0.2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42"/>
      <c r="W79" s="206">
        <f>Admin!B79</f>
        <v>45099</v>
      </c>
    </row>
    <row r="80" spans="1:23" ht="14" thickTop="1" thickBot="1" x14ac:dyDescent="0.2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42"/>
      <c r="W80" s="206">
        <f>Admin!B80</f>
        <v>45100</v>
      </c>
    </row>
    <row r="81" spans="1:23" ht="13" thickTop="1" x14ac:dyDescent="0.15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42"/>
      <c r="W81" s="206">
        <f>Admin!B81</f>
        <v>45101</v>
      </c>
    </row>
    <row r="82" spans="1:23" x14ac:dyDescent="0.15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42"/>
      <c r="W82" s="206">
        <f>Admin!B82</f>
        <v>45102</v>
      </c>
    </row>
    <row r="83" spans="1:23" ht="12" customHeight="1" x14ac:dyDescent="0.15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42"/>
      <c r="W83" s="206">
        <f>Admin!B83</f>
        <v>45103</v>
      </c>
    </row>
    <row r="84" spans="1:23" ht="6" customHeight="1" x14ac:dyDescent="0.15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42"/>
      <c r="W84" s="206">
        <f>Admin!B84</f>
        <v>45104</v>
      </c>
    </row>
    <row r="85" spans="1:23" ht="12" customHeight="1" x14ac:dyDescent="0.15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42"/>
      <c r="W85" s="206">
        <f>Admin!B85</f>
        <v>45105</v>
      </c>
    </row>
    <row r="86" spans="1:23" x14ac:dyDescent="0.15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42"/>
      <c r="W86" s="206">
        <f>Admin!B86</f>
        <v>45106</v>
      </c>
    </row>
    <row r="87" spans="1:23" ht="13.5" customHeight="1" x14ac:dyDescent="0.15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42"/>
      <c r="W87" s="206">
        <f>Admin!B87</f>
        <v>45107</v>
      </c>
    </row>
    <row r="88" spans="1:23" ht="9" customHeight="1" thickBot="1" x14ac:dyDescent="0.2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42"/>
      <c r="W88" s="206">
        <f>Admin!B88</f>
        <v>45108</v>
      </c>
    </row>
    <row r="89" spans="1:23" ht="22.5" customHeight="1" thickBot="1" x14ac:dyDescent="0.2">
      <c r="A89" s="343"/>
      <c r="B89" s="34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  <c r="T89" s="343"/>
      <c r="U89" s="342"/>
      <c r="W89" s="206">
        <f>Admin!B89</f>
        <v>45109</v>
      </c>
    </row>
    <row r="90" spans="1:23" ht="9" customHeight="1" thickBot="1" x14ac:dyDescent="0.2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42"/>
      <c r="W90" s="206">
        <f>Admin!B90</f>
        <v>45110</v>
      </c>
    </row>
    <row r="91" spans="1:23" ht="15" customHeight="1" thickTop="1" thickBot="1" x14ac:dyDescent="0.2">
      <c r="A91" s="12"/>
      <c r="B91" s="83" t="s">
        <v>36</v>
      </c>
      <c r="C91" s="52"/>
      <c r="D91" s="14"/>
      <c r="E91" s="14"/>
      <c r="F91" s="14"/>
      <c r="G91" s="14"/>
      <c r="H91" s="339" t="s">
        <v>50</v>
      </c>
      <c r="I91" s="14"/>
      <c r="J91" s="22"/>
      <c r="K91" s="83" t="s">
        <v>20</v>
      </c>
      <c r="L91" s="52"/>
      <c r="M91" s="70"/>
      <c r="N91" s="13"/>
      <c r="O91" s="344"/>
      <c r="P91" s="345"/>
      <c r="Q91" s="341"/>
      <c r="R91" s="53"/>
      <c r="S91" s="331"/>
      <c r="T91" s="15"/>
      <c r="U91" s="342"/>
      <c r="W91" s="206">
        <f>Admin!B91</f>
        <v>45111</v>
      </c>
    </row>
    <row r="92" spans="1:23" ht="6" customHeight="1" thickTop="1" thickBot="1" x14ac:dyDescent="0.2">
      <c r="A92" s="12"/>
      <c r="B92" s="52"/>
      <c r="C92" s="52"/>
      <c r="D92" s="14"/>
      <c r="E92" s="14"/>
      <c r="F92" s="14"/>
      <c r="G92" s="14"/>
      <c r="H92" s="339"/>
      <c r="I92" s="14"/>
      <c r="J92" s="22"/>
      <c r="K92" s="52"/>
      <c r="L92" s="52"/>
      <c r="M92" s="70"/>
      <c r="N92" s="13"/>
      <c r="O92" s="14"/>
      <c r="P92" s="148"/>
      <c r="Q92" s="342"/>
      <c r="R92" s="14"/>
      <c r="S92" s="332"/>
      <c r="T92" s="15"/>
      <c r="U92" s="342"/>
      <c r="W92" s="206">
        <f>Admin!B92</f>
        <v>45112</v>
      </c>
    </row>
    <row r="93" spans="1:23" ht="15" thickTop="1" thickBot="1" x14ac:dyDescent="0.2">
      <c r="A93" s="12"/>
      <c r="B93" s="14" t="s">
        <v>11</v>
      </c>
      <c r="C93" s="14"/>
      <c r="D93" s="333"/>
      <c r="E93" s="334"/>
      <c r="F93" s="335"/>
      <c r="G93" s="14"/>
      <c r="H93" s="21" t="s">
        <v>51</v>
      </c>
      <c r="I93" s="14"/>
      <c r="J93" s="51"/>
      <c r="K93" s="14" t="s">
        <v>17</v>
      </c>
      <c r="L93" s="14"/>
      <c r="M93" s="336"/>
      <c r="N93" s="337"/>
      <c r="O93" s="338"/>
      <c r="P93" s="148"/>
      <c r="Q93" s="138"/>
      <c r="R93" s="136"/>
      <c r="S93" s="139"/>
      <c r="T93" s="15"/>
      <c r="U93" s="342"/>
      <c r="W93" s="206">
        <f>Admin!B93</f>
        <v>45113</v>
      </c>
    </row>
    <row r="94" spans="1:23" ht="14" thickTop="1" thickBot="1" x14ac:dyDescent="0.2">
      <c r="A94" s="12"/>
      <c r="B94" s="14" t="s">
        <v>12</v>
      </c>
      <c r="C94" s="14"/>
      <c r="D94" s="333"/>
      <c r="E94" s="334"/>
      <c r="F94" s="335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42"/>
      <c r="W94" s="206">
        <f>Admin!B94</f>
        <v>45114</v>
      </c>
    </row>
    <row r="95" spans="1:23" ht="14" thickTop="1" thickBot="1" x14ac:dyDescent="0.2">
      <c r="A95" s="12"/>
      <c r="B95" s="14" t="s">
        <v>13</v>
      </c>
      <c r="C95" s="14"/>
      <c r="D95" s="333"/>
      <c r="E95" s="334"/>
      <c r="F95" s="335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42"/>
      <c r="W95" s="206">
        <f>Admin!B95</f>
        <v>45115</v>
      </c>
    </row>
    <row r="96" spans="1:23" ht="13" thickTop="1" x14ac:dyDescent="0.15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42"/>
      <c r="W96" s="206">
        <f>Admin!B96</f>
        <v>45116</v>
      </c>
    </row>
    <row r="97" spans="1:23" x14ac:dyDescent="0.15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42"/>
      <c r="W97" s="206">
        <f>Admin!B97</f>
        <v>45117</v>
      </c>
    </row>
    <row r="98" spans="1:23" x14ac:dyDescent="0.15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42"/>
      <c r="W98" s="206">
        <f>Admin!B98</f>
        <v>45118</v>
      </c>
    </row>
    <row r="99" spans="1:23" ht="12" customHeight="1" x14ac:dyDescent="0.15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42"/>
      <c r="W99" s="206">
        <f>Admin!B99</f>
        <v>45119</v>
      </c>
    </row>
    <row r="100" spans="1:23" ht="15" customHeight="1" x14ac:dyDescent="0.15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42"/>
      <c r="W100" s="206">
        <f>Admin!B100</f>
        <v>45120</v>
      </c>
    </row>
    <row r="101" spans="1:23" ht="13" thickBot="1" x14ac:dyDescent="0.2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42"/>
      <c r="W101" s="206">
        <f>Admin!B101</f>
        <v>45121</v>
      </c>
    </row>
    <row r="102" spans="1:23" ht="14" thickTop="1" thickBot="1" x14ac:dyDescent="0.2">
      <c r="A102" s="12"/>
      <c r="B102" s="14" t="str">
        <f>B24</f>
        <v>Starting date (existing = 06/04/23)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42"/>
      <c r="W102" s="206">
        <f>Admin!B102</f>
        <v>45122</v>
      </c>
    </row>
    <row r="103" spans="1:23" ht="6" customHeight="1" thickTop="1" thickBot="1" x14ac:dyDescent="0.2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42"/>
      <c r="W103" s="206">
        <f>Admin!B103</f>
        <v>45123</v>
      </c>
    </row>
    <row r="104" spans="1:23" ht="13.5" customHeight="1" thickTop="1" thickBot="1" x14ac:dyDescent="0.2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42"/>
      <c r="W104" s="206">
        <f>Admin!B104</f>
        <v>45124</v>
      </c>
    </row>
    <row r="105" spans="1:23" ht="14" thickTop="1" thickBot="1" x14ac:dyDescent="0.2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42"/>
      <c r="W105" s="206">
        <f>Admin!B105</f>
        <v>45125</v>
      </c>
    </row>
    <row r="106" spans="1:23" ht="14" thickTop="1" thickBot="1" x14ac:dyDescent="0.2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42"/>
      <c r="W106" s="206">
        <f>Admin!B106</f>
        <v>45126</v>
      </c>
    </row>
    <row r="107" spans="1:23" ht="13" thickTop="1" x14ac:dyDescent="0.15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42"/>
      <c r="W107" s="206">
        <f>Admin!B107</f>
        <v>45127</v>
      </c>
    </row>
    <row r="108" spans="1:23" x14ac:dyDescent="0.15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42"/>
      <c r="W108" s="206">
        <f>Admin!B108</f>
        <v>45128</v>
      </c>
    </row>
    <row r="109" spans="1:23" ht="12" customHeight="1" x14ac:dyDescent="0.15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42"/>
      <c r="W109" s="206">
        <f>Admin!B109</f>
        <v>45129</v>
      </c>
    </row>
    <row r="110" spans="1:23" ht="6" customHeight="1" x14ac:dyDescent="0.15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42"/>
      <c r="W110" s="206">
        <f>Admin!B110</f>
        <v>45130</v>
      </c>
    </row>
    <row r="111" spans="1:23" ht="12" customHeight="1" x14ac:dyDescent="0.15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42"/>
      <c r="W111" s="206">
        <f>Admin!B111</f>
        <v>45131</v>
      </c>
    </row>
    <row r="112" spans="1:23" x14ac:dyDescent="0.15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42"/>
      <c r="W112" s="206">
        <f>Admin!B112</f>
        <v>45132</v>
      </c>
    </row>
    <row r="113" spans="1:23" ht="13.5" customHeight="1" x14ac:dyDescent="0.15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42"/>
      <c r="W113" s="206">
        <f>Admin!B113</f>
        <v>45133</v>
      </c>
    </row>
    <row r="114" spans="1:23" ht="9" customHeight="1" thickBot="1" x14ac:dyDescent="0.2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42"/>
      <c r="W114" s="206">
        <f>Admin!B114</f>
        <v>45134</v>
      </c>
    </row>
    <row r="115" spans="1:23" ht="22.5" customHeight="1" thickBot="1" x14ac:dyDescent="0.2">
      <c r="A115" s="343"/>
      <c r="B115" s="343"/>
      <c r="C115" s="343"/>
      <c r="D115" s="343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2"/>
      <c r="W115" s="206">
        <f>Admin!B115</f>
        <v>45135</v>
      </c>
    </row>
    <row r="116" spans="1:23" ht="9" customHeight="1" thickBot="1" x14ac:dyDescent="0.2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42"/>
      <c r="W116" s="206">
        <f>Admin!B116</f>
        <v>45136</v>
      </c>
    </row>
    <row r="117" spans="1:23" ht="15" customHeight="1" thickTop="1" thickBot="1" x14ac:dyDescent="0.2">
      <c r="A117" s="12"/>
      <c r="B117" s="83" t="s">
        <v>37</v>
      </c>
      <c r="C117" s="52"/>
      <c r="D117" s="14"/>
      <c r="E117" s="14"/>
      <c r="F117" s="14"/>
      <c r="G117" s="14"/>
      <c r="H117" s="339" t="s">
        <v>50</v>
      </c>
      <c r="I117" s="14"/>
      <c r="J117" s="22"/>
      <c r="K117" s="83" t="s">
        <v>20</v>
      </c>
      <c r="L117" s="52"/>
      <c r="M117" s="70"/>
      <c r="N117" s="13"/>
      <c r="O117" s="344"/>
      <c r="P117" s="345"/>
      <c r="Q117" s="341"/>
      <c r="R117" s="53"/>
      <c r="S117" s="331"/>
      <c r="T117" s="15"/>
      <c r="U117" s="342"/>
      <c r="W117" s="206">
        <f>Admin!B117</f>
        <v>45137</v>
      </c>
    </row>
    <row r="118" spans="1:23" ht="6" customHeight="1" thickTop="1" thickBot="1" x14ac:dyDescent="0.2">
      <c r="A118" s="12"/>
      <c r="B118" s="52"/>
      <c r="C118" s="52"/>
      <c r="D118" s="14"/>
      <c r="E118" s="14"/>
      <c r="F118" s="14"/>
      <c r="G118" s="14"/>
      <c r="H118" s="339"/>
      <c r="I118" s="14"/>
      <c r="J118" s="22"/>
      <c r="K118" s="52"/>
      <c r="L118" s="52"/>
      <c r="M118" s="70"/>
      <c r="N118" s="13"/>
      <c r="O118" s="14"/>
      <c r="P118" s="148"/>
      <c r="Q118" s="342"/>
      <c r="R118" s="14"/>
      <c r="S118" s="332"/>
      <c r="T118" s="15"/>
      <c r="U118" s="342"/>
      <c r="W118" s="206">
        <f>Admin!B118</f>
        <v>45138</v>
      </c>
    </row>
    <row r="119" spans="1:23" ht="15" thickTop="1" thickBot="1" x14ac:dyDescent="0.2">
      <c r="A119" s="12"/>
      <c r="B119" s="14" t="s">
        <v>11</v>
      </c>
      <c r="C119" s="14"/>
      <c r="D119" s="333"/>
      <c r="E119" s="334"/>
      <c r="F119" s="335"/>
      <c r="G119" s="14"/>
      <c r="H119" s="21" t="s">
        <v>51</v>
      </c>
      <c r="I119" s="14"/>
      <c r="J119" s="51"/>
      <c r="K119" s="14" t="s">
        <v>17</v>
      </c>
      <c r="L119" s="14"/>
      <c r="M119" s="336"/>
      <c r="N119" s="337"/>
      <c r="O119" s="338"/>
      <c r="P119" s="148"/>
      <c r="Q119" s="29"/>
      <c r="R119" s="136"/>
      <c r="S119" s="139"/>
      <c r="T119" s="15"/>
      <c r="U119" s="342"/>
      <c r="W119" s="206">
        <f>Admin!B119</f>
        <v>45139</v>
      </c>
    </row>
    <row r="120" spans="1:23" ht="14" thickTop="1" thickBot="1" x14ac:dyDescent="0.2">
      <c r="A120" s="12"/>
      <c r="B120" s="14" t="s">
        <v>12</v>
      </c>
      <c r="C120" s="14"/>
      <c r="D120" s="333"/>
      <c r="E120" s="334"/>
      <c r="F120" s="335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42"/>
      <c r="W120" s="206">
        <f>Admin!B120</f>
        <v>45140</v>
      </c>
    </row>
    <row r="121" spans="1:23" ht="13" thickTop="1" x14ac:dyDescent="0.15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42"/>
      <c r="W121" s="206">
        <f>Admin!B121</f>
        <v>45141</v>
      </c>
    </row>
    <row r="122" spans="1:23" x14ac:dyDescent="0.15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42"/>
      <c r="W122" s="206">
        <f>Admin!B122</f>
        <v>45142</v>
      </c>
    </row>
    <row r="123" spans="1:23" x14ac:dyDescent="0.15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42"/>
      <c r="W123" s="206">
        <f>Admin!B123</f>
        <v>45143</v>
      </c>
    </row>
    <row r="124" spans="1:23" x14ac:dyDescent="0.15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42"/>
      <c r="W124" s="206">
        <f>Admin!B124</f>
        <v>45144</v>
      </c>
    </row>
    <row r="125" spans="1:23" ht="12" customHeight="1" x14ac:dyDescent="0.15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42"/>
      <c r="W125" s="206">
        <f>Admin!B125</f>
        <v>45145</v>
      </c>
    </row>
    <row r="126" spans="1:23" ht="14.25" customHeight="1" x14ac:dyDescent="0.15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42"/>
      <c r="W126" s="206">
        <f>Admin!B126</f>
        <v>45146</v>
      </c>
    </row>
    <row r="127" spans="1:23" ht="13" thickBot="1" x14ac:dyDescent="0.2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42"/>
      <c r="W127" s="206">
        <f>Admin!B127</f>
        <v>45147</v>
      </c>
    </row>
    <row r="128" spans="1:23" ht="14" thickTop="1" thickBot="1" x14ac:dyDescent="0.2">
      <c r="A128" s="12"/>
      <c r="B128" s="14" t="str">
        <f>B24</f>
        <v>Starting date (existing = 06/04/23)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42"/>
      <c r="W128" s="206">
        <f>Admin!B128</f>
        <v>45148</v>
      </c>
    </row>
    <row r="129" spans="1:23" ht="6" customHeight="1" thickTop="1" thickBot="1" x14ac:dyDescent="0.2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42"/>
      <c r="W129" s="206">
        <f>Admin!B129</f>
        <v>45149</v>
      </c>
    </row>
    <row r="130" spans="1:23" ht="13.5" customHeight="1" thickTop="1" thickBot="1" x14ac:dyDescent="0.2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42"/>
      <c r="W130" s="206">
        <f>Admin!B130</f>
        <v>45150</v>
      </c>
    </row>
    <row r="131" spans="1:23" ht="14" thickTop="1" thickBot="1" x14ac:dyDescent="0.2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42"/>
      <c r="W131" s="206">
        <f>Admin!B131</f>
        <v>45151</v>
      </c>
    </row>
    <row r="132" spans="1:23" ht="14" thickTop="1" thickBot="1" x14ac:dyDescent="0.2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42"/>
      <c r="W132" s="206">
        <f>Admin!B132</f>
        <v>45152</v>
      </c>
    </row>
    <row r="133" spans="1:23" ht="13" thickTop="1" x14ac:dyDescent="0.15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42"/>
      <c r="W133" s="206">
        <f>Admin!B133</f>
        <v>45153</v>
      </c>
    </row>
    <row r="134" spans="1:23" x14ac:dyDescent="0.15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42"/>
      <c r="W134" s="206">
        <f>Admin!B134</f>
        <v>45154</v>
      </c>
    </row>
    <row r="135" spans="1:23" ht="12" customHeight="1" x14ac:dyDescent="0.15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42"/>
      <c r="W135" s="206">
        <f>Admin!B135</f>
        <v>45155</v>
      </c>
    </row>
    <row r="136" spans="1:23" ht="6" customHeight="1" x14ac:dyDescent="0.15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42"/>
      <c r="W136" s="206">
        <f>Admin!B136</f>
        <v>45156</v>
      </c>
    </row>
    <row r="137" spans="1:23" ht="12" customHeight="1" x14ac:dyDescent="0.15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42"/>
      <c r="W137" s="206">
        <f>Admin!B137</f>
        <v>45157</v>
      </c>
    </row>
    <row r="138" spans="1:23" x14ac:dyDescent="0.15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42"/>
      <c r="W138" s="206">
        <f>Admin!B138</f>
        <v>45158</v>
      </c>
    </row>
    <row r="139" spans="1:23" ht="13.5" customHeight="1" x14ac:dyDescent="0.15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42"/>
      <c r="W139" s="206">
        <f>Admin!B139</f>
        <v>45159</v>
      </c>
    </row>
    <row r="140" spans="1:23" ht="9" customHeight="1" thickBot="1" x14ac:dyDescent="0.2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42"/>
      <c r="W140" s="206">
        <f>Admin!B140</f>
        <v>45160</v>
      </c>
    </row>
    <row r="141" spans="1:23" ht="22.5" customHeight="1" thickBot="1" x14ac:dyDescent="0.2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2"/>
      <c r="W141" s="206">
        <f>Admin!B141</f>
        <v>45161</v>
      </c>
    </row>
    <row r="142" spans="1:23" x14ac:dyDescent="0.15">
      <c r="W142" s="206">
        <f>Admin!B142</f>
        <v>45162</v>
      </c>
    </row>
    <row r="143" spans="1:23" x14ac:dyDescent="0.15">
      <c r="W143" s="206">
        <f>Admin!B143</f>
        <v>45163</v>
      </c>
    </row>
    <row r="144" spans="1:23" x14ac:dyDescent="0.15">
      <c r="W144" s="206">
        <f>Admin!B144</f>
        <v>45164</v>
      </c>
    </row>
    <row r="145" spans="23:23" x14ac:dyDescent="0.15">
      <c r="W145" s="206">
        <f>Admin!B145</f>
        <v>45165</v>
      </c>
    </row>
    <row r="146" spans="23:23" x14ac:dyDescent="0.15">
      <c r="W146" s="206">
        <f>Admin!B146</f>
        <v>45166</v>
      </c>
    </row>
    <row r="147" spans="23:23" x14ac:dyDescent="0.15">
      <c r="W147" s="206">
        <f>Admin!B147</f>
        <v>45167</v>
      </c>
    </row>
    <row r="148" spans="23:23" x14ac:dyDescent="0.15">
      <c r="W148" s="206">
        <f>Admin!B148</f>
        <v>45168</v>
      </c>
    </row>
    <row r="149" spans="23:23" x14ac:dyDescent="0.15">
      <c r="W149" s="206">
        <f>Admin!B149</f>
        <v>45169</v>
      </c>
    </row>
    <row r="150" spans="23:23" x14ac:dyDescent="0.15">
      <c r="W150" s="206">
        <f>Admin!B150</f>
        <v>45170</v>
      </c>
    </row>
    <row r="151" spans="23:23" x14ac:dyDescent="0.15">
      <c r="W151" s="206">
        <f>Admin!B151</f>
        <v>45171</v>
      </c>
    </row>
    <row r="152" spans="23:23" x14ac:dyDescent="0.15">
      <c r="W152" s="206">
        <f>Admin!B152</f>
        <v>45172</v>
      </c>
    </row>
    <row r="153" spans="23:23" x14ac:dyDescent="0.15">
      <c r="W153" s="206">
        <f>Admin!B153</f>
        <v>45173</v>
      </c>
    </row>
    <row r="154" spans="23:23" x14ac:dyDescent="0.15">
      <c r="W154" s="206">
        <f>Admin!B154</f>
        <v>45174</v>
      </c>
    </row>
    <row r="155" spans="23:23" x14ac:dyDescent="0.15">
      <c r="W155" s="206">
        <f>Admin!B155</f>
        <v>45175</v>
      </c>
    </row>
    <row r="156" spans="23:23" x14ac:dyDescent="0.15">
      <c r="W156" s="206">
        <f>Admin!B156</f>
        <v>45176</v>
      </c>
    </row>
    <row r="157" spans="23:23" x14ac:dyDescent="0.15">
      <c r="W157" s="206">
        <f>Admin!B157</f>
        <v>45177</v>
      </c>
    </row>
    <row r="158" spans="23:23" x14ac:dyDescent="0.15">
      <c r="W158" s="206">
        <f>Admin!B158</f>
        <v>45178</v>
      </c>
    </row>
    <row r="159" spans="23:23" x14ac:dyDescent="0.15">
      <c r="W159" s="206">
        <f>Admin!B159</f>
        <v>45179</v>
      </c>
    </row>
    <row r="160" spans="23:23" x14ac:dyDescent="0.15">
      <c r="W160" s="206">
        <f>Admin!B160</f>
        <v>45180</v>
      </c>
    </row>
    <row r="161" spans="23:23" x14ac:dyDescent="0.15">
      <c r="W161" s="206">
        <f>Admin!B161</f>
        <v>45181</v>
      </c>
    </row>
    <row r="162" spans="23:23" x14ac:dyDescent="0.15">
      <c r="W162" s="206">
        <f>Admin!B162</f>
        <v>45182</v>
      </c>
    </row>
    <row r="163" spans="23:23" x14ac:dyDescent="0.15">
      <c r="W163" s="206">
        <f>Admin!B163</f>
        <v>45183</v>
      </c>
    </row>
    <row r="164" spans="23:23" x14ac:dyDescent="0.15">
      <c r="W164" s="206">
        <f>Admin!B164</f>
        <v>45184</v>
      </c>
    </row>
    <row r="165" spans="23:23" x14ac:dyDescent="0.15">
      <c r="W165" s="206">
        <f>Admin!B165</f>
        <v>45185</v>
      </c>
    </row>
    <row r="166" spans="23:23" x14ac:dyDescent="0.15">
      <c r="W166" s="206">
        <f>Admin!B166</f>
        <v>45186</v>
      </c>
    </row>
    <row r="167" spans="23:23" x14ac:dyDescent="0.15">
      <c r="W167" s="206">
        <f>Admin!B167</f>
        <v>45187</v>
      </c>
    </row>
    <row r="168" spans="23:23" x14ac:dyDescent="0.15">
      <c r="W168" s="206">
        <f>Admin!B168</f>
        <v>45188</v>
      </c>
    </row>
    <row r="169" spans="23:23" x14ac:dyDescent="0.15">
      <c r="W169" s="206">
        <f>Admin!B169</f>
        <v>45189</v>
      </c>
    </row>
    <row r="170" spans="23:23" x14ac:dyDescent="0.15">
      <c r="W170" s="206">
        <f>Admin!B170</f>
        <v>45190</v>
      </c>
    </row>
    <row r="171" spans="23:23" x14ac:dyDescent="0.15">
      <c r="W171" s="206">
        <f>Admin!B171</f>
        <v>45191</v>
      </c>
    </row>
    <row r="172" spans="23:23" x14ac:dyDescent="0.15">
      <c r="W172" s="206">
        <f>Admin!B172</f>
        <v>45192</v>
      </c>
    </row>
    <row r="173" spans="23:23" x14ac:dyDescent="0.15">
      <c r="W173" s="206">
        <f>Admin!B173</f>
        <v>45193</v>
      </c>
    </row>
    <row r="174" spans="23:23" x14ac:dyDescent="0.15">
      <c r="W174" s="206">
        <f>Admin!B174</f>
        <v>45194</v>
      </c>
    </row>
    <row r="175" spans="23:23" x14ac:dyDescent="0.15">
      <c r="W175" s="206">
        <f>Admin!B175</f>
        <v>45195</v>
      </c>
    </row>
    <row r="176" spans="23:23" x14ac:dyDescent="0.15">
      <c r="W176" s="206">
        <f>Admin!B176</f>
        <v>45196</v>
      </c>
    </row>
    <row r="177" spans="23:23" x14ac:dyDescent="0.15">
      <c r="W177" s="206">
        <f>Admin!B177</f>
        <v>45197</v>
      </c>
    </row>
    <row r="178" spans="23:23" x14ac:dyDescent="0.15">
      <c r="W178" s="206">
        <f>Admin!B178</f>
        <v>45198</v>
      </c>
    </row>
    <row r="179" spans="23:23" x14ac:dyDescent="0.15">
      <c r="W179" s="206">
        <f>Admin!B179</f>
        <v>45199</v>
      </c>
    </row>
    <row r="180" spans="23:23" x14ac:dyDescent="0.15">
      <c r="W180" s="206">
        <f>Admin!B180</f>
        <v>45200</v>
      </c>
    </row>
    <row r="181" spans="23:23" x14ac:dyDescent="0.15">
      <c r="W181" s="206">
        <f>Admin!B181</f>
        <v>45201</v>
      </c>
    </row>
    <row r="182" spans="23:23" x14ac:dyDescent="0.15">
      <c r="W182" s="206">
        <f>Admin!B182</f>
        <v>45202</v>
      </c>
    </row>
    <row r="183" spans="23:23" x14ac:dyDescent="0.15">
      <c r="W183" s="206">
        <f>Admin!B183</f>
        <v>45203</v>
      </c>
    </row>
    <row r="184" spans="23:23" x14ac:dyDescent="0.15">
      <c r="W184" s="206">
        <f>Admin!B184</f>
        <v>45204</v>
      </c>
    </row>
    <row r="185" spans="23:23" x14ac:dyDescent="0.15">
      <c r="W185" s="206">
        <f>Admin!B185</f>
        <v>45205</v>
      </c>
    </row>
    <row r="186" spans="23:23" x14ac:dyDescent="0.15">
      <c r="W186" s="206">
        <f>Admin!B186</f>
        <v>45206</v>
      </c>
    </row>
    <row r="187" spans="23:23" x14ac:dyDescent="0.15">
      <c r="W187" s="206">
        <f>Admin!B187</f>
        <v>45207</v>
      </c>
    </row>
    <row r="188" spans="23:23" x14ac:dyDescent="0.15">
      <c r="W188" s="206">
        <f>Admin!B188</f>
        <v>45208</v>
      </c>
    </row>
    <row r="189" spans="23:23" x14ac:dyDescent="0.15">
      <c r="W189" s="206">
        <f>Admin!B189</f>
        <v>45209</v>
      </c>
    </row>
    <row r="190" spans="23:23" x14ac:dyDescent="0.15">
      <c r="W190" s="206">
        <f>Admin!B190</f>
        <v>45210</v>
      </c>
    </row>
    <row r="191" spans="23:23" x14ac:dyDescent="0.15">
      <c r="W191" s="206">
        <f>Admin!B191</f>
        <v>45211</v>
      </c>
    </row>
    <row r="192" spans="23:23" x14ac:dyDescent="0.15">
      <c r="W192" s="206">
        <f>Admin!B192</f>
        <v>45212</v>
      </c>
    </row>
    <row r="193" spans="23:23" x14ac:dyDescent="0.15">
      <c r="W193" s="206">
        <f>Admin!B193</f>
        <v>45213</v>
      </c>
    </row>
    <row r="194" spans="23:23" x14ac:dyDescent="0.15">
      <c r="W194" s="206">
        <f>Admin!B194</f>
        <v>45214</v>
      </c>
    </row>
    <row r="195" spans="23:23" x14ac:dyDescent="0.15">
      <c r="W195" s="206">
        <f>Admin!B195</f>
        <v>45215</v>
      </c>
    </row>
    <row r="196" spans="23:23" x14ac:dyDescent="0.15">
      <c r="W196" s="206">
        <f>Admin!B196</f>
        <v>45216</v>
      </c>
    </row>
    <row r="197" spans="23:23" x14ac:dyDescent="0.15">
      <c r="W197" s="206">
        <f>Admin!B197</f>
        <v>45217</v>
      </c>
    </row>
    <row r="198" spans="23:23" x14ac:dyDescent="0.15">
      <c r="W198" s="206">
        <f>Admin!B198</f>
        <v>45218</v>
      </c>
    </row>
    <row r="199" spans="23:23" x14ac:dyDescent="0.15">
      <c r="W199" s="206">
        <f>Admin!B199</f>
        <v>45219</v>
      </c>
    </row>
    <row r="200" spans="23:23" x14ac:dyDescent="0.15">
      <c r="W200" s="206">
        <f>Admin!B200</f>
        <v>45220</v>
      </c>
    </row>
    <row r="201" spans="23:23" x14ac:dyDescent="0.15">
      <c r="W201" s="206">
        <f>Admin!B201</f>
        <v>45221</v>
      </c>
    </row>
    <row r="202" spans="23:23" x14ac:dyDescent="0.15">
      <c r="W202" s="206">
        <f>Admin!B202</f>
        <v>45222</v>
      </c>
    </row>
    <row r="203" spans="23:23" x14ac:dyDescent="0.15">
      <c r="W203" s="206">
        <f>Admin!B203</f>
        <v>45223</v>
      </c>
    </row>
    <row r="204" spans="23:23" x14ac:dyDescent="0.15">
      <c r="W204" s="206">
        <f>Admin!B204</f>
        <v>45224</v>
      </c>
    </row>
    <row r="205" spans="23:23" x14ac:dyDescent="0.15">
      <c r="W205" s="206">
        <f>Admin!B205</f>
        <v>45225</v>
      </c>
    </row>
    <row r="206" spans="23:23" x14ac:dyDescent="0.15">
      <c r="W206" s="206">
        <f>Admin!B206</f>
        <v>45226</v>
      </c>
    </row>
    <row r="207" spans="23:23" x14ac:dyDescent="0.15">
      <c r="W207" s="206">
        <f>Admin!B207</f>
        <v>45227</v>
      </c>
    </row>
    <row r="208" spans="23:23" x14ac:dyDescent="0.15">
      <c r="W208" s="206">
        <f>Admin!B208</f>
        <v>45228</v>
      </c>
    </row>
    <row r="209" spans="23:23" x14ac:dyDescent="0.15">
      <c r="W209" s="206">
        <f>Admin!B209</f>
        <v>45229</v>
      </c>
    </row>
    <row r="210" spans="23:23" x14ac:dyDescent="0.15">
      <c r="W210" s="206">
        <f>Admin!B210</f>
        <v>45230</v>
      </c>
    </row>
    <row r="211" spans="23:23" x14ac:dyDescent="0.15">
      <c r="W211" s="206">
        <f>Admin!B211</f>
        <v>45231</v>
      </c>
    </row>
    <row r="212" spans="23:23" x14ac:dyDescent="0.15">
      <c r="W212" s="206">
        <f>Admin!B212</f>
        <v>45232</v>
      </c>
    </row>
    <row r="213" spans="23:23" x14ac:dyDescent="0.15">
      <c r="W213" s="206">
        <f>Admin!B213</f>
        <v>45233</v>
      </c>
    </row>
    <row r="214" spans="23:23" x14ac:dyDescent="0.15">
      <c r="W214" s="206">
        <f>Admin!B214</f>
        <v>45234</v>
      </c>
    </row>
    <row r="215" spans="23:23" x14ac:dyDescent="0.15">
      <c r="W215" s="206">
        <f>Admin!B215</f>
        <v>45235</v>
      </c>
    </row>
    <row r="216" spans="23:23" x14ac:dyDescent="0.15">
      <c r="W216" s="206">
        <f>Admin!B216</f>
        <v>45236</v>
      </c>
    </row>
    <row r="217" spans="23:23" x14ac:dyDescent="0.15">
      <c r="W217" s="206">
        <f>Admin!B217</f>
        <v>45237</v>
      </c>
    </row>
    <row r="218" spans="23:23" x14ac:dyDescent="0.15">
      <c r="W218" s="206">
        <f>Admin!B218</f>
        <v>45238</v>
      </c>
    </row>
    <row r="219" spans="23:23" x14ac:dyDescent="0.15">
      <c r="W219" s="206">
        <f>Admin!B219</f>
        <v>45239</v>
      </c>
    </row>
    <row r="220" spans="23:23" x14ac:dyDescent="0.15">
      <c r="W220" s="206">
        <f>Admin!B220</f>
        <v>45240</v>
      </c>
    </row>
    <row r="221" spans="23:23" x14ac:dyDescent="0.15">
      <c r="W221" s="206">
        <f>Admin!B221</f>
        <v>45241</v>
      </c>
    </row>
    <row r="222" spans="23:23" x14ac:dyDescent="0.15">
      <c r="W222" s="206">
        <f>Admin!B222</f>
        <v>45242</v>
      </c>
    </row>
    <row r="223" spans="23:23" x14ac:dyDescent="0.15">
      <c r="W223" s="206">
        <f>Admin!B223</f>
        <v>45243</v>
      </c>
    </row>
    <row r="224" spans="23:23" x14ac:dyDescent="0.15">
      <c r="W224" s="206">
        <f>Admin!B224</f>
        <v>45244</v>
      </c>
    </row>
    <row r="225" spans="23:23" x14ac:dyDescent="0.15">
      <c r="W225" s="206">
        <f>Admin!B225</f>
        <v>45245</v>
      </c>
    </row>
    <row r="226" spans="23:23" x14ac:dyDescent="0.15">
      <c r="W226" s="206">
        <f>Admin!B226</f>
        <v>45246</v>
      </c>
    </row>
    <row r="227" spans="23:23" x14ac:dyDescent="0.15">
      <c r="W227" s="206">
        <f>Admin!B227</f>
        <v>45247</v>
      </c>
    </row>
    <row r="228" spans="23:23" x14ac:dyDescent="0.15">
      <c r="W228" s="206">
        <f>Admin!B228</f>
        <v>45248</v>
      </c>
    </row>
    <row r="229" spans="23:23" x14ac:dyDescent="0.15">
      <c r="W229" s="206">
        <f>Admin!B229</f>
        <v>45249</v>
      </c>
    </row>
    <row r="230" spans="23:23" x14ac:dyDescent="0.15">
      <c r="W230" s="206">
        <f>Admin!B230</f>
        <v>45250</v>
      </c>
    </row>
    <row r="231" spans="23:23" x14ac:dyDescent="0.15">
      <c r="W231" s="206">
        <f>Admin!B231</f>
        <v>45251</v>
      </c>
    </row>
    <row r="232" spans="23:23" x14ac:dyDescent="0.15">
      <c r="W232" s="206">
        <f>Admin!B232</f>
        <v>45252</v>
      </c>
    </row>
    <row r="233" spans="23:23" x14ac:dyDescent="0.15">
      <c r="W233" s="206">
        <f>Admin!B233</f>
        <v>45253</v>
      </c>
    </row>
    <row r="234" spans="23:23" x14ac:dyDescent="0.15">
      <c r="W234" s="206">
        <f>Admin!B234</f>
        <v>45254</v>
      </c>
    </row>
    <row r="235" spans="23:23" x14ac:dyDescent="0.15">
      <c r="W235" s="206">
        <f>Admin!B235</f>
        <v>45255</v>
      </c>
    </row>
    <row r="236" spans="23:23" x14ac:dyDescent="0.15">
      <c r="W236" s="206">
        <f>Admin!B236</f>
        <v>45256</v>
      </c>
    </row>
    <row r="237" spans="23:23" x14ac:dyDescent="0.15">
      <c r="W237" s="206">
        <f>Admin!B237</f>
        <v>45257</v>
      </c>
    </row>
    <row r="238" spans="23:23" x14ac:dyDescent="0.15">
      <c r="W238" s="206">
        <f>Admin!B238</f>
        <v>45258</v>
      </c>
    </row>
    <row r="239" spans="23:23" x14ac:dyDescent="0.15">
      <c r="W239" s="206">
        <f>Admin!B239</f>
        <v>45259</v>
      </c>
    </row>
    <row r="240" spans="23:23" x14ac:dyDescent="0.15">
      <c r="W240" s="206">
        <f>Admin!B240</f>
        <v>45260</v>
      </c>
    </row>
    <row r="241" spans="23:23" x14ac:dyDescent="0.15">
      <c r="W241" s="206">
        <f>Admin!B241</f>
        <v>45261</v>
      </c>
    </row>
    <row r="242" spans="23:23" x14ac:dyDescent="0.15">
      <c r="W242" s="206">
        <f>Admin!B242</f>
        <v>45262</v>
      </c>
    </row>
    <row r="243" spans="23:23" x14ac:dyDescent="0.15">
      <c r="W243" s="206">
        <f>Admin!B243</f>
        <v>45263</v>
      </c>
    </row>
    <row r="244" spans="23:23" x14ac:dyDescent="0.15">
      <c r="W244" s="206">
        <f>Admin!B244</f>
        <v>45264</v>
      </c>
    </row>
    <row r="245" spans="23:23" x14ac:dyDescent="0.15">
      <c r="W245" s="206">
        <f>Admin!B245</f>
        <v>45265</v>
      </c>
    </row>
    <row r="246" spans="23:23" x14ac:dyDescent="0.15">
      <c r="W246" s="206">
        <f>Admin!B246</f>
        <v>45266</v>
      </c>
    </row>
    <row r="247" spans="23:23" x14ac:dyDescent="0.15">
      <c r="W247" s="206">
        <f>Admin!B247</f>
        <v>45267</v>
      </c>
    </row>
    <row r="248" spans="23:23" x14ac:dyDescent="0.15">
      <c r="W248" s="206">
        <f>Admin!B248</f>
        <v>45268</v>
      </c>
    </row>
    <row r="249" spans="23:23" x14ac:dyDescent="0.15">
      <c r="W249" s="206">
        <f>Admin!B249</f>
        <v>45269</v>
      </c>
    </row>
    <row r="250" spans="23:23" x14ac:dyDescent="0.15">
      <c r="W250" s="206">
        <f>Admin!B250</f>
        <v>45270</v>
      </c>
    </row>
    <row r="251" spans="23:23" x14ac:dyDescent="0.15">
      <c r="W251" s="206">
        <f>Admin!B251</f>
        <v>45271</v>
      </c>
    </row>
    <row r="252" spans="23:23" x14ac:dyDescent="0.15">
      <c r="W252" s="206">
        <f>Admin!B252</f>
        <v>45272</v>
      </c>
    </row>
    <row r="253" spans="23:23" x14ac:dyDescent="0.15">
      <c r="W253" s="206">
        <f>Admin!B253</f>
        <v>45273</v>
      </c>
    </row>
    <row r="254" spans="23:23" x14ac:dyDescent="0.15">
      <c r="W254" s="206">
        <f>Admin!B254</f>
        <v>45274</v>
      </c>
    </row>
    <row r="255" spans="23:23" x14ac:dyDescent="0.15">
      <c r="W255" s="206">
        <f>Admin!B255</f>
        <v>45275</v>
      </c>
    </row>
    <row r="256" spans="23:23" x14ac:dyDescent="0.15">
      <c r="W256" s="206">
        <f>Admin!B256</f>
        <v>45276</v>
      </c>
    </row>
    <row r="257" spans="23:23" x14ac:dyDescent="0.15">
      <c r="W257" s="206">
        <f>Admin!B257</f>
        <v>45277</v>
      </c>
    </row>
    <row r="258" spans="23:23" x14ac:dyDescent="0.15">
      <c r="W258" s="206">
        <f>Admin!B258</f>
        <v>45278</v>
      </c>
    </row>
    <row r="259" spans="23:23" x14ac:dyDescent="0.15">
      <c r="W259" s="206">
        <f>Admin!B259</f>
        <v>45279</v>
      </c>
    </row>
    <row r="260" spans="23:23" x14ac:dyDescent="0.15">
      <c r="W260" s="206">
        <f>Admin!B260</f>
        <v>45280</v>
      </c>
    </row>
    <row r="261" spans="23:23" x14ac:dyDescent="0.15">
      <c r="W261" s="206">
        <f>Admin!B261</f>
        <v>45281</v>
      </c>
    </row>
    <row r="262" spans="23:23" x14ac:dyDescent="0.15">
      <c r="W262" s="206">
        <f>Admin!B262</f>
        <v>45282</v>
      </c>
    </row>
    <row r="263" spans="23:23" x14ac:dyDescent="0.15">
      <c r="W263" s="206">
        <f>Admin!B263</f>
        <v>45283</v>
      </c>
    </row>
    <row r="264" spans="23:23" x14ac:dyDescent="0.15">
      <c r="W264" s="206">
        <f>Admin!B264</f>
        <v>45284</v>
      </c>
    </row>
    <row r="265" spans="23:23" x14ac:dyDescent="0.15">
      <c r="W265" s="206">
        <f>Admin!B265</f>
        <v>45285</v>
      </c>
    </row>
    <row r="266" spans="23:23" x14ac:dyDescent="0.15">
      <c r="W266" s="206">
        <f>Admin!B266</f>
        <v>45286</v>
      </c>
    </row>
    <row r="267" spans="23:23" x14ac:dyDescent="0.15">
      <c r="W267" s="206">
        <f>Admin!B267</f>
        <v>45287</v>
      </c>
    </row>
    <row r="268" spans="23:23" x14ac:dyDescent="0.15">
      <c r="W268" s="206">
        <f>Admin!B268</f>
        <v>45288</v>
      </c>
    </row>
    <row r="269" spans="23:23" x14ac:dyDescent="0.15">
      <c r="W269" s="206">
        <f>Admin!B269</f>
        <v>45289</v>
      </c>
    </row>
    <row r="270" spans="23:23" x14ac:dyDescent="0.15">
      <c r="W270" s="206">
        <f>Admin!B270</f>
        <v>45290</v>
      </c>
    </row>
    <row r="271" spans="23:23" x14ac:dyDescent="0.15">
      <c r="W271" s="206">
        <f>Admin!B271</f>
        <v>45291</v>
      </c>
    </row>
    <row r="272" spans="23:23" x14ac:dyDescent="0.15">
      <c r="W272" s="206">
        <f>Admin!B272</f>
        <v>45292</v>
      </c>
    </row>
    <row r="273" spans="23:23" x14ac:dyDescent="0.15">
      <c r="W273" s="206">
        <f>Admin!B273</f>
        <v>45293</v>
      </c>
    </row>
    <row r="274" spans="23:23" x14ac:dyDescent="0.15">
      <c r="W274" s="206">
        <f>Admin!B274</f>
        <v>45294</v>
      </c>
    </row>
    <row r="275" spans="23:23" x14ac:dyDescent="0.15">
      <c r="W275" s="206">
        <f>Admin!B275</f>
        <v>45295</v>
      </c>
    </row>
    <row r="276" spans="23:23" x14ac:dyDescent="0.15">
      <c r="W276" s="206">
        <f>Admin!B276</f>
        <v>45296</v>
      </c>
    </row>
    <row r="277" spans="23:23" x14ac:dyDescent="0.15">
      <c r="W277" s="206">
        <f>Admin!B277</f>
        <v>45297</v>
      </c>
    </row>
    <row r="278" spans="23:23" x14ac:dyDescent="0.15">
      <c r="W278" s="206">
        <f>Admin!B278</f>
        <v>45298</v>
      </c>
    </row>
    <row r="279" spans="23:23" x14ac:dyDescent="0.15">
      <c r="W279" s="206">
        <f>Admin!B279</f>
        <v>45299</v>
      </c>
    </row>
    <row r="280" spans="23:23" x14ac:dyDescent="0.15">
      <c r="W280" s="206">
        <f>Admin!B280</f>
        <v>45300</v>
      </c>
    </row>
    <row r="281" spans="23:23" x14ac:dyDescent="0.15">
      <c r="W281" s="206">
        <f>Admin!B281</f>
        <v>45301</v>
      </c>
    </row>
    <row r="282" spans="23:23" x14ac:dyDescent="0.15">
      <c r="W282" s="206">
        <f>Admin!B282</f>
        <v>45302</v>
      </c>
    </row>
    <row r="283" spans="23:23" x14ac:dyDescent="0.15">
      <c r="W283" s="206">
        <f>Admin!B283</f>
        <v>45303</v>
      </c>
    </row>
    <row r="284" spans="23:23" x14ac:dyDescent="0.15">
      <c r="W284" s="206">
        <f>Admin!B284</f>
        <v>45304</v>
      </c>
    </row>
    <row r="285" spans="23:23" x14ac:dyDescent="0.15">
      <c r="W285" s="206">
        <f>Admin!B285</f>
        <v>45305</v>
      </c>
    </row>
    <row r="286" spans="23:23" x14ac:dyDescent="0.15">
      <c r="W286" s="206">
        <f>Admin!B286</f>
        <v>45306</v>
      </c>
    </row>
    <row r="287" spans="23:23" x14ac:dyDescent="0.15">
      <c r="W287" s="206">
        <f>Admin!B287</f>
        <v>45307</v>
      </c>
    </row>
    <row r="288" spans="23:23" x14ac:dyDescent="0.15">
      <c r="W288" s="206">
        <f>Admin!B288</f>
        <v>45308</v>
      </c>
    </row>
    <row r="289" spans="23:23" x14ac:dyDescent="0.15">
      <c r="W289" s="206">
        <f>Admin!B289</f>
        <v>45309</v>
      </c>
    </row>
    <row r="290" spans="23:23" x14ac:dyDescent="0.15">
      <c r="W290" s="206">
        <f>Admin!B290</f>
        <v>45310</v>
      </c>
    </row>
    <row r="291" spans="23:23" x14ac:dyDescent="0.15">
      <c r="W291" s="206">
        <f>Admin!B291</f>
        <v>45311</v>
      </c>
    </row>
    <row r="292" spans="23:23" x14ac:dyDescent="0.15">
      <c r="W292" s="206">
        <f>Admin!B292</f>
        <v>45312</v>
      </c>
    </row>
    <row r="293" spans="23:23" x14ac:dyDescent="0.15">
      <c r="W293" s="206">
        <f>Admin!B293</f>
        <v>45313</v>
      </c>
    </row>
    <row r="294" spans="23:23" x14ac:dyDescent="0.15">
      <c r="W294" s="206">
        <f>Admin!B294</f>
        <v>45314</v>
      </c>
    </row>
    <row r="295" spans="23:23" x14ac:dyDescent="0.15">
      <c r="W295" s="206">
        <f>Admin!B295</f>
        <v>45315</v>
      </c>
    </row>
    <row r="296" spans="23:23" x14ac:dyDescent="0.15">
      <c r="W296" s="206">
        <f>Admin!B296</f>
        <v>45316</v>
      </c>
    </row>
    <row r="297" spans="23:23" x14ac:dyDescent="0.15">
      <c r="W297" s="206">
        <f>Admin!B297</f>
        <v>45317</v>
      </c>
    </row>
    <row r="298" spans="23:23" x14ac:dyDescent="0.15">
      <c r="W298" s="206">
        <f>Admin!B298</f>
        <v>45318</v>
      </c>
    </row>
    <row r="299" spans="23:23" x14ac:dyDescent="0.15">
      <c r="W299" s="206">
        <f>Admin!B299</f>
        <v>45319</v>
      </c>
    </row>
    <row r="300" spans="23:23" x14ac:dyDescent="0.15">
      <c r="W300" s="206">
        <f>Admin!B300</f>
        <v>45320</v>
      </c>
    </row>
    <row r="301" spans="23:23" x14ac:dyDescent="0.15">
      <c r="W301" s="206">
        <f>Admin!B301</f>
        <v>45321</v>
      </c>
    </row>
    <row r="302" spans="23:23" x14ac:dyDescent="0.15">
      <c r="W302" s="206">
        <f>Admin!B302</f>
        <v>45322</v>
      </c>
    </row>
    <row r="303" spans="23:23" x14ac:dyDescent="0.15">
      <c r="W303" s="206">
        <f>Admin!B303</f>
        <v>45323</v>
      </c>
    </row>
    <row r="304" spans="23:23" x14ac:dyDescent="0.15">
      <c r="W304" s="206">
        <f>Admin!B304</f>
        <v>45324</v>
      </c>
    </row>
    <row r="305" spans="23:23" x14ac:dyDescent="0.15">
      <c r="W305" s="206">
        <f>Admin!B305</f>
        <v>45325</v>
      </c>
    </row>
    <row r="306" spans="23:23" x14ac:dyDescent="0.15">
      <c r="W306" s="206">
        <f>Admin!B306</f>
        <v>45326</v>
      </c>
    </row>
    <row r="307" spans="23:23" x14ac:dyDescent="0.15">
      <c r="W307" s="206">
        <f>Admin!B307</f>
        <v>45327</v>
      </c>
    </row>
    <row r="308" spans="23:23" x14ac:dyDescent="0.15">
      <c r="W308" s="206">
        <f>Admin!B308</f>
        <v>45328</v>
      </c>
    </row>
    <row r="309" spans="23:23" x14ac:dyDescent="0.15">
      <c r="W309" s="206">
        <f>Admin!B309</f>
        <v>45329</v>
      </c>
    </row>
    <row r="310" spans="23:23" x14ac:dyDescent="0.15">
      <c r="W310" s="206">
        <f>Admin!B310</f>
        <v>45330</v>
      </c>
    </row>
    <row r="311" spans="23:23" x14ac:dyDescent="0.15">
      <c r="W311" s="206">
        <f>Admin!B311</f>
        <v>45331</v>
      </c>
    </row>
    <row r="312" spans="23:23" x14ac:dyDescent="0.15">
      <c r="W312" s="206">
        <f>Admin!B312</f>
        <v>45332</v>
      </c>
    </row>
    <row r="313" spans="23:23" x14ac:dyDescent="0.15">
      <c r="W313" s="206">
        <f>Admin!B313</f>
        <v>45333</v>
      </c>
    </row>
    <row r="314" spans="23:23" x14ac:dyDescent="0.15">
      <c r="W314" s="206">
        <f>Admin!B314</f>
        <v>45334</v>
      </c>
    </row>
    <row r="315" spans="23:23" x14ac:dyDescent="0.15">
      <c r="W315" s="206">
        <f>Admin!B315</f>
        <v>45335</v>
      </c>
    </row>
    <row r="316" spans="23:23" x14ac:dyDescent="0.15">
      <c r="W316" s="206">
        <f>Admin!B316</f>
        <v>45336</v>
      </c>
    </row>
    <row r="317" spans="23:23" x14ac:dyDescent="0.15">
      <c r="W317" s="206">
        <f>Admin!B317</f>
        <v>45337</v>
      </c>
    </row>
    <row r="318" spans="23:23" x14ac:dyDescent="0.15">
      <c r="W318" s="206">
        <f>Admin!B318</f>
        <v>45338</v>
      </c>
    </row>
    <row r="319" spans="23:23" x14ac:dyDescent="0.15">
      <c r="W319" s="206">
        <f>Admin!B319</f>
        <v>45339</v>
      </c>
    </row>
    <row r="320" spans="23:23" x14ac:dyDescent="0.15">
      <c r="W320" s="206">
        <f>Admin!B320</f>
        <v>45340</v>
      </c>
    </row>
    <row r="321" spans="23:23" x14ac:dyDescent="0.15">
      <c r="W321" s="206">
        <f>Admin!B321</f>
        <v>45341</v>
      </c>
    </row>
    <row r="322" spans="23:23" x14ac:dyDescent="0.15">
      <c r="W322" s="206">
        <f>Admin!B322</f>
        <v>45342</v>
      </c>
    </row>
    <row r="323" spans="23:23" x14ac:dyDescent="0.15">
      <c r="W323" s="206">
        <f>Admin!B323</f>
        <v>45343</v>
      </c>
    </row>
    <row r="324" spans="23:23" x14ac:dyDescent="0.15">
      <c r="W324" s="206">
        <f>Admin!B324</f>
        <v>45344</v>
      </c>
    </row>
    <row r="325" spans="23:23" x14ac:dyDescent="0.15">
      <c r="W325" s="206">
        <f>Admin!B325</f>
        <v>45345</v>
      </c>
    </row>
    <row r="326" spans="23:23" x14ac:dyDescent="0.15">
      <c r="W326" s="206">
        <f>Admin!B326</f>
        <v>45346</v>
      </c>
    </row>
    <row r="327" spans="23:23" x14ac:dyDescent="0.15">
      <c r="W327" s="206">
        <f>Admin!B327</f>
        <v>45347</v>
      </c>
    </row>
    <row r="328" spans="23:23" x14ac:dyDescent="0.15">
      <c r="W328" s="206">
        <f>Admin!B328</f>
        <v>45348</v>
      </c>
    </row>
    <row r="329" spans="23:23" x14ac:dyDescent="0.15">
      <c r="W329" s="206">
        <f>Admin!B329</f>
        <v>45349</v>
      </c>
    </row>
    <row r="330" spans="23:23" x14ac:dyDescent="0.15">
      <c r="W330" s="206">
        <f>Admin!B330</f>
        <v>45350</v>
      </c>
    </row>
    <row r="331" spans="23:23" x14ac:dyDescent="0.15">
      <c r="W331" s="206">
        <f>Admin!B331</f>
        <v>45351</v>
      </c>
    </row>
    <row r="332" spans="23:23" x14ac:dyDescent="0.15">
      <c r="W332" s="206">
        <f>Admin!B332</f>
        <v>45352</v>
      </c>
    </row>
    <row r="333" spans="23:23" x14ac:dyDescent="0.15">
      <c r="W333" s="206">
        <f>Admin!B333</f>
        <v>45353</v>
      </c>
    </row>
    <row r="334" spans="23:23" x14ac:dyDescent="0.15">
      <c r="W334" s="206">
        <f>Admin!B334</f>
        <v>45354</v>
      </c>
    </row>
    <row r="335" spans="23:23" x14ac:dyDescent="0.15">
      <c r="W335" s="206">
        <f>Admin!B335</f>
        <v>45355</v>
      </c>
    </row>
    <row r="336" spans="23:23" x14ac:dyDescent="0.15">
      <c r="W336" s="206">
        <f>Admin!B336</f>
        <v>45356</v>
      </c>
    </row>
    <row r="337" spans="23:23" x14ac:dyDescent="0.15">
      <c r="W337" s="206">
        <f>Admin!B337</f>
        <v>45357</v>
      </c>
    </row>
    <row r="338" spans="23:23" x14ac:dyDescent="0.15">
      <c r="W338" s="206">
        <f>Admin!B338</f>
        <v>45358</v>
      </c>
    </row>
    <row r="339" spans="23:23" x14ac:dyDescent="0.15">
      <c r="W339" s="206">
        <f>Admin!B339</f>
        <v>45359</v>
      </c>
    </row>
    <row r="340" spans="23:23" x14ac:dyDescent="0.15">
      <c r="W340" s="206">
        <f>Admin!B340</f>
        <v>45360</v>
      </c>
    </row>
    <row r="341" spans="23:23" x14ac:dyDescent="0.15">
      <c r="W341" s="206">
        <f>Admin!B341</f>
        <v>45361</v>
      </c>
    </row>
    <row r="342" spans="23:23" x14ac:dyDescent="0.15">
      <c r="W342" s="206">
        <f>Admin!B342</f>
        <v>45362</v>
      </c>
    </row>
    <row r="343" spans="23:23" x14ac:dyDescent="0.15">
      <c r="W343" s="206">
        <f>Admin!B343</f>
        <v>45363</v>
      </c>
    </row>
    <row r="344" spans="23:23" x14ac:dyDescent="0.15">
      <c r="W344" s="206">
        <f>Admin!B344</f>
        <v>45364</v>
      </c>
    </row>
    <row r="345" spans="23:23" x14ac:dyDescent="0.15">
      <c r="W345" s="206">
        <f>Admin!B345</f>
        <v>45365</v>
      </c>
    </row>
    <row r="346" spans="23:23" x14ac:dyDescent="0.15">
      <c r="W346" s="206">
        <f>Admin!B346</f>
        <v>45366</v>
      </c>
    </row>
    <row r="347" spans="23:23" x14ac:dyDescent="0.15">
      <c r="W347" s="206">
        <f>Admin!B347</f>
        <v>45367</v>
      </c>
    </row>
    <row r="348" spans="23:23" x14ac:dyDescent="0.15">
      <c r="W348" s="206">
        <f>Admin!B348</f>
        <v>45368</v>
      </c>
    </row>
    <row r="349" spans="23:23" x14ac:dyDescent="0.15">
      <c r="W349" s="206">
        <f>Admin!B349</f>
        <v>45369</v>
      </c>
    </row>
    <row r="350" spans="23:23" x14ac:dyDescent="0.15">
      <c r="W350" s="206">
        <f>Admin!B350</f>
        <v>45370</v>
      </c>
    </row>
    <row r="351" spans="23:23" x14ac:dyDescent="0.15">
      <c r="W351" s="206">
        <f>Admin!B351</f>
        <v>45371</v>
      </c>
    </row>
    <row r="352" spans="23:23" x14ac:dyDescent="0.15">
      <c r="W352" s="206">
        <f>Admin!B352</f>
        <v>45372</v>
      </c>
    </row>
    <row r="353" spans="23:23" x14ac:dyDescent="0.15">
      <c r="W353" s="206">
        <f>Admin!B353</f>
        <v>45373</v>
      </c>
    </row>
    <row r="354" spans="23:23" x14ac:dyDescent="0.15">
      <c r="W354" s="206">
        <f>Admin!B354</f>
        <v>45374</v>
      </c>
    </row>
    <row r="355" spans="23:23" x14ac:dyDescent="0.15">
      <c r="W355" s="206">
        <f>Admin!B355</f>
        <v>45375</v>
      </c>
    </row>
    <row r="356" spans="23:23" x14ac:dyDescent="0.15">
      <c r="W356" s="206">
        <f>Admin!B356</f>
        <v>45376</v>
      </c>
    </row>
    <row r="357" spans="23:23" x14ac:dyDescent="0.15">
      <c r="W357" s="206">
        <f>Admin!B357</f>
        <v>45377</v>
      </c>
    </row>
    <row r="358" spans="23:23" x14ac:dyDescent="0.15">
      <c r="W358" s="206">
        <f>Admin!B358</f>
        <v>45378</v>
      </c>
    </row>
    <row r="359" spans="23:23" x14ac:dyDescent="0.15">
      <c r="W359" s="206">
        <f>Admin!B359</f>
        <v>45379</v>
      </c>
    </row>
    <row r="360" spans="23:23" x14ac:dyDescent="0.15">
      <c r="W360" s="206">
        <f>Admin!B360</f>
        <v>45380</v>
      </c>
    </row>
    <row r="361" spans="23:23" x14ac:dyDescent="0.15">
      <c r="W361" s="206">
        <f>Admin!B361</f>
        <v>45381</v>
      </c>
    </row>
    <row r="362" spans="23:23" x14ac:dyDescent="0.15">
      <c r="W362" s="206">
        <f>Admin!B362</f>
        <v>45382</v>
      </c>
    </row>
    <row r="363" spans="23:23" x14ac:dyDescent="0.15">
      <c r="W363" s="206">
        <f>Admin!B363</f>
        <v>45383</v>
      </c>
    </row>
    <row r="364" spans="23:23" x14ac:dyDescent="0.15">
      <c r="W364" s="206">
        <f>Admin!B364</f>
        <v>45384</v>
      </c>
    </row>
    <row r="365" spans="23:23" x14ac:dyDescent="0.15">
      <c r="W365" s="206">
        <f>Admin!B365</f>
        <v>45385</v>
      </c>
    </row>
    <row r="366" spans="23:23" x14ac:dyDescent="0.15">
      <c r="W366" s="206">
        <f>Admin!B366</f>
        <v>45386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'Apr23'!H3:H6</f>
        <v>Statutory Pay</v>
      </c>
      <c r="I3" s="366" t="str">
        <f>'Apr23'!I3:I6</f>
        <v>Basic hours</v>
      </c>
      <c r="J3" s="366" t="str">
        <f>'Apr23'!J3:J6</f>
        <v>Hourly rate</v>
      </c>
      <c r="K3" s="366" t="str">
        <f>'Apr23'!K3:K6</f>
        <v>Basic    wages</v>
      </c>
      <c r="L3" s="366" t="str">
        <f>'Apr23'!L3:L6</f>
        <v>Overtime Bonus Gratuities</v>
      </c>
      <c r="M3" s="429" t="str">
        <f>'Apr23'!M3:M6</f>
        <v>GROSS WAGES</v>
      </c>
      <c r="N3" s="366" t="str">
        <f>'Apr23'!N3:N6</f>
        <v>Income Tax</v>
      </c>
      <c r="O3" s="366" t="str">
        <f>'Apr23'!O3:O6</f>
        <v>Employees National Insurance</v>
      </c>
      <c r="P3" s="366" t="str">
        <f>'Apr23'!P3:P6</f>
        <v>Student Loans</v>
      </c>
      <c r="Q3" s="366" t="str">
        <f>'Apr23'!Q3:Q6</f>
        <v>Other Deductions</v>
      </c>
      <c r="R3" s="429" t="str">
        <f>'Apr23'!R3:R6</f>
        <v>NET      PAY</v>
      </c>
      <c r="S3" s="42"/>
      <c r="T3" s="366" t="str">
        <f>'Apr23'!T3:T6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">
      <c r="A9" s="34"/>
      <c r="B9" s="361" t="s">
        <v>9</v>
      </c>
      <c r="C9" s="362"/>
      <c r="D9" s="360"/>
      <c r="E9" s="156">
        <v>35</v>
      </c>
      <c r="F9" s="35"/>
      <c r="G9" s="35"/>
      <c r="H9" s="361" t="s">
        <v>28</v>
      </c>
      <c r="I9" s="362"/>
      <c r="J9" s="360"/>
      <c r="K9" s="204">
        <f>'Nov23'!M39+1</f>
        <v>45258</v>
      </c>
      <c r="L9" s="203" t="s">
        <v>76</v>
      </c>
      <c r="M9" s="205">
        <f>K9+6</f>
        <v>45264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IF(T$9="Y",'Nov23'!H41,0)</f>
        <v>0</v>
      </c>
      <c r="I11" s="89">
        <f>IF(T$9="Y",'Nov23'!I41,0)</f>
        <v>0</v>
      </c>
      <c r="J11" s="89">
        <f>IF(T$9="Y",'Nov23'!J41,0)</f>
        <v>0</v>
      </c>
      <c r="K11" s="89">
        <f>IF(T$9="Y",'Nov23'!K41,I11*J11)</f>
        <v>0</v>
      </c>
      <c r="L11" s="110">
        <f>IF(T$9="Y",'Nov23'!L41,0)</f>
        <v>0</v>
      </c>
      <c r="M11" s="110" t="str">
        <f>IF(E11=" "," ",IF(T$9="Y",'Nov23'!M41,IF((H11+K11+L11)&gt;0,H11+K11+L11,"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IF(Employee!H$34=E$9,Employee!D$34+SUM(M11)+'Nov23'!V41,SUM(M11)+'Nov23'!V41)</f>
        <v>0</v>
      </c>
      <c r="W11" s="49">
        <f>IF(Employee!H$34=E$9,Employee!D$35+SUM(N11)+'Nov23'!W41,SUM(N11)+'Nov23'!W41)</f>
        <v>0</v>
      </c>
      <c r="X11" s="49">
        <f>IF(O11=" ",'Nov23'!X41,O11+'Nov23'!X41)</f>
        <v>0</v>
      </c>
      <c r="Y11" s="49">
        <f>IF(P11=" ",'Nov23'!Y41,P11+'Nov23'!Y41)</f>
        <v>0</v>
      </c>
      <c r="Z11" s="49">
        <f>IF(Q11=" ",'Nov23'!Z41,Q11+'Nov23'!Z41)</f>
        <v>0</v>
      </c>
      <c r="AA11" s="49">
        <f>IF(R11=" ",'Nov23'!AA41,R11+'Nov23'!AA41)</f>
        <v>0</v>
      </c>
      <c r="AC11" s="49">
        <f>IF(T11=" ",'Nov23'!AC41,T11+'Nov23'!AC41)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IF(T$9="Y",'Nov23'!H42,0)</f>
        <v>0</v>
      </c>
      <c r="I12" s="92">
        <f>IF(T$9="Y",'Nov23'!I42,0)</f>
        <v>0</v>
      </c>
      <c r="J12" s="92">
        <f>IF(T$9="Y",'Nov23'!J42,0)</f>
        <v>0</v>
      </c>
      <c r="K12" s="92">
        <f>IF(T$9="Y",'Nov23'!K42,I12*J12)</f>
        <v>0</v>
      </c>
      <c r="L12" s="111">
        <f>IF(T$9="Y",'Nov23'!L42,0)</f>
        <v>0</v>
      </c>
      <c r="M12" s="111" t="str">
        <f>IF(E12=" "," ",IF(T$9="Y",'Nov23'!M42,IF((H12+K12+L12)&gt;0,H12+K12+L12,"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IF(Employee!H$60=E$9,Employee!D$60+SUM(M12)+'Nov23'!V42,SUM(M12)+'Nov23'!V42)</f>
        <v>0</v>
      </c>
      <c r="W12" s="49">
        <f>IF(Employee!H$60=E$9,Employee!D$61+SUM(N12)+'Nov23'!W42,SUM(N12)+'Nov23'!W42)</f>
        <v>0</v>
      </c>
      <c r="X12" s="49">
        <f>IF(O12=" ",'Nov23'!X42,O12+'Nov23'!X42)</f>
        <v>0</v>
      </c>
      <c r="Y12" s="49">
        <f>IF(P12=" ",'Nov23'!Y42,P12+'Nov23'!Y42)</f>
        <v>0</v>
      </c>
      <c r="Z12" s="49">
        <f>IF(Q12=" ",'Nov23'!Z42,Q12+'Nov23'!Z42)</f>
        <v>0</v>
      </c>
      <c r="AA12" s="49">
        <f>IF(R12=" ",'Nov23'!AA42,R12+'Nov23'!AA42)</f>
        <v>0</v>
      </c>
      <c r="AC12" s="49">
        <f>IF(T12=" ",'Nov23'!AC42,T12+'Nov23'!AC42)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IF(T$9="Y",'Nov23'!H43,0)</f>
        <v>0</v>
      </c>
      <c r="I13" s="92">
        <f>IF(T$9="Y",'Nov23'!I43,0)</f>
        <v>0</v>
      </c>
      <c r="J13" s="92">
        <f>IF(T$9="Y",'Nov23'!J43,0)</f>
        <v>0</v>
      </c>
      <c r="K13" s="92">
        <f>IF(T$9="Y",'Nov23'!K43,I13*J13)</f>
        <v>0</v>
      </c>
      <c r="L13" s="111">
        <f>IF(T$9="Y",'Nov23'!L43,0)</f>
        <v>0</v>
      </c>
      <c r="M13" s="111" t="str">
        <f>IF(E13=" "," ",IF(T$9="Y",'Nov23'!M43,IF((H13+K13+L13)&gt;0,H13+K13+L13,"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IF(Employee!H$86=E$9,Employee!D$86+SUM(M13)+'Nov23'!V43,SUM(M13)+'Nov23'!V43)</f>
        <v>0</v>
      </c>
      <c r="W13" s="49">
        <f>IF(Employee!H$86=E$9,Employee!D$87+SUM(N13)+'Nov23'!W43,SUM(N13)+'Nov23'!W43)</f>
        <v>0</v>
      </c>
      <c r="X13" s="49">
        <f>IF(O13=" ",'Nov23'!X43,O13+'Nov23'!X43)</f>
        <v>0</v>
      </c>
      <c r="Y13" s="49">
        <f>IF(P13=" ",'Nov23'!Y43,P13+'Nov23'!Y43)</f>
        <v>0</v>
      </c>
      <c r="Z13" s="49">
        <f>IF(Q13=" ",'Nov23'!Z43,Q13+'Nov23'!Z43)</f>
        <v>0</v>
      </c>
      <c r="AA13" s="49">
        <f>IF(R13=" ",'Nov23'!AA43,R13+'Nov23'!AA43)</f>
        <v>0</v>
      </c>
      <c r="AC13" s="49">
        <f>IF(T13=" ",'Nov23'!AC43,T13+'Nov23'!AC43)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IF(T$9="Y",'Nov23'!H44,0)</f>
        <v>0</v>
      </c>
      <c r="I14" s="92">
        <f>IF(T$9="Y",'Nov23'!I44,0)</f>
        <v>0</v>
      </c>
      <c r="J14" s="92">
        <f>IF(T$9="Y",'Nov23'!J44,0)</f>
        <v>0</v>
      </c>
      <c r="K14" s="92">
        <f>IF(T$9="Y",'Nov23'!K44,I14*J14)</f>
        <v>0</v>
      </c>
      <c r="L14" s="111">
        <f>IF(T$9="Y",'Nov23'!L44,0)</f>
        <v>0</v>
      </c>
      <c r="M14" s="111" t="str">
        <f>IF(E14=" "," ",IF(T$9="Y",'Nov23'!M44,IF((H14+K14+L14)&gt;0,H14+K14+L14,"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IF(Employee!H$112=E$9,Employee!D$112+SUM(M14)+'Nov23'!V44,SUM(M14)+'Nov23'!V44)</f>
        <v>0</v>
      </c>
      <c r="W14" s="49">
        <f>IF(Employee!H$112=E$9,Employee!D$113+SUM(N14)+'Nov23'!W44,SUM(N14)+'Nov23'!W44)</f>
        <v>0</v>
      </c>
      <c r="X14" s="49">
        <f>IF(O14=" ",'Nov23'!X44,O14+'Nov23'!X44)</f>
        <v>0</v>
      </c>
      <c r="Y14" s="49">
        <f>IF(P14=" ",'Nov23'!Y44,P14+'Nov23'!Y44)</f>
        <v>0</v>
      </c>
      <c r="Z14" s="49">
        <f>IF(Q14=" ",'Nov23'!Z44,Q14+'Nov23'!Z44)</f>
        <v>0</v>
      </c>
      <c r="AA14" s="49">
        <f>IF(R14=" ",'Nov23'!AA44,R14+'Nov23'!AA44)</f>
        <v>0</v>
      </c>
      <c r="AC14" s="49">
        <f>IF(T14=" ",'Nov23'!AC44,T14+'Nov23'!AC44)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IF(T$9="Y",'Nov23'!H45,0)</f>
        <v>0</v>
      </c>
      <c r="I15" s="245">
        <f>IF(T$9="Y",'Nov23'!I45,0)</f>
        <v>0</v>
      </c>
      <c r="J15" s="245">
        <f>IF(T$9="Y",'Nov23'!J45,0)</f>
        <v>0</v>
      </c>
      <c r="K15" s="245">
        <f>IF(T$9="Y",'Nov23'!K45,I15*J15)</f>
        <v>0</v>
      </c>
      <c r="L15" s="246">
        <f>IF(T$9="Y",'Nov23'!L45,0)</f>
        <v>0</v>
      </c>
      <c r="M15" s="111" t="str">
        <f>IF(E15=" "," ",IF(T$9="Y",'Nov23'!M45,IF((H15+K15+L15)&gt;0,H15+K15+L15,"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IF(Employee!H$138=E$9,Employee!D$138+SUM(M15)+'Nov23'!V45,SUM(M15)+'Nov23'!V45)</f>
        <v>0</v>
      </c>
      <c r="W15" s="49">
        <f>IF(Employee!H$138=E$9,Employee!D$139+SUM(N15)+'Nov23'!W45,SUM(N15)+'Nov23'!W45)</f>
        <v>0</v>
      </c>
      <c r="X15" s="49">
        <f>IF(O15=" ",'Nov23'!X45,O15+'Nov23'!X45)</f>
        <v>0</v>
      </c>
      <c r="Y15" s="49">
        <f>IF(P15=" ",'Nov23'!Y45,P15+'Nov23'!Y45)</f>
        <v>0</v>
      </c>
      <c r="Z15" s="49">
        <f>IF(Q15=" ",'Nov23'!Z45,Q15+'Nov23'!Z45)</f>
        <v>0</v>
      </c>
      <c r="AA15" s="49">
        <f>IF(R15=" ",'Nov23'!AA45,R15+'Nov23'!AA45)</f>
        <v>0</v>
      </c>
      <c r="AC15" s="49">
        <f>IF(T15=" ",'Nov23'!AC45,T15+'Nov23'!AC45)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36</v>
      </c>
      <c r="F19" s="35"/>
      <c r="G19" s="35"/>
      <c r="H19" s="361" t="s">
        <v>28</v>
      </c>
      <c r="I19" s="362"/>
      <c r="J19" s="360"/>
      <c r="K19" s="204">
        <f>M9+1</f>
        <v>45265</v>
      </c>
      <c r="L19" s="203" t="s">
        <v>76</v>
      </c>
      <c r="M19" s="205">
        <f>K19+6</f>
        <v>45271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37</v>
      </c>
      <c r="F29" s="35"/>
      <c r="G29" s="35"/>
      <c r="H29" s="361" t="s">
        <v>28</v>
      </c>
      <c r="I29" s="362"/>
      <c r="J29" s="360"/>
      <c r="K29" s="204">
        <f>M19+1</f>
        <v>45272</v>
      </c>
      <c r="L29" s="203" t="s">
        <v>76</v>
      </c>
      <c r="M29" s="205">
        <f>K29+6</f>
        <v>45278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440"/>
      <c r="D39" s="441"/>
      <c r="E39" s="156">
        <v>38</v>
      </c>
      <c r="F39" s="35"/>
      <c r="G39" s="35"/>
      <c r="H39" s="361" t="s">
        <v>28</v>
      </c>
      <c r="I39" s="440"/>
      <c r="J39" s="441"/>
      <c r="K39" s="204">
        <f>M29+1</f>
        <v>45279</v>
      </c>
      <c r="L39" s="203" t="s">
        <v>76</v>
      </c>
      <c r="M39" s="205">
        <f>K39+6</f>
        <v>45285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">
      <c r="A49" s="34"/>
      <c r="B49" s="361" t="s">
        <v>9</v>
      </c>
      <c r="C49" s="440"/>
      <c r="D49" s="441"/>
      <c r="E49" s="156">
        <v>39</v>
      </c>
      <c r="F49" s="35"/>
      <c r="G49" s="35"/>
      <c r="H49" s="361" t="s">
        <v>28</v>
      </c>
      <c r="I49" s="440"/>
      <c r="J49" s="441"/>
      <c r="K49" s="204">
        <f>M39+1</f>
        <v>45286</v>
      </c>
      <c r="L49" s="203" t="s">
        <v>76</v>
      </c>
      <c r="M49" s="205">
        <f>K49+6</f>
        <v>45292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61" t="s">
        <v>10</v>
      </c>
      <c r="C59" s="362"/>
      <c r="D59" s="360"/>
      <c r="E59" s="156">
        <v>9</v>
      </c>
      <c r="F59" s="35"/>
      <c r="G59" s="35"/>
      <c r="H59" s="361" t="s">
        <v>28</v>
      </c>
      <c r="I59" s="362"/>
      <c r="J59" s="360"/>
      <c r="K59" s="204">
        <f>Admin!B241</f>
        <v>45261</v>
      </c>
      <c r="L59" s="203" t="s">
        <v>76</v>
      </c>
      <c r="M59" s="205">
        <f>Admin!B271</f>
        <v>45291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IF(T$59="Y",'Nov23'!H51,0)</f>
        <v>0</v>
      </c>
      <c r="I61" s="89">
        <f>IF(T$59="Y",'Nov23'!I51,0)</f>
        <v>0</v>
      </c>
      <c r="J61" s="89">
        <f>IF(T$59="Y",'Nov23'!J51,0)</f>
        <v>0</v>
      </c>
      <c r="K61" s="89">
        <f>IF(T$59="Y",'Nov23'!K51,I61*J61)</f>
        <v>0</v>
      </c>
      <c r="L61" s="110">
        <f>IF(T$59="Y",'Nov23'!L51,0)</f>
        <v>0</v>
      </c>
      <c r="M61" s="99" t="str">
        <f>IF(E61=" "," ",IF(T$59="Y",'Nov23'!M51,IF((H61+K61+L61)&gt;0,H61+K61+L61,"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IF(Employee!H$35=E$59,Employee!D$34+SUM(M61)+'Nov23'!V51,SUM(M61)+'Nov23'!V51)</f>
        <v>0</v>
      </c>
      <c r="W61" s="49">
        <f>IF(Employee!H$35=E$59,Employee!D$35+SUM(N61)+'Nov23'!W51,SUM(N61)+'Nov23'!W51)</f>
        <v>0</v>
      </c>
      <c r="X61" s="49">
        <f>IF(O61=" ",'Nov23'!X51,O61+'Nov23'!X51)</f>
        <v>0</v>
      </c>
      <c r="Y61" s="49">
        <f>IF(P61=" ",'Nov23'!Y51,P61+'Nov23'!Y51)</f>
        <v>0</v>
      </c>
      <c r="Z61" s="49">
        <f>IF(Q61=" ",'Nov23'!Z51,Q61+'Nov23'!Z51)</f>
        <v>0</v>
      </c>
      <c r="AA61" s="49">
        <f>IF(R61=" ",'Nov23'!AA51,R61+'Nov23'!AA51)</f>
        <v>0</v>
      </c>
      <c r="AC61" s="49">
        <f>IF(T61=" ",'Nov23'!AC51,T61+'Nov23'!AC51)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IF(T$59="Y",'Nov23'!H52,0)</f>
        <v>0</v>
      </c>
      <c r="I62" s="92">
        <f>IF(T$59="Y",'Nov23'!I52,0)</f>
        <v>0</v>
      </c>
      <c r="J62" s="92">
        <f>IF(T$59="Y",'Nov23'!J52,0)</f>
        <v>0</v>
      </c>
      <c r="K62" s="92">
        <f>IF(T$59="Y",'Nov23'!K52,I62*J62)</f>
        <v>0</v>
      </c>
      <c r="L62" s="111">
        <f>IF(T$59="Y",'Nov23'!L52,0)</f>
        <v>0</v>
      </c>
      <c r="M62" s="100" t="str">
        <f>IF(E62=" "," ",IF(T$59="Y",'Nov23'!M52,IF((H62+K62+L62)&gt;0,H62+K62+L62,"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IF(Employee!H$61=E$59,Employee!D$60+SUM(M62)+'Nov23'!V52,SUM(M62)+'Nov23'!V52)</f>
        <v>0</v>
      </c>
      <c r="W62" s="49">
        <f>IF(Employee!H$61=E$59,Employee!D$61+SUM(N62)+'Nov23'!W52,SUM(N62)+'Nov23'!W52)</f>
        <v>0</v>
      </c>
      <c r="X62" s="49">
        <f>IF(O62=" ",'Nov23'!X52,O62+'Nov23'!X52)</f>
        <v>0</v>
      </c>
      <c r="Y62" s="49">
        <f>IF(P62=" ",'Nov23'!Y52,P62+'Nov23'!Y52)</f>
        <v>0</v>
      </c>
      <c r="Z62" s="49">
        <f>IF(Q62=" ",'Nov23'!Z52,Q62+'Nov23'!Z52)</f>
        <v>0</v>
      </c>
      <c r="AA62" s="49">
        <f>IF(R62=" ",'Nov23'!AA52,R62+'Nov23'!AA52)</f>
        <v>0</v>
      </c>
      <c r="AC62" s="49">
        <f>IF(T62=" ",'Nov23'!AC52,T62+'Nov23'!AC52)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IF(T$59="Y",'Nov23'!H53,0)</f>
        <v>0</v>
      </c>
      <c r="I63" s="92">
        <f>IF(T$59="Y",'Nov23'!I53,0)</f>
        <v>0</v>
      </c>
      <c r="J63" s="92">
        <f>IF(T$59="Y",'Nov23'!J53,0)</f>
        <v>0</v>
      </c>
      <c r="K63" s="92">
        <f>IF(T$59="Y",'Nov23'!K53,I63*J63)</f>
        <v>0</v>
      </c>
      <c r="L63" s="111">
        <f>IF(T$59="Y",'Nov23'!L53,0)</f>
        <v>0</v>
      </c>
      <c r="M63" s="100" t="str">
        <f>IF(E63=" "," ",IF(T$59="Y",'Nov23'!M53,IF((H63+K63+L63)&gt;0,H63+K63+L63,"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IF(Employee!H$87=E$59,Employee!D$86+SUM(M63)+'Nov23'!V53,SUM(M63)+'Nov23'!V53)</f>
        <v>0</v>
      </c>
      <c r="W63" s="49">
        <f>IF(Employee!H$87=E$59,Employee!D$87+SUM(N63)+'Nov23'!W53,SUM(N63)+'Nov23'!W53)</f>
        <v>0</v>
      </c>
      <c r="X63" s="49">
        <f>IF(O63=" ",'Nov23'!X53,O63+'Nov23'!X53)</f>
        <v>0</v>
      </c>
      <c r="Y63" s="49">
        <f>IF(P63=" ",'Nov23'!Y53,P63+'Nov23'!Y53)</f>
        <v>0</v>
      </c>
      <c r="Z63" s="49">
        <f>IF(Q63=" ",'Nov23'!Z53,Q63+'Nov23'!Z53)</f>
        <v>0</v>
      </c>
      <c r="AA63" s="49">
        <f>IF(R63=" ",'Nov23'!AA53,R63+'Nov23'!AA53)</f>
        <v>0</v>
      </c>
      <c r="AC63" s="49">
        <f>IF(T63=" ",'Nov23'!AC53,T63+'Nov23'!AC53)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IF(T$59="Y",'Nov23'!H54,0)</f>
        <v>0</v>
      </c>
      <c r="I64" s="92">
        <f>IF(T$59="Y",'Nov23'!I54,0)</f>
        <v>0</v>
      </c>
      <c r="J64" s="92">
        <f>IF(T$59="Y",'Nov23'!J54,0)</f>
        <v>0</v>
      </c>
      <c r="K64" s="92">
        <f>IF(T$59="Y",'Nov23'!K54,I64*J64)</f>
        <v>0</v>
      </c>
      <c r="L64" s="111">
        <f>IF(T$59="Y",'Nov23'!L54,0)</f>
        <v>0</v>
      </c>
      <c r="M64" s="100" t="str">
        <f>IF(E64=" "," ",IF(T$59="Y",'Nov23'!M54,IF((H64+K64+L64)&gt;0,H64+K64+L64,"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IF(Employee!H$113=E$59,Employee!D$112+SUM(M64)+'Nov23'!V54,SUM(M64)+'Nov23'!V54)</f>
        <v>0</v>
      </c>
      <c r="W64" s="49">
        <f>IF(Employee!H$113=E$59,Employee!D$113+SUM(N64)+'Nov23'!W54,SUM(N64)+'Nov23'!W54)</f>
        <v>0</v>
      </c>
      <c r="X64" s="49">
        <f>IF(O64=" ",'Nov23'!X54,O64+'Nov23'!X54)</f>
        <v>0</v>
      </c>
      <c r="Y64" s="49">
        <f>IF(P64=" ",'Nov23'!Y54,P64+'Nov23'!Y54)</f>
        <v>0</v>
      </c>
      <c r="Z64" s="49">
        <f>IF(Q64=" ",'Nov23'!Z54,Q64+'Nov23'!Z54)</f>
        <v>0</v>
      </c>
      <c r="AA64" s="49">
        <f>IF(R64=" ",'Nov23'!AA54,R64+'Nov23'!AA54)</f>
        <v>0</v>
      </c>
      <c r="AC64" s="49">
        <f>IF(T64=" ",'Nov23'!AC54,T64+'Nov23'!AC54)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IF(T$59="Y",'Nov23'!H55,0)</f>
        <v>0</v>
      </c>
      <c r="I65" s="245">
        <f>IF(T$59="Y",'Nov23'!I55,0)</f>
        <v>0</v>
      </c>
      <c r="J65" s="245">
        <f>IF(T$59="Y",'Nov23'!J55,0)</f>
        <v>0</v>
      </c>
      <c r="K65" s="245">
        <f>IF(T$59="Y",'Nov23'!K55,I65*J65)</f>
        <v>0</v>
      </c>
      <c r="L65" s="246">
        <f>IF(T$59="Y",'Nov23'!L55,0)</f>
        <v>0</v>
      </c>
      <c r="M65" s="100" t="str">
        <f>IF(E65=" "," ",IF(T$59="Y",'Nov23'!M55,IF((H65+K65+L65)&gt;0,H65+K65+L65,"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IF(Employee!H$139=E$59,Employee!D$138+SUM(M65)+'Nov23'!V55,SUM(M65)+'Nov23'!V55)</f>
        <v>0</v>
      </c>
      <c r="W65" s="49">
        <f>IF(Employee!H$139=E$59,Employee!D$139+SUM(N65)+'Nov23'!W55,SUM(N65)+'Nov23'!W55)</f>
        <v>0</v>
      </c>
      <c r="X65" s="49">
        <f>IF(O65=" ",'Nov23'!X55,O65+'Nov23'!X55)</f>
        <v>0</v>
      </c>
      <c r="Y65" s="49">
        <f>IF(P65=" ",'Nov23'!Y55,P65+'Nov23'!Y55)</f>
        <v>0</v>
      </c>
      <c r="Z65" s="49">
        <f>IF(Q65=" ",'Nov23'!Z55,Q65+'Nov23'!Z55)</f>
        <v>0</v>
      </c>
      <c r="AA65" s="49">
        <f>IF(R65=" ",'Nov23'!AA55,R65+'Nov23'!AA55)</f>
        <v>0</v>
      </c>
      <c r="AC65" s="49">
        <f>IF(T65=" ",'Nov23'!AC55,T65+'Nov23'!AC55)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AD70+'Nov23'!AD65</f>
        <v>0</v>
      </c>
      <c r="AE75" s="158">
        <f>AE70+'Nov23'!AE65</f>
        <v>0</v>
      </c>
      <c r="AF75" s="158">
        <f>AF70+'Nov23'!AF65</f>
        <v>0</v>
      </c>
      <c r="AG75" s="158">
        <f>AG70+'Nov23'!AG65</f>
        <v>0</v>
      </c>
    </row>
    <row r="76" spans="1:34" ht="14" thickTop="1" x14ac:dyDescent="0.15"/>
    <row r="77" spans="1:34" x14ac:dyDescent="0.15">
      <c r="AD77" s="162"/>
      <c r="AE77" s="158">
        <f>AE72+'Nov23'!AE67</f>
        <v>0</v>
      </c>
      <c r="AF77" s="158">
        <f>AF72+'Nov23'!AF67</f>
        <v>0</v>
      </c>
      <c r="AG77" s="158">
        <f>AG72+'Nov23'!AG67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'Apr23'!H3:H6</f>
        <v>Statutory Pay</v>
      </c>
      <c r="I3" s="366" t="str">
        <f>'Apr23'!I3:I6</f>
        <v>Basic hours</v>
      </c>
      <c r="J3" s="366" t="str">
        <f>'Apr23'!J3:J6</f>
        <v>Hourly rate</v>
      </c>
      <c r="K3" s="366" t="str">
        <f>'Apr23'!K3:K6</f>
        <v>Basic    wages</v>
      </c>
      <c r="L3" s="366" t="str">
        <f>'Apr23'!L3:L6</f>
        <v>Overtime Bonus Gratuities</v>
      </c>
      <c r="M3" s="429" t="str">
        <f>'Apr23'!M3:M6</f>
        <v>GROSS WAGES</v>
      </c>
      <c r="N3" s="366" t="str">
        <f>'Apr23'!N3:N6</f>
        <v>Income Tax</v>
      </c>
      <c r="O3" s="366" t="str">
        <f>'Apr23'!O3:O6</f>
        <v>Employees National Insurance</v>
      </c>
      <c r="P3" s="366" t="str">
        <f>'Apr23'!P3:P6</f>
        <v>Student Loans</v>
      </c>
      <c r="Q3" s="366" t="str">
        <f>'Apr23'!Q3:Q6</f>
        <v>Other Deductions</v>
      </c>
      <c r="R3" s="429" t="str">
        <f>'Apr23'!R3:R6</f>
        <v>NET      PAY</v>
      </c>
      <c r="S3" s="42"/>
      <c r="T3" s="366" t="str">
        <f>'Apr23'!T3:T6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">
      <c r="A9" s="34"/>
      <c r="B9" s="361" t="s">
        <v>9</v>
      </c>
      <c r="C9" s="362"/>
      <c r="D9" s="360"/>
      <c r="E9" s="156">
        <v>40</v>
      </c>
      <c r="F9" s="35"/>
      <c r="G9" s="35"/>
      <c r="H9" s="361" t="s">
        <v>28</v>
      </c>
      <c r="I9" s="362"/>
      <c r="J9" s="360"/>
      <c r="K9" s="204">
        <f>'Dec23'!M49+1</f>
        <v>45293</v>
      </c>
      <c r="L9" s="203" t="s">
        <v>76</v>
      </c>
      <c r="M9" s="205">
        <f>K9+6</f>
        <v>45299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IF(T$9="Y",'Dec23'!H51,0)</f>
        <v>0</v>
      </c>
      <c r="I11" s="89">
        <f>IF(T$9="Y",'Dec23'!I51,0)</f>
        <v>0</v>
      </c>
      <c r="J11" s="89">
        <f>IF(T$9="Y",'Dec23'!J51,0)</f>
        <v>0</v>
      </c>
      <c r="K11" s="89">
        <f>IF(T$9="Y",'Dec23'!K51,I11*J11)</f>
        <v>0</v>
      </c>
      <c r="L11" s="110">
        <f>IF(T$9="Y",'Dec23'!L51,0)</f>
        <v>0</v>
      </c>
      <c r="M11" s="110" t="str">
        <f>IF(E11=" "," ",IF(T$9="Y",'Dec23'!M51,IF((H11+K11+L11)&gt;0,H11+K11+L11,"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IF(Employee!H$34=E$9,Employee!D$34+SUM(M11)+'Dec23'!V51,SUM(M11)+'Dec23'!V51)</f>
        <v>0</v>
      </c>
      <c r="W11" s="49">
        <f>IF(Employee!H$34=E$9,Employee!D$35+SUM(N11)+'Dec23'!W51,SUM(N11)+'Dec23'!W51)</f>
        <v>0</v>
      </c>
      <c r="X11" s="49">
        <f>IF(O11=" ",'Dec23'!X51,O11+'Dec23'!X51)</f>
        <v>0</v>
      </c>
      <c r="Y11" s="49">
        <f>IF(P11=" ",'Dec23'!Y51,P11+'Dec23'!Y51)</f>
        <v>0</v>
      </c>
      <c r="Z11" s="49">
        <f>IF(Q11=" ",'Dec23'!Z51,Q11+'Dec23'!Z51)</f>
        <v>0</v>
      </c>
      <c r="AA11" s="49">
        <f>IF(R11=" ",'Dec23'!AA51,R11+'Dec23'!AA51)</f>
        <v>0</v>
      </c>
      <c r="AC11" s="49">
        <f>IF(T11=" ",'Dec23'!AC51,T11+'Dec23'!AC51)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IF(T$9="Y",'Dec23'!H52,0)</f>
        <v>0</v>
      </c>
      <c r="I12" s="92">
        <f>IF(T$9="Y",'Dec23'!I52,0)</f>
        <v>0</v>
      </c>
      <c r="J12" s="92">
        <f>IF(T$9="Y",'Dec23'!J52,0)</f>
        <v>0</v>
      </c>
      <c r="K12" s="92">
        <f>IF(T$9="Y",'Dec23'!K52,I12*J12)</f>
        <v>0</v>
      </c>
      <c r="L12" s="111">
        <f>IF(T$9="Y",'Dec23'!L52,0)</f>
        <v>0</v>
      </c>
      <c r="M12" s="111" t="str">
        <f>IF(E12=" "," ",IF(T$9="Y",'Dec23'!M52,IF((H12+K12+L12)&gt;0,H12+K12+L12,"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IF(Employee!H$60=E$9,Employee!D$60+SUM(M12)+'Dec23'!V52,SUM(M12)+'Dec23'!V52)</f>
        <v>0</v>
      </c>
      <c r="W12" s="49">
        <f>IF(Employee!H$60=E$9,Employee!D$61+SUM(N12)+'Dec23'!W52,SUM(N12)+'Dec23'!W52)</f>
        <v>0</v>
      </c>
      <c r="X12" s="49">
        <f>IF(O12=" ",'Dec23'!X52,O12+'Dec23'!X52)</f>
        <v>0</v>
      </c>
      <c r="Y12" s="49">
        <f>IF(P12=" ",'Dec23'!Y52,P12+'Dec23'!Y52)</f>
        <v>0</v>
      </c>
      <c r="Z12" s="49">
        <f>IF(Q12=" ",'Dec23'!Z52,Q12+'Dec23'!Z52)</f>
        <v>0</v>
      </c>
      <c r="AA12" s="49">
        <f>IF(R12=" ",'Dec23'!AA52,R12+'Dec23'!AA52)</f>
        <v>0</v>
      </c>
      <c r="AC12" s="49">
        <f>IF(T12=" ",'Dec23'!AC52,T12+'Dec23'!AC52)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IF(T$9="Y",'Dec23'!H53,0)</f>
        <v>0</v>
      </c>
      <c r="I13" s="92">
        <f>IF(T$9="Y",'Dec23'!I53,0)</f>
        <v>0</v>
      </c>
      <c r="J13" s="92">
        <f>IF(T$9="Y",'Dec23'!J53,0)</f>
        <v>0</v>
      </c>
      <c r="K13" s="92">
        <f>IF(T$9="Y",'Dec23'!K53,I13*J13)</f>
        <v>0</v>
      </c>
      <c r="L13" s="111">
        <f>IF(T$9="Y",'Dec23'!L53,0)</f>
        <v>0</v>
      </c>
      <c r="M13" s="111" t="str">
        <f>IF(E13=" "," ",IF(T$9="Y",'Dec23'!M53,IF((H13+K13+L13)&gt;0,H13+K13+L13,"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IF(Employee!H$86=E$9,Employee!D$86+SUM(M13)+'Dec23'!V53,SUM(M13)+'Dec23'!V53)</f>
        <v>0</v>
      </c>
      <c r="W13" s="49">
        <f>IF(Employee!H$86=E$9,Employee!D$87+SUM(N13)+'Dec23'!W53,SUM(N13)+'Dec23'!W53)</f>
        <v>0</v>
      </c>
      <c r="X13" s="49">
        <f>IF(O13=" ",'Dec23'!X53,O13+'Dec23'!X53)</f>
        <v>0</v>
      </c>
      <c r="Y13" s="49">
        <f>IF(P13=" ",'Dec23'!Y53,P13+'Dec23'!Y53)</f>
        <v>0</v>
      </c>
      <c r="Z13" s="49">
        <f>IF(Q13=" ",'Dec23'!Z53,Q13+'Dec23'!Z53)</f>
        <v>0</v>
      </c>
      <c r="AA13" s="49">
        <f>IF(R13=" ",'Dec23'!AA53,R13+'Dec23'!AA53)</f>
        <v>0</v>
      </c>
      <c r="AC13" s="49">
        <f>IF(T13=" ",'Dec23'!AC53,T13+'Dec23'!AC53)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IF(T$9="Y",'Dec23'!H54,0)</f>
        <v>0</v>
      </c>
      <c r="I14" s="92">
        <f>IF(T$9="Y",'Dec23'!I54,0)</f>
        <v>0</v>
      </c>
      <c r="J14" s="92">
        <f>IF(T$9="Y",'Dec23'!J54,0)</f>
        <v>0</v>
      </c>
      <c r="K14" s="92">
        <f>IF(T$9="Y",'Dec23'!K54,I14*J14)</f>
        <v>0</v>
      </c>
      <c r="L14" s="111">
        <f>IF(T$9="Y",'Dec23'!L54,0)</f>
        <v>0</v>
      </c>
      <c r="M14" s="111" t="str">
        <f>IF(E14=" "," ",IF(T$9="Y",'Dec23'!M54,IF((H14+K14+L14)&gt;0,H14+K14+L14,"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IF(Employee!H$112=E$9,Employee!D$112+SUM(M14)+'Dec23'!V54,SUM(M14)+'Dec23'!V54)</f>
        <v>0</v>
      </c>
      <c r="W14" s="49">
        <f>IF(Employee!H$112=E$9,Employee!D$113+SUM(N14)+'Dec23'!W54,SUM(N14)+'Dec23'!W54)</f>
        <v>0</v>
      </c>
      <c r="X14" s="49">
        <f>IF(O14=" ",'Dec23'!X54,O14+'Dec23'!X54)</f>
        <v>0</v>
      </c>
      <c r="Y14" s="49">
        <f>IF(P14=" ",'Dec23'!Y54,P14+'Dec23'!Y54)</f>
        <v>0</v>
      </c>
      <c r="Z14" s="49">
        <f>IF(Q14=" ",'Dec23'!Z54,Q14+'Dec23'!Z54)</f>
        <v>0</v>
      </c>
      <c r="AA14" s="49">
        <f>IF(R14=" ",'Dec23'!AA54,R14+'Dec23'!AA54)</f>
        <v>0</v>
      </c>
      <c r="AC14" s="49">
        <f>IF(T14=" ",'Dec23'!AC54,T14+'Dec23'!AC54)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IF(T$9="Y",'Dec23'!H55,0)</f>
        <v>0</v>
      </c>
      <c r="I15" s="245">
        <f>IF(T$9="Y",'Dec23'!I55,0)</f>
        <v>0</v>
      </c>
      <c r="J15" s="245">
        <f>IF(T$9="Y",'Dec23'!J55,0)</f>
        <v>0</v>
      </c>
      <c r="K15" s="245">
        <f>IF(T$9="Y",'Dec23'!K55,I15*J15)</f>
        <v>0</v>
      </c>
      <c r="L15" s="246">
        <f>IF(T$9="Y",'Dec23'!L55,0)</f>
        <v>0</v>
      </c>
      <c r="M15" s="111" t="str">
        <f>IF(E15=" "," ",IF(T$9="Y",'Dec23'!M55,IF((H15+K15+L15)&gt;0,H15+K15+L15,"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IF(Employee!H$138=E$9,Employee!D$138+SUM(M15)+'Dec23'!V55,SUM(M15)+'Dec23'!V55)</f>
        <v>0</v>
      </c>
      <c r="W15" s="49">
        <f>IF(Employee!H$138=E$9,Employee!D$139+SUM(N15)+'Dec23'!W55,SUM(N15)+'Dec23'!W55)</f>
        <v>0</v>
      </c>
      <c r="X15" s="49">
        <f>IF(O15=" ",'Dec23'!X55,O15+'Dec23'!X55)</f>
        <v>0</v>
      </c>
      <c r="Y15" s="49">
        <f>IF(P15=" ",'Dec23'!Y55,P15+'Dec23'!Y55)</f>
        <v>0</v>
      </c>
      <c r="Z15" s="49">
        <f>IF(Q15=" ",'Dec23'!Z55,Q15+'Dec23'!Z55)</f>
        <v>0</v>
      </c>
      <c r="AA15" s="49">
        <f>IF(R15=" ",'Dec23'!AA55,R15+'Dec23'!AA55)</f>
        <v>0</v>
      </c>
      <c r="AC15" s="49">
        <f>IF(T15=" ",'Dec23'!AC55,T15+'Dec23'!AC55)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41</v>
      </c>
      <c r="F19" s="35"/>
      <c r="G19" s="35"/>
      <c r="H19" s="361" t="s">
        <v>28</v>
      </c>
      <c r="I19" s="362"/>
      <c r="J19" s="360"/>
      <c r="K19" s="204">
        <f>M9+1</f>
        <v>45300</v>
      </c>
      <c r="L19" s="203" t="s">
        <v>76</v>
      </c>
      <c r="M19" s="205">
        <f>K19+6</f>
        <v>45306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42</v>
      </c>
      <c r="F29" s="35"/>
      <c r="G29" s="35"/>
      <c r="H29" s="361" t="s">
        <v>28</v>
      </c>
      <c r="I29" s="362"/>
      <c r="J29" s="360"/>
      <c r="K29" s="204">
        <f>M19+1</f>
        <v>45307</v>
      </c>
      <c r="L29" s="203" t="s">
        <v>76</v>
      </c>
      <c r="M29" s="205">
        <f>K29+6</f>
        <v>45313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440"/>
      <c r="D39" s="441"/>
      <c r="E39" s="156">
        <v>43</v>
      </c>
      <c r="F39" s="35"/>
      <c r="G39" s="35"/>
      <c r="H39" s="361" t="s">
        <v>28</v>
      </c>
      <c r="I39" s="440"/>
      <c r="J39" s="441"/>
      <c r="K39" s="204">
        <f>M29+1</f>
        <v>45314</v>
      </c>
      <c r="L39" s="203" t="s">
        <v>76</v>
      </c>
      <c r="M39" s="205">
        <f>K39+6</f>
        <v>45320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">
      <c r="A49" s="34"/>
      <c r="B49" s="361" t="s">
        <v>10</v>
      </c>
      <c r="C49" s="362"/>
      <c r="D49" s="360"/>
      <c r="E49" s="156">
        <v>10</v>
      </c>
      <c r="F49" s="35"/>
      <c r="G49" s="35"/>
      <c r="H49" s="361" t="s">
        <v>28</v>
      </c>
      <c r="I49" s="362"/>
      <c r="J49" s="360"/>
      <c r="K49" s="204">
        <f>Admin!B272</f>
        <v>45292</v>
      </c>
      <c r="L49" s="203" t="s">
        <v>76</v>
      </c>
      <c r="M49" s="205">
        <f>Admin!B302</f>
        <v>45322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IF(T$49="Y",'Dec23'!H61,0)</f>
        <v>0</v>
      </c>
      <c r="I51" s="89">
        <f>IF(T$49="Y",'Dec23'!I61,0)</f>
        <v>0</v>
      </c>
      <c r="J51" s="89">
        <f>IF(T$49="Y",'Dec23'!J61,0)</f>
        <v>0</v>
      </c>
      <c r="K51" s="89">
        <f>IF(T$49="Y",'Dec23'!K61,I51*J51)</f>
        <v>0</v>
      </c>
      <c r="L51" s="110">
        <f>IF(T$49="Y",'Dec23'!L61,0)</f>
        <v>0</v>
      </c>
      <c r="M51" s="99" t="str">
        <f>IF(E51=" "," ",IF(T$49="Y",'Dec23'!M61,IF((H51+K51+L51)&gt;0,H51+K51+L51,"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IF(Employee!H$35=E$49,Employee!D$34+SUM(M51)+'Dec23'!V61,SUM(M51)+'Dec23'!V61)</f>
        <v>0</v>
      </c>
      <c r="W51" s="49">
        <f>IF(Employee!H$35=E$49,Employee!D$35+SUM(N51)+'Dec23'!W61,SUM(N51)+'Dec23'!W61)</f>
        <v>0</v>
      </c>
      <c r="X51" s="49">
        <f>IF(O51=" ",'Dec23'!X61,O51+'Dec23'!X61)</f>
        <v>0</v>
      </c>
      <c r="Y51" s="49">
        <f>IF(P51=" ",'Dec23'!Y61,P51+'Dec23'!Y61)</f>
        <v>0</v>
      </c>
      <c r="Z51" s="49">
        <f>IF(Q51=" ",'Dec23'!Z61,Q51+'Dec23'!Z61)</f>
        <v>0</v>
      </c>
      <c r="AA51" s="49">
        <f>IF(R51=" ",'Dec23'!AA61,R51+'Dec23'!AA61)</f>
        <v>0</v>
      </c>
      <c r="AC51" s="49">
        <f>IF(T51=" ",'Dec23'!AC61,T51+'Dec23'!AC61)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IF(T$49="Y",'Dec23'!H62,0)</f>
        <v>0</v>
      </c>
      <c r="I52" s="92">
        <f>IF(T$49="Y",'Dec23'!I62,0)</f>
        <v>0</v>
      </c>
      <c r="J52" s="92">
        <f>IF(T$49="Y",'Dec23'!J62,0)</f>
        <v>0</v>
      </c>
      <c r="K52" s="92">
        <f>IF(T$49="Y",'Dec23'!K62,I52*J52)</f>
        <v>0</v>
      </c>
      <c r="L52" s="111">
        <f>IF(T$49="Y",'Dec23'!L62,0)</f>
        <v>0</v>
      </c>
      <c r="M52" s="100" t="str">
        <f>IF(E52=" "," ",IF(T$49="Y",'Dec23'!M62,IF((H52+K52+L52)&gt;0,H52+K52+L52,"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IF(Employee!H$61=E$49,Employee!D$60+SUM(M52)+'Dec23'!V62,SUM(M52)+'Dec23'!V62)</f>
        <v>0</v>
      </c>
      <c r="W52" s="49">
        <f>IF(Employee!H$61=E$49,Employee!D$61+SUM(N52)+'Dec23'!W62,SUM(N52)+'Dec23'!W62)</f>
        <v>0</v>
      </c>
      <c r="X52" s="49">
        <f>IF(O52=" ",'Dec23'!X62,O52+'Dec23'!X62)</f>
        <v>0</v>
      </c>
      <c r="Y52" s="49">
        <f>IF(P52=" ",'Dec23'!Y62,P52+'Dec23'!Y62)</f>
        <v>0</v>
      </c>
      <c r="Z52" s="49">
        <f>IF(Q52=" ",'Dec23'!Z62,Q52+'Dec23'!Z62)</f>
        <v>0</v>
      </c>
      <c r="AA52" s="49">
        <f>IF(R52=" ",'Dec23'!AA62,R52+'Dec23'!AA62)</f>
        <v>0</v>
      </c>
      <c r="AC52" s="49">
        <f>IF(T52=" ",'Dec23'!AC62,T52+'Dec23'!AC62)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IF(T$49="Y",'Dec23'!H63,0)</f>
        <v>0</v>
      </c>
      <c r="I53" s="92">
        <f>IF(T$49="Y",'Dec23'!I63,0)</f>
        <v>0</v>
      </c>
      <c r="J53" s="92">
        <f>IF(T$49="Y",'Dec23'!J63,0)</f>
        <v>0</v>
      </c>
      <c r="K53" s="92">
        <f>IF(T$49="Y",'Dec23'!K63,I53*J53)</f>
        <v>0</v>
      </c>
      <c r="L53" s="111">
        <f>IF(T$49="Y",'Dec23'!L63,0)</f>
        <v>0</v>
      </c>
      <c r="M53" s="100" t="str">
        <f>IF(E53=" "," ",IF(T$49="Y",'Dec23'!M63,IF((H53+K53+L53)&gt;0,H53+K53+L53,"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IF(Employee!H$87=E$49,Employee!D$86+SUM(M53)+'Dec23'!V63,SUM(M53)+'Dec23'!V63)</f>
        <v>0</v>
      </c>
      <c r="W53" s="49">
        <f>IF(Employee!H$87=E$49,Employee!D$87+SUM(N53)+'Dec23'!W63,SUM(N53)+'Dec23'!W63)</f>
        <v>0</v>
      </c>
      <c r="X53" s="49">
        <f>IF(O53=" ",'Dec23'!X63,O53+'Dec23'!X63)</f>
        <v>0</v>
      </c>
      <c r="Y53" s="49">
        <f>IF(P53=" ",'Dec23'!Y63,P53+'Dec23'!Y63)</f>
        <v>0</v>
      </c>
      <c r="Z53" s="49">
        <f>IF(Q53=" ",'Dec23'!Z63,Q53+'Dec23'!Z63)</f>
        <v>0</v>
      </c>
      <c r="AA53" s="49">
        <f>IF(R53=" ",'Dec23'!AA63,R53+'Dec23'!AA63)</f>
        <v>0</v>
      </c>
      <c r="AC53" s="49">
        <f>IF(T53=" ",'Dec23'!AC63,T53+'Dec23'!AC63)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IF(T$49="Y",'Dec23'!H64,0)</f>
        <v>0</v>
      </c>
      <c r="I54" s="92">
        <f>IF(T$49="Y",'Dec23'!I64,0)</f>
        <v>0</v>
      </c>
      <c r="J54" s="92">
        <f>IF(T$49="Y",'Dec23'!J64,0)</f>
        <v>0</v>
      </c>
      <c r="K54" s="92">
        <f>IF(T$49="Y",'Dec23'!K64,I54*J54)</f>
        <v>0</v>
      </c>
      <c r="L54" s="111">
        <f>IF(T$49="Y",'Dec23'!L64,0)</f>
        <v>0</v>
      </c>
      <c r="M54" s="100" t="str">
        <f>IF(E54=" "," ",IF(T$49="Y",'Dec23'!M64,IF((H54+K54+L54)&gt;0,H54+K54+L54,"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IF(Employee!H$113=E$49,Employee!D$112+SUM(M54)+'Dec23'!V64,SUM(M54)+'Dec23'!V64)</f>
        <v>0</v>
      </c>
      <c r="W54" s="49">
        <f>IF(Employee!H$113=E$49,Employee!D$113+SUM(N54)+'Dec23'!W64,SUM(N54)+'Dec23'!W64)</f>
        <v>0</v>
      </c>
      <c r="X54" s="49">
        <f>IF(O54=" ",'Dec23'!X64,O54+'Dec23'!X64)</f>
        <v>0</v>
      </c>
      <c r="Y54" s="49">
        <f>IF(P54=" ",'Dec23'!Y64,P54+'Dec23'!Y64)</f>
        <v>0</v>
      </c>
      <c r="Z54" s="49">
        <f>IF(Q54=" ",'Dec23'!Z64,Q54+'Dec23'!Z64)</f>
        <v>0</v>
      </c>
      <c r="AA54" s="49">
        <f>IF(R54=" ",'Dec23'!AA64,R54+'Dec23'!AA64)</f>
        <v>0</v>
      </c>
      <c r="AC54" s="49">
        <f>IF(T54=" ",'Dec23'!AC64,T54+'Dec23'!AC64)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IF(T$49="Y",'Dec23'!H65,0)</f>
        <v>0</v>
      </c>
      <c r="I55" s="245">
        <f>IF(T$49="Y",'Dec23'!I65,0)</f>
        <v>0</v>
      </c>
      <c r="J55" s="245">
        <f>IF(T$49="Y",'Dec23'!J65,0)</f>
        <v>0</v>
      </c>
      <c r="K55" s="245">
        <f>IF(T$49="Y",'Dec23'!K65,I55*J55)</f>
        <v>0</v>
      </c>
      <c r="L55" s="246">
        <f>IF(T$49="Y",'Dec23'!L65,0)</f>
        <v>0</v>
      </c>
      <c r="M55" s="100" t="str">
        <f>IF(E55=" "," ",IF(T$49="Y",'Dec23'!M65,IF((H55+K55+L55)&gt;0,H55+K55+L55,"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IF(Employee!H$139=E$49,Employee!D$138+SUM(M55)+'Dec23'!V65,SUM(M55)+'Dec23'!V65)</f>
        <v>0</v>
      </c>
      <c r="W55" s="49">
        <f>IF(Employee!H$139=E$49,Employee!D$139+SUM(N55)+'Dec23'!W65,SUM(N55)+'Dec23'!W65)</f>
        <v>0</v>
      </c>
      <c r="X55" s="49">
        <f>IF(O55=" ",'Dec23'!X65,O55+'Dec23'!X65)</f>
        <v>0</v>
      </c>
      <c r="Y55" s="49">
        <f>IF(P55=" ",'Dec23'!Y65,P55+'Dec23'!Y65)</f>
        <v>0</v>
      </c>
      <c r="Z55" s="49">
        <f>IF(Q55=" ",'Dec23'!Z65,Q55+'Dec23'!Z65)</f>
        <v>0</v>
      </c>
      <c r="AA55" s="49">
        <f>IF(R55=" ",'Dec23'!AA65,R55+'Dec23'!AA65)</f>
        <v>0</v>
      </c>
      <c r="AC55" s="49">
        <f>IF(T55=" ",'Dec23'!AC65,T55+'Dec23'!AC65)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AD60+'Dec23'!AD75</f>
        <v>0</v>
      </c>
      <c r="AE65" s="158">
        <f>AE60+'Dec23'!AE75</f>
        <v>0</v>
      </c>
      <c r="AF65" s="158">
        <f>AF60+'Dec23'!AF75</f>
        <v>0</v>
      </c>
      <c r="AG65" s="158">
        <f>AG60+'Dec23'!AG75</f>
        <v>0</v>
      </c>
    </row>
    <row r="66" spans="6:33" ht="14" thickTop="1" x14ac:dyDescent="0.15"/>
    <row r="67" spans="6:33" x14ac:dyDescent="0.15">
      <c r="AD67" s="162"/>
      <c r="AE67" s="158">
        <f>AE62+'Dec23'!AE77</f>
        <v>0</v>
      </c>
      <c r="AF67" s="158">
        <f>AF62+'Dec23'!AF77</f>
        <v>0</v>
      </c>
      <c r="AG67" s="158">
        <f>AG62+'Dec23'!AG77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2"/>
      <c r="B1" s="447" t="s">
        <v>66</v>
      </c>
      <c r="C1" s="448"/>
      <c r="D1" s="448"/>
      <c r="E1" s="448"/>
      <c r="F1" s="449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">
      <c r="A2" s="432"/>
      <c r="B2" s="450"/>
      <c r="C2" s="451"/>
      <c r="D2" s="451"/>
      <c r="E2" s="451"/>
      <c r="F2" s="452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'Apr23'!H3:H6</f>
        <v>Statutory Pay</v>
      </c>
      <c r="I3" s="366" t="str">
        <f>'Apr23'!I3:I6</f>
        <v>Basic hours</v>
      </c>
      <c r="J3" s="366" t="str">
        <f>'Apr23'!J3:J6</f>
        <v>Hourly rate</v>
      </c>
      <c r="K3" s="366" t="str">
        <f>'Apr23'!K3:K6</f>
        <v>Basic    wages</v>
      </c>
      <c r="L3" s="366" t="str">
        <f>'Apr23'!L3:L6</f>
        <v>Overtime Bonus Gratuities</v>
      </c>
      <c r="M3" s="429" t="str">
        <f>'Apr23'!M3:M6</f>
        <v>GROSS WAGES</v>
      </c>
      <c r="N3" s="366" t="str">
        <f>'Apr23'!N3:N6</f>
        <v>Income Tax</v>
      </c>
      <c r="O3" s="366" t="str">
        <f>'Apr23'!O3:O6</f>
        <v>Employees National Insurance</v>
      </c>
      <c r="P3" s="366" t="str">
        <f>'Apr23'!P3:P6</f>
        <v>Student Loans</v>
      </c>
      <c r="Q3" s="366" t="str">
        <f>'Apr23'!Q3:Q6</f>
        <v>Other Deductions</v>
      </c>
      <c r="R3" s="429" t="str">
        <f>'Apr23'!R3:R6</f>
        <v>NET      PAY</v>
      </c>
      <c r="S3" s="42"/>
      <c r="T3" s="366" t="str">
        <f>'Apr23'!T3:T6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">
      <c r="A9" s="34"/>
      <c r="B9" s="361" t="s">
        <v>9</v>
      </c>
      <c r="C9" s="362"/>
      <c r="D9" s="360"/>
      <c r="E9" s="156">
        <v>44</v>
      </c>
      <c r="F9" s="35"/>
      <c r="G9" s="35"/>
      <c r="H9" s="361" t="s">
        <v>28</v>
      </c>
      <c r="I9" s="362"/>
      <c r="J9" s="360"/>
      <c r="K9" s="204">
        <f>'Jan24'!M39+1</f>
        <v>45321</v>
      </c>
      <c r="L9" s="203" t="s">
        <v>76</v>
      </c>
      <c r="M9" s="205">
        <f>K9+6</f>
        <v>45327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IF(T$9="Y",'Jan24'!H41,0)</f>
        <v>0</v>
      </c>
      <c r="I11" s="89">
        <f>IF(T$9="Y",'Jan24'!I41,0)</f>
        <v>0</v>
      </c>
      <c r="J11" s="89">
        <f>IF(T$9="Y",'Jan24'!J41,0)</f>
        <v>0</v>
      </c>
      <c r="K11" s="89">
        <f>IF(T$9="Y",'Jan24'!K41,I11*J11)</f>
        <v>0</v>
      </c>
      <c r="L11" s="110">
        <f>IF(T$9="Y",'Jan24'!L41,0)</f>
        <v>0</v>
      </c>
      <c r="M11" s="110" t="str">
        <f>IF(E11=" "," ",IF(T$9="Y",'Jan24'!M41,IF((H11+K11+L11)&gt;0,H11+K11+L11,"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IF(Employee!H$34=E$9,Employee!D$34+SUM(M11)+'Jan24'!V41,SUM(M11)+'Jan24'!V41)</f>
        <v>0</v>
      </c>
      <c r="W11" s="49">
        <f>IF(Employee!H$34=E$9,Employee!D$35+SUM(N11)+'Jan24'!W41,SUM(N11)+'Jan24'!W41)</f>
        <v>0</v>
      </c>
      <c r="X11" s="49">
        <f>IF(O11=" ",'Jan24'!X41,O11+'Jan24'!X41)</f>
        <v>0</v>
      </c>
      <c r="Y11" s="49">
        <f>IF(P11=" ",'Jan24'!Y41,P11+'Jan24'!Y41)</f>
        <v>0</v>
      </c>
      <c r="Z11" s="49">
        <f>IF(Q11=" ",'Jan24'!Z41,Q11+'Jan24'!Z41)</f>
        <v>0</v>
      </c>
      <c r="AA11" s="49">
        <f>IF(R11=" ",'Jan24'!AA41,R11+'Jan24'!AA41)</f>
        <v>0</v>
      </c>
      <c r="AC11" s="49">
        <f>IF(T11=" ",'Jan24'!AC41,T11+'Jan24'!AC41)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IF(T$9="Y",'Jan24'!H42,0)</f>
        <v>0</v>
      </c>
      <c r="I12" s="92">
        <f>IF(T$9="Y",'Jan24'!I42,0)</f>
        <v>0</v>
      </c>
      <c r="J12" s="92">
        <f>IF(T$9="Y",'Jan24'!J42,0)</f>
        <v>0</v>
      </c>
      <c r="K12" s="92">
        <f>IF(T$9="Y",'Jan24'!K42,I12*J12)</f>
        <v>0</v>
      </c>
      <c r="L12" s="111">
        <f>IF(T$9="Y",'Jan24'!L42,0)</f>
        <v>0</v>
      </c>
      <c r="M12" s="111" t="str">
        <f>IF(E12=" "," ",IF(T$9="Y",'Jan24'!M42,IF((H12+K12+L12)&gt;0,H12+K12+L12,"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IF(Employee!H$60=E$9,Employee!D$60+SUM(M12)+'Jan24'!V42,SUM(M12)+'Jan24'!V42)</f>
        <v>0</v>
      </c>
      <c r="W12" s="49">
        <f>IF(Employee!H$60=E$9,Employee!D$61+SUM(N12)+'Jan24'!W42,SUM(N12)+'Jan24'!W42)</f>
        <v>0</v>
      </c>
      <c r="X12" s="49">
        <f>IF(O12=" ",'Jan24'!X42,O12+'Jan24'!X42)</f>
        <v>0</v>
      </c>
      <c r="Y12" s="49">
        <f>IF(P12=" ",'Jan24'!Y42,P12+'Jan24'!Y42)</f>
        <v>0</v>
      </c>
      <c r="Z12" s="49">
        <f>IF(Q12=" ",'Jan24'!Z42,Q12+'Jan24'!Z42)</f>
        <v>0</v>
      </c>
      <c r="AA12" s="49">
        <f>IF(R12=" ",'Jan24'!AA42,R12+'Jan24'!AA42)</f>
        <v>0</v>
      </c>
      <c r="AC12" s="49">
        <f>IF(T12=" ",'Jan24'!AC42,T12+'Jan24'!AC42)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IF(T$9="Y",'Jan24'!H43,0)</f>
        <v>0</v>
      </c>
      <c r="I13" s="92">
        <f>IF(T$9="Y",'Jan24'!I43,0)</f>
        <v>0</v>
      </c>
      <c r="J13" s="92">
        <f>IF(T$9="Y",'Jan24'!J43,0)</f>
        <v>0</v>
      </c>
      <c r="K13" s="92">
        <f>IF(T$9="Y",'Jan24'!K43,I13*J13)</f>
        <v>0</v>
      </c>
      <c r="L13" s="111">
        <f>IF(T$9="Y",'Jan24'!L43,0)</f>
        <v>0</v>
      </c>
      <c r="M13" s="111" t="str">
        <f>IF(E13=" "," ",IF(T$9="Y",'Jan24'!M43,IF((H13+K13+L13)&gt;0,H13+K13+L13,"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IF(Employee!H$86=E$9,Employee!D$86+SUM(M13)+'Jan24'!V43,SUM(M13)+'Jan24'!V43)</f>
        <v>0</v>
      </c>
      <c r="W13" s="49">
        <f>IF(Employee!H$86=E$9,Employee!D$87+SUM(N13)+'Jan24'!W43,SUM(N13)+'Jan24'!W43)</f>
        <v>0</v>
      </c>
      <c r="X13" s="49">
        <f>IF(O13=" ",'Jan24'!X43,O13+'Jan24'!X43)</f>
        <v>0</v>
      </c>
      <c r="Y13" s="49">
        <f>IF(P13=" ",'Jan24'!Y43,P13+'Jan24'!Y43)</f>
        <v>0</v>
      </c>
      <c r="Z13" s="49">
        <f>IF(Q13=" ",'Jan24'!Z43,Q13+'Jan24'!Z43)</f>
        <v>0</v>
      </c>
      <c r="AA13" s="49">
        <f>IF(R13=" ",'Jan24'!AA43,R13+'Jan24'!AA43)</f>
        <v>0</v>
      </c>
      <c r="AC13" s="49">
        <f>IF(T13=" ",'Jan24'!AC43,T13+'Jan24'!AC43)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IF(T$9="Y",'Jan24'!H44,0)</f>
        <v>0</v>
      </c>
      <c r="I14" s="92">
        <f>IF(T$9="Y",'Jan24'!I44,0)</f>
        <v>0</v>
      </c>
      <c r="J14" s="92">
        <f>IF(T$9="Y",'Jan24'!J44,0)</f>
        <v>0</v>
      </c>
      <c r="K14" s="92">
        <f>IF(T$9="Y",'Jan24'!K44,I14*J14)</f>
        <v>0</v>
      </c>
      <c r="L14" s="111">
        <f>IF(T$9="Y",'Jan24'!L44,0)</f>
        <v>0</v>
      </c>
      <c r="M14" s="111" t="str">
        <f>IF(E14=" "," ",IF(T$9="Y",'Jan24'!M44,IF((H14+K14+L14)&gt;0,H14+K14+L14,"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IF(Employee!H$112=E$9,Employee!D$112+SUM(M14)+'Jan24'!V44,SUM(M14)+'Jan24'!V44)</f>
        <v>0</v>
      </c>
      <c r="W14" s="49">
        <f>IF(Employee!H$112=E$9,Employee!D$113+SUM(N14)+'Jan24'!W44,SUM(N14)+'Jan24'!W44)</f>
        <v>0</v>
      </c>
      <c r="X14" s="49">
        <f>IF(O14=" ",'Jan24'!X44,O14+'Jan24'!X44)</f>
        <v>0</v>
      </c>
      <c r="Y14" s="49">
        <f>IF(P14=" ",'Jan24'!Y44,P14+'Jan24'!Y44)</f>
        <v>0</v>
      </c>
      <c r="Z14" s="49">
        <f>IF(Q14=" ",'Jan24'!Z44,Q14+'Jan24'!Z44)</f>
        <v>0</v>
      </c>
      <c r="AA14" s="49">
        <f>IF(R14=" ",'Jan24'!AA44,R14+'Jan24'!AA44)</f>
        <v>0</v>
      </c>
      <c r="AC14" s="49">
        <f>IF(T14=" ",'Jan24'!AC44,T14+'Jan24'!AC44)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IF(T$9="Y",'Jan24'!H45,0)</f>
        <v>0</v>
      </c>
      <c r="I15" s="245">
        <f>IF(T$9="Y",'Jan24'!I45,0)</f>
        <v>0</v>
      </c>
      <c r="J15" s="245">
        <f>IF(T$9="Y",'Jan24'!J45,0)</f>
        <v>0</v>
      </c>
      <c r="K15" s="245">
        <f>IF(T$9="Y",'Jan24'!K45,I15*J15)</f>
        <v>0</v>
      </c>
      <c r="L15" s="246">
        <f>IF(T$19="Y",'Jan24'!L45,0)</f>
        <v>0</v>
      </c>
      <c r="M15" s="111" t="str">
        <f>IF(E15=" "," ",IF(T$9="Y",'Jan24'!M45,IF((H15+K15+L15)&gt;0,H15+K15+L15,"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IF(Employee!H$138=E$9,Employee!D$138+SUM(M15)+'Jan24'!V45,SUM(M15)+'Jan24'!V45)</f>
        <v>0</v>
      </c>
      <c r="W15" s="49">
        <f>IF(Employee!H$138=E$9,Employee!D$139+SUM(N15)+'Jan24'!W45,SUM(N15)+'Jan24'!W45)</f>
        <v>0</v>
      </c>
      <c r="X15" s="49">
        <f>IF(O15=" ",'Jan24'!X45,O15+'Jan24'!X45)</f>
        <v>0</v>
      </c>
      <c r="Y15" s="49">
        <f>IF(P15=" ",'Jan24'!Y45,P15+'Jan24'!Y45)</f>
        <v>0</v>
      </c>
      <c r="Z15" s="49">
        <f>IF(Q15=" ",'Jan24'!Z45,Q15+'Jan24'!Z45)</f>
        <v>0</v>
      </c>
      <c r="AA15" s="49">
        <f>IF(R15=" ",'Jan24'!AA45,R15+'Jan24'!AA45)</f>
        <v>0</v>
      </c>
      <c r="AC15" s="49">
        <f>IF(T15=" ",'Jan24'!AC45,T15+'Jan24'!AC45)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45</v>
      </c>
      <c r="F19" s="35"/>
      <c r="G19" s="35"/>
      <c r="H19" s="361" t="s">
        <v>28</v>
      </c>
      <c r="I19" s="362"/>
      <c r="J19" s="360"/>
      <c r="K19" s="204">
        <f>M9+1</f>
        <v>45328</v>
      </c>
      <c r="L19" s="203" t="s">
        <v>76</v>
      </c>
      <c r="M19" s="205">
        <f>K19+6</f>
        <v>45334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46</v>
      </c>
      <c r="F29" s="35"/>
      <c r="G29" s="35"/>
      <c r="H29" s="361" t="s">
        <v>28</v>
      </c>
      <c r="I29" s="362"/>
      <c r="J29" s="360"/>
      <c r="K29" s="204">
        <f>M19+1</f>
        <v>45335</v>
      </c>
      <c r="L29" s="203" t="s">
        <v>76</v>
      </c>
      <c r="M29" s="205">
        <f>K29+6</f>
        <v>45341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440"/>
      <c r="D39" s="441"/>
      <c r="E39" s="156">
        <v>47</v>
      </c>
      <c r="F39" s="35"/>
      <c r="G39" s="35"/>
      <c r="H39" s="361" t="s">
        <v>28</v>
      </c>
      <c r="I39" s="440"/>
      <c r="J39" s="441"/>
      <c r="K39" s="204">
        <f>M29+1</f>
        <v>45342</v>
      </c>
      <c r="L39" s="203" t="s">
        <v>76</v>
      </c>
      <c r="M39" s="205">
        <f>K39+6</f>
        <v>45348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">
      <c r="A49" s="34"/>
      <c r="B49" s="361" t="s">
        <v>10</v>
      </c>
      <c r="C49" s="362"/>
      <c r="D49" s="360"/>
      <c r="E49" s="156">
        <v>11</v>
      </c>
      <c r="F49" s="35"/>
      <c r="G49" s="35"/>
      <c r="H49" s="361" t="s">
        <v>28</v>
      </c>
      <c r="I49" s="362"/>
      <c r="J49" s="360"/>
      <c r="K49" s="204">
        <f>Admin!B303</f>
        <v>45323</v>
      </c>
      <c r="L49" s="203" t="s">
        <v>76</v>
      </c>
      <c r="M49" s="205">
        <f>Admin!B330</f>
        <v>45350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IF(T$49="Y",'Jan24'!H51,0)</f>
        <v>0</v>
      </c>
      <c r="I51" s="89">
        <f>IF(T$49="Y",'Jan24'!I51,0)</f>
        <v>0</v>
      </c>
      <c r="J51" s="89">
        <f>IF(T$49="Y",'Jan24'!J51,0)</f>
        <v>0</v>
      </c>
      <c r="K51" s="89">
        <f>IF(T$49="Y",'Jan24'!K51,I51*J51)</f>
        <v>0</v>
      </c>
      <c r="L51" s="110">
        <f>IF(T$49="Y",'Jan24'!L51,0)</f>
        <v>0</v>
      </c>
      <c r="M51" s="99" t="str">
        <f>IF(E51=" "," ",IF(T$49="Y",'Jan24'!M51,IF((H51+K51+L51)&gt;0,H51+K51+L51,"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IF(Employee!H$35=E$49,Employee!D$34+SUM(M51)+'Jan24'!V51,SUM(M51)+'Jan24'!V51)</f>
        <v>0</v>
      </c>
      <c r="W51" s="49">
        <f>IF(Employee!H$35=E$49,Employee!D$35+SUM(N51)+'Jan24'!W51,SUM(N51)+'Jan24'!W51)</f>
        <v>0</v>
      </c>
      <c r="X51" s="49">
        <f>IF(O51=" ",'Jan24'!X51,O51+'Jan24'!X51)</f>
        <v>0</v>
      </c>
      <c r="Y51" s="49">
        <f>IF(P51=" ",'Jan24'!Y51,P51+'Jan24'!Y51)</f>
        <v>0</v>
      </c>
      <c r="Z51" s="49">
        <f>IF(Q51=" ",'Jan24'!Z51,Q51+'Jan24'!Z51)</f>
        <v>0</v>
      </c>
      <c r="AA51" s="49">
        <f>IF(R51=" ",'Jan24'!AA51,R51+'Jan24'!AA51)</f>
        <v>0</v>
      </c>
      <c r="AC51" s="49">
        <f>IF(T51=" ",'Jan24'!AC51,T51+'Jan24'!AC51)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IF(T$49="Y",'Jan24'!H52,0)</f>
        <v>0</v>
      </c>
      <c r="I52" s="92">
        <f>IF(T$49="Y",'Jan24'!I52,0)</f>
        <v>0</v>
      </c>
      <c r="J52" s="92">
        <f>IF(T$49="Y",'Jan24'!J52,0)</f>
        <v>0</v>
      </c>
      <c r="K52" s="92">
        <f>IF(T$49="Y",'Jan24'!K52,I52*J52)</f>
        <v>0</v>
      </c>
      <c r="L52" s="111">
        <f>IF(T$49="Y",'Jan24'!L52,0)</f>
        <v>0</v>
      </c>
      <c r="M52" s="100" t="str">
        <f>IF(E52=" "," ",IF(T$49="Y",'Jan24'!M52,IF((H52+K52+L52)&gt;0,H52+K52+L52,"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IF(Employee!H$61=E$49,Employee!D$60+SUM(M52)+'Jan24'!V52,SUM(M52)+'Jan24'!V52)</f>
        <v>0</v>
      </c>
      <c r="W52" s="49">
        <f>IF(Employee!H$61=E$49,Employee!D$61+SUM(N52)+'Jan24'!W52,SUM(N52)+'Jan24'!W52)</f>
        <v>0</v>
      </c>
      <c r="X52" s="49">
        <f>IF(O52=" ",'Jan24'!X52,O52+'Jan24'!X52)</f>
        <v>0</v>
      </c>
      <c r="Y52" s="49">
        <f>IF(P52=" ",'Jan24'!Y52,P52+'Jan24'!Y52)</f>
        <v>0</v>
      </c>
      <c r="Z52" s="49">
        <f>IF(Q52=" ",'Jan24'!Z52,Q52+'Jan24'!Z52)</f>
        <v>0</v>
      </c>
      <c r="AA52" s="49">
        <f>IF(R52=" ",'Jan24'!AA52,R52+'Jan24'!AA52)</f>
        <v>0</v>
      </c>
      <c r="AC52" s="49">
        <f>IF(T52=" ",'Jan24'!AC52,T52+'Jan24'!AC52)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IF(T$49="Y",'Jan24'!H53,0)</f>
        <v>0</v>
      </c>
      <c r="I53" s="92">
        <f>IF(T$49="Y",'Jan24'!I53,0)</f>
        <v>0</v>
      </c>
      <c r="J53" s="92">
        <f>IF(T$49="Y",'Jan24'!J53,0)</f>
        <v>0</v>
      </c>
      <c r="K53" s="92">
        <f>IF(T$49="Y",'Jan24'!K53,I53*J53)</f>
        <v>0</v>
      </c>
      <c r="L53" s="111">
        <f>IF(T$49="Y",'Jan24'!L53,0)</f>
        <v>0</v>
      </c>
      <c r="M53" s="100" t="str">
        <f>IF(E53=" "," ",IF(T$49="Y",'Jan24'!M53,IF((H53+K53+L53)&gt;0,H53+K53+L53,"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IF(Employee!H$87=E$49,Employee!D$86+SUM(M53)+'Jan24'!V53,SUM(M53)+'Jan24'!V53)</f>
        <v>0</v>
      </c>
      <c r="W53" s="49">
        <f>IF(Employee!H$87=E$49,Employee!D$87+SUM(N53)+'Jan24'!W53,SUM(N53)+'Jan24'!W53)</f>
        <v>0</v>
      </c>
      <c r="X53" s="49">
        <f>IF(O53=" ",'Jan24'!X53,O53+'Jan24'!X53)</f>
        <v>0</v>
      </c>
      <c r="Y53" s="49">
        <f>IF(P53=" ",'Jan24'!Y53,P53+'Jan24'!Y53)</f>
        <v>0</v>
      </c>
      <c r="Z53" s="49">
        <f>IF(Q53=" ",'Jan24'!Z53,Q53+'Jan24'!Z53)</f>
        <v>0</v>
      </c>
      <c r="AA53" s="49">
        <f>IF(R53=" ",'Jan24'!AA53,R53+'Jan24'!AA53)</f>
        <v>0</v>
      </c>
      <c r="AC53" s="49">
        <f>IF(T53=" ",'Jan24'!AC53,T53+'Jan24'!AC53)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IF(T$49="Y",'Jan24'!H54,0)</f>
        <v>0</v>
      </c>
      <c r="I54" s="92">
        <f>IF(T$49="Y",'Jan24'!I54,0)</f>
        <v>0</v>
      </c>
      <c r="J54" s="92">
        <f>IF(T$49="Y",'Jan24'!J54,0)</f>
        <v>0</v>
      </c>
      <c r="K54" s="92">
        <f>IF(T$49="Y",'Jan24'!K54,I54*J54)</f>
        <v>0</v>
      </c>
      <c r="L54" s="111">
        <f>IF(T$49="Y",'Jan24'!L54,0)</f>
        <v>0</v>
      </c>
      <c r="M54" s="100" t="str">
        <f>IF(E54=" "," ",IF(T$49="Y",'Jan24'!M54,IF((H54+K54+L54)&gt;0,H54+K54+L54,"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IF(Employee!H$113=E$49,Employee!D$112+SUM(M54)+'Jan24'!V54,SUM(M54)+'Jan24'!V54)</f>
        <v>0</v>
      </c>
      <c r="W54" s="49">
        <f>IF(Employee!H$113=E$49,Employee!D$113+SUM(N54)+'Jan24'!W54,SUM(N54)+'Jan24'!W54)</f>
        <v>0</v>
      </c>
      <c r="X54" s="49">
        <f>IF(O54=" ",'Jan24'!X54,O54+'Jan24'!X54)</f>
        <v>0</v>
      </c>
      <c r="Y54" s="49">
        <f>IF(P54=" ",'Jan24'!Y54,P54+'Jan24'!Y54)</f>
        <v>0</v>
      </c>
      <c r="Z54" s="49">
        <f>IF(Q54=" ",'Jan24'!Z54,Q54+'Jan24'!Z54)</f>
        <v>0</v>
      </c>
      <c r="AA54" s="49">
        <f>IF(R54=" ",'Jan24'!AA54,R54+'Jan24'!AA54)</f>
        <v>0</v>
      </c>
      <c r="AC54" s="49">
        <f>IF(T54=" ",'Jan24'!AC54,T54+'Jan24'!AC54)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IF(T$49="Y",'Jan24'!H55,0)</f>
        <v>0</v>
      </c>
      <c r="I55" s="245">
        <f>IF(T$49="Y",'Jan24'!I55,0)</f>
        <v>0</v>
      </c>
      <c r="J55" s="245">
        <f>IF(T$49="Y",'Jan24'!J55,0)</f>
        <v>0</v>
      </c>
      <c r="K55" s="245">
        <f>IF(T$49="Y",'Jan24'!K55,I55*J55)</f>
        <v>0</v>
      </c>
      <c r="L55" s="246">
        <f>IF(T$49="Y",'Jan24'!L55,0)</f>
        <v>0</v>
      </c>
      <c r="M55" s="100" t="str">
        <f>IF(E55=" "," ",IF(T$49="Y",'Jan24'!M55,IF((H55+K55+L55)&gt;0,H55+K55+L55,"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IF(Employee!H$139=E$49,Employee!D$138+SUM(M55)+'Jan24'!V55,SUM(M55)+'Jan24'!V55)</f>
        <v>0</v>
      </c>
      <c r="W55" s="49">
        <f>IF(Employee!H$139=E$49,Employee!D$139+SUM(N55)+'Jan24'!W55,SUM(N55)+'Jan24'!W55)</f>
        <v>0</v>
      </c>
      <c r="X55" s="49">
        <f>IF(O55=" ",'Jan24'!X55,O55+'Jan24'!X55)</f>
        <v>0</v>
      </c>
      <c r="Y55" s="49">
        <f>IF(P55=" ",'Jan24'!Y55,P55+'Jan24'!Y55)</f>
        <v>0</v>
      </c>
      <c r="Z55" s="49">
        <f>IF(Q55=" ",'Jan24'!Z55,Q55+'Jan24'!Z55)</f>
        <v>0</v>
      </c>
      <c r="AA55" s="49">
        <f>IF(R55=" ",'Jan24'!AA55,R55+'Jan24'!AA55)</f>
        <v>0</v>
      </c>
      <c r="AC55" s="49">
        <f>IF(T55=" ",'Jan24'!AC55,T55+'Jan24'!AC55)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AD60+'Jan24'!AD65</f>
        <v>0</v>
      </c>
      <c r="AE65" s="158">
        <f>AE60+'Jan24'!AE65</f>
        <v>0</v>
      </c>
      <c r="AF65" s="158">
        <f>AF60+'Jan24'!AF65</f>
        <v>0</v>
      </c>
      <c r="AG65" s="158">
        <f>AG60+'Jan24'!AG65</f>
        <v>0</v>
      </c>
    </row>
    <row r="66" spans="6:33" ht="14" thickTop="1" x14ac:dyDescent="0.15"/>
    <row r="67" spans="6:33" x14ac:dyDescent="0.15">
      <c r="AD67" s="162"/>
      <c r="AE67" s="158">
        <f>AE62+'Jan24'!AE67</f>
        <v>0</v>
      </c>
      <c r="AF67" s="158">
        <f>AF62+'Jan24'!AF67</f>
        <v>0</v>
      </c>
      <c r="AG67" s="158">
        <f>AG62+'Jan24'!AG67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32"/>
      <c r="B1" s="423" t="s">
        <v>66</v>
      </c>
      <c r="C1" s="424"/>
      <c r="D1" s="424"/>
      <c r="E1" s="424"/>
      <c r="F1" s="425"/>
      <c r="G1" s="436">
        <f>SUM(AD80:AG80)+SUM(AE82:AG82)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'Apr23'!H3:H6</f>
        <v>Statutory Pay</v>
      </c>
      <c r="I3" s="366" t="str">
        <f>'Apr23'!I3:I6</f>
        <v>Basic hours</v>
      </c>
      <c r="J3" s="366" t="str">
        <f>'Apr23'!J3:J6</f>
        <v>Hourly rate</v>
      </c>
      <c r="K3" s="366" t="str">
        <f>'Apr23'!K3:K6</f>
        <v>Basic    wages</v>
      </c>
      <c r="L3" s="366" t="str">
        <f>'Apr23'!L3:L6</f>
        <v>Overtime Bonus Gratuities</v>
      </c>
      <c r="M3" s="429" t="str">
        <f>'Apr23'!M3:M6</f>
        <v>GROSS WAGES</v>
      </c>
      <c r="N3" s="366" t="str">
        <f>'Apr23'!N3:N6</f>
        <v>Income Tax</v>
      </c>
      <c r="O3" s="366" t="str">
        <f>'Apr23'!O3:O6</f>
        <v>Employees National Insurance</v>
      </c>
      <c r="P3" s="366" t="str">
        <f>'Apr23'!P3:P6</f>
        <v>Student Loans</v>
      </c>
      <c r="Q3" s="366" t="str">
        <f>'Apr23'!Q3:Q6</f>
        <v>Other Deductions</v>
      </c>
      <c r="R3" s="429" t="str">
        <f>'Apr23'!R3:R6</f>
        <v>NET      PAY</v>
      </c>
      <c r="S3" s="42"/>
      <c r="T3" s="366" t="str">
        <f>'Apr23'!T3:T6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">
      <c r="A9" s="34"/>
      <c r="B9" s="361" t="s">
        <v>9</v>
      </c>
      <c r="C9" s="362"/>
      <c r="D9" s="360"/>
      <c r="E9" s="156">
        <v>48</v>
      </c>
      <c r="F9" s="35"/>
      <c r="G9" s="35"/>
      <c r="H9" s="361" t="s">
        <v>28</v>
      </c>
      <c r="I9" s="362"/>
      <c r="J9" s="360"/>
      <c r="K9" s="204">
        <f>'Feb24'!M39+1</f>
        <v>45349</v>
      </c>
      <c r="L9" s="203" t="s">
        <v>76</v>
      </c>
      <c r="M9" s="205">
        <f>K9+6</f>
        <v>45355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IF(T$9="Y",'Feb24'!H41,0)</f>
        <v>0</v>
      </c>
      <c r="I11" s="89">
        <f>IF(T$9="Y",'Feb24'!I41,0)</f>
        <v>0</v>
      </c>
      <c r="J11" s="89">
        <f>IF(T$9="Y",'Feb24'!J41,0)</f>
        <v>0</v>
      </c>
      <c r="K11" s="89">
        <f>IF(T$9="Y",'Feb24'!K41,I11*J11)</f>
        <v>0</v>
      </c>
      <c r="L11" s="110">
        <f>IF(T$9="Y",'Feb24'!L41,0)</f>
        <v>0</v>
      </c>
      <c r="M11" s="110" t="str">
        <f>IF(E11=" "," ",IF(T$9="Y",'Feb24'!M41,IF((H11+K11+L11)&gt;0,H11+K11+L11,"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IF(Employee!H$34=E$9,Employee!D$34+SUM(M11)+'Feb24'!V41,SUM(M11)+'Feb24'!V41)</f>
        <v>0</v>
      </c>
      <c r="W11" s="49">
        <f>IF(Employee!H$34=E$9,Employee!D$35+SUM(N11)+'Feb24'!W41,SUM(N11)+'Feb24'!W41)</f>
        <v>0</v>
      </c>
      <c r="X11" s="49">
        <f>IF(O11=" ",'Feb24'!X41,O11+'Feb24'!X41)</f>
        <v>0</v>
      </c>
      <c r="Y11" s="49">
        <f>IF(P11=" ",'Feb24'!Y41,P11+'Feb24'!Y41)</f>
        <v>0</v>
      </c>
      <c r="Z11" s="49">
        <f>IF(Q11=" ",'Feb24'!Z41,Q11+'Feb24'!Z41)</f>
        <v>0</v>
      </c>
      <c r="AA11" s="49">
        <f>IF(R11=" ",'Feb24'!AA41,R11+'Feb24'!AA41)</f>
        <v>0</v>
      </c>
      <c r="AC11" s="49">
        <f>IF(T11=" ",'Feb24'!AC41,T11+'Feb24'!AC41)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IF(T$9="Y",'Feb24'!H42,0)</f>
        <v>0</v>
      </c>
      <c r="I12" s="92">
        <f>IF(T$9="Y",'Feb24'!I42,0)</f>
        <v>0</v>
      </c>
      <c r="J12" s="92">
        <f>IF(T$9="Y",'Feb24'!J42,0)</f>
        <v>0</v>
      </c>
      <c r="K12" s="92">
        <f>IF(T$9="Y",'Feb24'!K42,I12*J12)</f>
        <v>0</v>
      </c>
      <c r="L12" s="111">
        <f>IF(T$9="Y",'Feb24'!L42,0)</f>
        <v>0</v>
      </c>
      <c r="M12" s="111" t="str">
        <f>IF(E12=" "," ",IF(T$9="Y",'Feb24'!M42,IF((H12+K12+L12)&gt;0,H12+K12+L12,"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IF(Employee!H$60=E$9,Employee!D$60+SUM(M12)+'Feb24'!V42,SUM(M12)+'Feb24'!V42)</f>
        <v>0</v>
      </c>
      <c r="W12" s="49">
        <f>IF(Employee!H$60=E$9,Employee!D$61+SUM(N12)+'Feb24'!W42,SUM(N12)+'Feb24'!W42)</f>
        <v>0</v>
      </c>
      <c r="X12" s="49">
        <f>IF(O12=" ",'Feb24'!X42,O12+'Feb24'!X42)</f>
        <v>0</v>
      </c>
      <c r="Y12" s="49">
        <f>IF(P12=" ",'Feb24'!Y42,P12+'Feb24'!Y42)</f>
        <v>0</v>
      </c>
      <c r="Z12" s="49">
        <f>IF(Q12=" ",'Feb24'!Z42,Q12+'Feb24'!Z42)</f>
        <v>0</v>
      </c>
      <c r="AA12" s="49">
        <f>IF(R12=" ",'Feb24'!AA42,R12+'Feb24'!AA42)</f>
        <v>0</v>
      </c>
      <c r="AC12" s="49">
        <f>IF(T12=" ",'Feb24'!AC42,T12+'Feb24'!AC42)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IF(T$9="Y",'Feb24'!H43,0)</f>
        <v>0</v>
      </c>
      <c r="I13" s="92">
        <f>IF(T$9="Y",'Feb24'!I43,0)</f>
        <v>0</v>
      </c>
      <c r="J13" s="92">
        <f>IF(T$9="Y",'Feb24'!J43,0)</f>
        <v>0</v>
      </c>
      <c r="K13" s="92">
        <f>IF(T$9="Y",'Feb24'!K43,I13*J13)</f>
        <v>0</v>
      </c>
      <c r="L13" s="111">
        <f>IF(T$9="Y",'Feb24'!L43,0)</f>
        <v>0</v>
      </c>
      <c r="M13" s="111" t="str">
        <f>IF(E13=" "," ",IF(T$9="Y",'Feb24'!M43,IF((H13+K13+L13)&gt;0,H13+K13+L13,"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IF(Employee!H$86=E$9,Employee!D$86+SUM(M13)+'Feb24'!V43,SUM(M13)+'Feb24'!V43)</f>
        <v>0</v>
      </c>
      <c r="W13" s="49">
        <f>IF(Employee!H$86=E$9,Employee!D$87+SUM(N13)+'Feb24'!W43,SUM(N13)+'Feb24'!W43)</f>
        <v>0</v>
      </c>
      <c r="X13" s="49">
        <f>IF(O13=" ",'Feb24'!X43,O13+'Feb24'!X43)</f>
        <v>0</v>
      </c>
      <c r="Y13" s="49">
        <f>IF(P13=" ",'Feb24'!Y43,P13+'Feb24'!Y43)</f>
        <v>0</v>
      </c>
      <c r="Z13" s="49">
        <f>IF(Q13=" ",'Feb24'!Z43,Q13+'Feb24'!Z43)</f>
        <v>0</v>
      </c>
      <c r="AA13" s="49">
        <f>IF(R13=" ",'Feb24'!AA43,R13+'Feb24'!AA43)</f>
        <v>0</v>
      </c>
      <c r="AC13" s="49">
        <f>IF(T13=" ",'Feb24'!AC43,T13+'Feb24'!AC43)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IF(T$9="Y",'Feb24'!H44,0)</f>
        <v>0</v>
      </c>
      <c r="I14" s="92">
        <f>IF(T$9="Y",'Feb24'!I44,0)</f>
        <v>0</v>
      </c>
      <c r="J14" s="92">
        <f>IF(T$9="Y",'Feb24'!J44,0)</f>
        <v>0</v>
      </c>
      <c r="K14" s="92">
        <f>IF(T$9="Y",'Feb24'!K44,I14*J14)</f>
        <v>0</v>
      </c>
      <c r="L14" s="111">
        <f>IF(T$9="Y",'Feb24'!L44,0)</f>
        <v>0</v>
      </c>
      <c r="M14" s="111" t="str">
        <f>IF(E14=" "," ",IF(T$9="Y",'Feb24'!M44,IF((H14+K14+L14)&gt;0,H14+K14+L14,"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IF(Employee!H$112=E$9,Employee!D$112+SUM(M14)+'Feb24'!V44,SUM(M14)+'Feb24'!V44)</f>
        <v>0</v>
      </c>
      <c r="W14" s="49">
        <f>IF(Employee!H$112=E$9,Employee!D$113+SUM(N14)+'Feb24'!W44,SUM(N14)+'Feb24'!W44)</f>
        <v>0</v>
      </c>
      <c r="X14" s="49">
        <f>IF(O14=" ",'Feb24'!X44,O14+'Feb24'!X44)</f>
        <v>0</v>
      </c>
      <c r="Y14" s="49">
        <f>IF(P14=" ",'Feb24'!Y44,P14+'Feb24'!Y44)</f>
        <v>0</v>
      </c>
      <c r="Z14" s="49">
        <f>IF(Q14=" ",'Feb24'!Z44,Q14+'Feb24'!Z44)</f>
        <v>0</v>
      </c>
      <c r="AA14" s="49">
        <f>IF(R14=" ",'Feb24'!AA44,R14+'Feb24'!AA44)</f>
        <v>0</v>
      </c>
      <c r="AC14" s="49">
        <f>IF(T14=" ",'Feb24'!AC44,T14+'Feb24'!AC44)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IF(T$9="Y",'Feb24'!H45,0)</f>
        <v>0</v>
      </c>
      <c r="I15" s="245">
        <f>IF(T$9="Y",'Feb24'!I45,0)</f>
        <v>0</v>
      </c>
      <c r="J15" s="245">
        <f>IF(T$9="Y",'Feb24'!J45,0)</f>
        <v>0</v>
      </c>
      <c r="K15" s="245">
        <f>IF(T$9="Y",'Feb24'!K45,I15*J15)</f>
        <v>0</v>
      </c>
      <c r="L15" s="246">
        <f>IF(T$9="Y",'Feb24'!L45,0)</f>
        <v>0</v>
      </c>
      <c r="M15" s="111" t="str">
        <f>IF(E15=" "," ",IF(T$9="Y",'Feb24'!M45,IF((H15+K15+L15)&gt;0,H15+K15+L15,"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IF(Employee!H$138=E$9,Employee!D$138+SUM(M15)+'Feb24'!V45,SUM(M15)+'Feb24'!V45)</f>
        <v>0</v>
      </c>
      <c r="W15" s="49">
        <f>IF(Employee!H$138=E$9,Employee!D$139+SUM(N15)+'Feb24'!W45,SUM(N15)+'Feb24'!W45)</f>
        <v>0</v>
      </c>
      <c r="X15" s="49">
        <f>IF(O15=" ",'Feb24'!X45,O15+'Feb24'!X45)</f>
        <v>0</v>
      </c>
      <c r="Y15" s="49">
        <f>IF(P15=" ",'Feb24'!Y45,P15+'Feb24'!Y45)</f>
        <v>0</v>
      </c>
      <c r="Z15" s="49">
        <f>IF(Q15=" ",'Feb24'!Z45,Q15+'Feb24'!Z45)</f>
        <v>0</v>
      </c>
      <c r="AA15" s="49">
        <f>IF(R15=" ",'Feb24'!AA45,R15+'Feb24'!AA45)</f>
        <v>0</v>
      </c>
      <c r="AC15" s="49">
        <f>IF(T15=" ",'Feb24'!AC45,T15+'Feb24'!AC45)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49</v>
      </c>
      <c r="F19" s="35"/>
      <c r="G19" s="35"/>
      <c r="H19" s="361" t="s">
        <v>28</v>
      </c>
      <c r="I19" s="362"/>
      <c r="J19" s="360"/>
      <c r="K19" s="204">
        <f>M9+1</f>
        <v>45356</v>
      </c>
      <c r="L19" s="203" t="s">
        <v>76</v>
      </c>
      <c r="M19" s="205">
        <f>K19+6</f>
        <v>45362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50</v>
      </c>
      <c r="F29" s="35"/>
      <c r="G29" s="35"/>
      <c r="H29" s="361" t="s">
        <v>28</v>
      </c>
      <c r="I29" s="362"/>
      <c r="J29" s="360"/>
      <c r="K29" s="204">
        <f>M19+1</f>
        <v>45363</v>
      </c>
      <c r="L29" s="203" t="s">
        <v>76</v>
      </c>
      <c r="M29" s="205">
        <f>K29+6</f>
        <v>45369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440"/>
      <c r="D39" s="441"/>
      <c r="E39" s="156">
        <v>51</v>
      </c>
      <c r="F39" s="35"/>
      <c r="G39" s="35"/>
      <c r="H39" s="361" t="s">
        <v>28</v>
      </c>
      <c r="I39" s="440"/>
      <c r="J39" s="441"/>
      <c r="K39" s="204">
        <f>M29+1</f>
        <v>45370</v>
      </c>
      <c r="L39" s="203" t="s">
        <v>76</v>
      </c>
      <c r="M39" s="205">
        <f>K39+6</f>
        <v>45376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">
      <c r="A49" s="34"/>
      <c r="B49" s="361" t="s">
        <v>9</v>
      </c>
      <c r="C49" s="440"/>
      <c r="D49" s="441"/>
      <c r="E49" s="156">
        <v>52</v>
      </c>
      <c r="F49" s="35"/>
      <c r="G49" s="35"/>
      <c r="H49" s="361" t="s">
        <v>28</v>
      </c>
      <c r="I49" s="440"/>
      <c r="J49" s="441"/>
      <c r="K49" s="204">
        <f>M39+1</f>
        <v>45377</v>
      </c>
      <c r="L49" s="203" t="s">
        <v>76</v>
      </c>
      <c r="M49" s="205">
        <f>K49+6</f>
        <v>45383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23</v>
      </c>
      <c r="C58" s="438"/>
      <c r="D58" s="438"/>
      <c r="E58" s="439"/>
      <c r="F58" s="32"/>
      <c r="G58" s="32"/>
      <c r="H58" s="32"/>
      <c r="I58" s="32"/>
      <c r="J58" s="32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61" t="s">
        <v>9</v>
      </c>
      <c r="C59" s="440"/>
      <c r="D59" s="441"/>
      <c r="E59" s="156">
        <v>53</v>
      </c>
      <c r="F59" s="35"/>
      <c r="G59" s="35"/>
      <c r="H59" s="361" t="s">
        <v>28</v>
      </c>
      <c r="I59" s="440"/>
      <c r="J59" s="441"/>
      <c r="K59" s="204">
        <f>M49+1</f>
        <v>45384</v>
      </c>
      <c r="L59" s="203" t="s">
        <v>76</v>
      </c>
      <c r="M59" s="205">
        <f>K59+4</f>
        <v>45388</v>
      </c>
      <c r="N59" s="20"/>
      <c r="O59" s="402" t="s">
        <v>63</v>
      </c>
      <c r="P59" s="442"/>
      <c r="Q59" s="442"/>
      <c r="R59" s="443"/>
      <c r="S59" s="35"/>
      <c r="T59" s="164"/>
      <c r="U59" s="37"/>
      <c r="AH59" s="35"/>
    </row>
    <row r="60" spans="1:34" ht="18" customHeight="1" thickTop="1" x14ac:dyDescent="0.15">
      <c r="A60" s="34"/>
      <c r="B60" s="453" t="s">
        <v>65</v>
      </c>
      <c r="C60" s="454"/>
      <c r="D60" s="454"/>
      <c r="E60" s="454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59" t="s">
        <v>7</v>
      </c>
      <c r="G66" s="444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">
      <c r="A67" s="108"/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">
      <c r="A68" s="31"/>
      <c r="B68" s="376" t="s">
        <v>24</v>
      </c>
      <c r="C68" s="362"/>
      <c r="D68" s="362"/>
      <c r="E68" s="360"/>
      <c r="F68" s="32"/>
      <c r="G68" s="32"/>
      <c r="H68" s="43"/>
      <c r="I68" s="43"/>
      <c r="J68" s="43"/>
      <c r="K68" s="46"/>
      <c r="L68" s="46"/>
      <c r="M68" s="43"/>
      <c r="N68" s="32"/>
      <c r="O68" s="363" t="s">
        <v>28</v>
      </c>
      <c r="P68" s="364"/>
      <c r="Q68" s="365"/>
      <c r="R68" s="400"/>
      <c r="S68" s="401"/>
      <c r="T68" s="401"/>
      <c r="U68" s="33"/>
      <c r="AH68" s="35"/>
    </row>
    <row r="69" spans="1:34" ht="18" customHeight="1" thickTop="1" thickBot="1" x14ac:dyDescent="0.2">
      <c r="A69" s="34"/>
      <c r="B69" s="361" t="s">
        <v>10</v>
      </c>
      <c r="C69" s="362"/>
      <c r="D69" s="360"/>
      <c r="E69" s="156">
        <v>12</v>
      </c>
      <c r="F69" s="35"/>
      <c r="G69" s="35"/>
      <c r="H69" s="361" t="s">
        <v>28</v>
      </c>
      <c r="I69" s="362"/>
      <c r="J69" s="360"/>
      <c r="K69" s="204">
        <f>Admin!B331</f>
        <v>45351</v>
      </c>
      <c r="L69" s="203" t="s">
        <v>76</v>
      </c>
      <c r="M69" s="205">
        <f>Admin!B361</f>
        <v>45381</v>
      </c>
      <c r="N69" s="20"/>
      <c r="O69" s="402" t="s">
        <v>64</v>
      </c>
      <c r="P69" s="403"/>
      <c r="Q69" s="403"/>
      <c r="R69" s="404"/>
      <c r="S69" s="35"/>
      <c r="T69" s="132"/>
      <c r="U69" s="37"/>
      <c r="AH69" s="35"/>
    </row>
    <row r="70" spans="1:34" ht="18" customHeight="1" thickTop="1" x14ac:dyDescent="0.15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15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IF(T$69="Y",'Feb24'!H51,0)</f>
        <v>0</v>
      </c>
      <c r="I71" s="89">
        <f>IF(T$69="Y",'Feb24'!I51,0)</f>
        <v>0</v>
      </c>
      <c r="J71" s="89">
        <f>IF(T$69="Y",'Feb24'!J51,0)</f>
        <v>0</v>
      </c>
      <c r="K71" s="89">
        <f>IF(T$69="Y",'Feb24'!K51,I71*J71)</f>
        <v>0</v>
      </c>
      <c r="L71" s="110">
        <f>IF(T$69="Y",'Feb24'!L51,0)</f>
        <v>0</v>
      </c>
      <c r="M71" s="99" t="str">
        <f>IF(E71=" "," ",IF(T$69="Y",'Feb24'!M51,IF((H71+K71+L71)&gt;0,H71+K71+L71,"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IF(Employee!H$35=E$69,Employee!D$34+SUM(M71)+'Feb24'!V51,SUM(M71)+'Feb24'!V51)</f>
        <v>0</v>
      </c>
      <c r="W71" s="49">
        <f>IF(Employee!H$35=E$69,Employee!D$35+SUM(N71)+'Feb24'!W51,SUM(N71)+'Feb24'!W51)</f>
        <v>0</v>
      </c>
      <c r="X71" s="49">
        <f>IF(O71=" ",'Feb24'!X51,O71+'Feb24'!X51)</f>
        <v>0</v>
      </c>
      <c r="Y71" s="49">
        <f>IF(P71=" ",'Feb24'!Y51,P71+'Feb24'!Y51)</f>
        <v>0</v>
      </c>
      <c r="Z71" s="49">
        <f>IF(Q71=" ",'Feb24'!Z51,Q71+'Feb24'!Z51)</f>
        <v>0</v>
      </c>
      <c r="AA71" s="49">
        <f>IF(R71=" ",'Feb24'!AA51,R71+'Feb24'!AA51)</f>
        <v>0</v>
      </c>
      <c r="AC71" s="49">
        <f>IF(T71=" ",'Feb24'!AC51,T71+'Feb24'!AC51)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15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IF(T$69="Y",'Feb24'!H52,0)</f>
        <v>0</v>
      </c>
      <c r="I72" s="92">
        <f>IF(T$69="Y",'Feb24'!I52,0)</f>
        <v>0</v>
      </c>
      <c r="J72" s="92">
        <f>IF(T$69="Y",'Feb24'!J52,0)</f>
        <v>0</v>
      </c>
      <c r="K72" s="92">
        <f>IF(T$69="Y",'Feb24'!K52,I72*J72)</f>
        <v>0</v>
      </c>
      <c r="L72" s="111">
        <f>IF(T$69="Y",'Feb24'!L52,0)</f>
        <v>0</v>
      </c>
      <c r="M72" s="100" t="str">
        <f>IF(E72=" "," ",IF(T$69="Y",'Feb24'!M52,IF((H72+K72+L72)&gt;0,H72+K72+L72,"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IF(Employee!H$61=E$69,Employee!D$60+SUM(M72)+'Feb24'!V52,SUM(M72)+'Feb24'!V52)</f>
        <v>0</v>
      </c>
      <c r="W72" s="49">
        <f>IF(Employee!H$61=E$69,Employee!D$61+SUM(N72)+'Feb24'!W52,SUM(N72)+'Feb24'!W52)</f>
        <v>0</v>
      </c>
      <c r="X72" s="49">
        <f>IF(O72=" ",'Feb24'!X52,O72+'Feb24'!X52)</f>
        <v>0</v>
      </c>
      <c r="Y72" s="49">
        <f>IF(P72=" ",'Feb24'!Y52,P72+'Feb24'!Y52)</f>
        <v>0</v>
      </c>
      <c r="Z72" s="49">
        <f>IF(Q72=" ",'Feb24'!Z52,Q72+'Feb24'!Z52)</f>
        <v>0</v>
      </c>
      <c r="AA72" s="49">
        <f>IF(R72=" ",'Feb24'!AA52,R72+'Feb24'!AA52)</f>
        <v>0</v>
      </c>
      <c r="AC72" s="49">
        <f>IF(T72=" ",'Feb24'!AC52,T72+'Feb24'!AC52)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15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IF(T$69="Y",'Feb24'!H53,0)</f>
        <v>0</v>
      </c>
      <c r="I73" s="92">
        <f>IF(T$69="Y",'Feb24'!I53,0)</f>
        <v>0</v>
      </c>
      <c r="J73" s="92">
        <f>IF(T$69="Y",'Feb24'!J53,0)</f>
        <v>0</v>
      </c>
      <c r="K73" s="92">
        <f>IF(T$69="Y",'Feb24'!K53,I73*J73)</f>
        <v>0</v>
      </c>
      <c r="L73" s="111">
        <f>IF(T$69="Y",'Feb24'!L53,0)</f>
        <v>0</v>
      </c>
      <c r="M73" s="100" t="str">
        <f>IF(E73=" "," ",IF(T$69="Y",'Feb24'!M53,IF((H73+K73+L73)&gt;0,H73+K73+L73,"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IF(Employee!H$87=E$69,Employee!D$86+SUM(M73)+'Feb24'!V53,SUM(M73)+'Feb24'!V53)</f>
        <v>0</v>
      </c>
      <c r="W73" s="49">
        <f>IF(Employee!H$87=E$69,Employee!D$87+SUM(N73)+'Feb24'!W53,SUM(N73)+'Feb24'!W53)</f>
        <v>0</v>
      </c>
      <c r="X73" s="49">
        <f>IF(O73=" ",'Feb24'!X53,O73+'Feb24'!X53)</f>
        <v>0</v>
      </c>
      <c r="Y73" s="49">
        <f>IF(P73=" ",'Feb24'!Y53,P73+'Feb24'!Y53)</f>
        <v>0</v>
      </c>
      <c r="Z73" s="49">
        <f>IF(Q73=" ",'Feb24'!Z53,Q73+'Feb24'!Z53)</f>
        <v>0</v>
      </c>
      <c r="AA73" s="49">
        <f>IF(R73=" ",'Feb24'!AA53,R73+'Feb24'!AA53)</f>
        <v>0</v>
      </c>
      <c r="AC73" s="49">
        <f>IF(T73=" ",'Feb24'!AC53,T73+'Feb24'!AC53)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15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IF(T$69="Y",'Feb24'!H54,0)</f>
        <v>0</v>
      </c>
      <c r="I74" s="92">
        <f>IF(T$69="Y",'Feb24'!I54,0)</f>
        <v>0</v>
      </c>
      <c r="J74" s="92">
        <f>IF(T$69="Y",'Feb24'!J54,0)</f>
        <v>0</v>
      </c>
      <c r="K74" s="92">
        <f>IF(T$69="Y",'Feb24'!K54,I74*J74)</f>
        <v>0</v>
      </c>
      <c r="L74" s="111">
        <f>IF(T$69="Y",'Feb24'!L54,0)</f>
        <v>0</v>
      </c>
      <c r="M74" s="100" t="str">
        <f>IF(E74=" "," ",IF(T$69="Y",'Feb24'!M54,IF((H74+K74+L74)&gt;0,H74+K74+L74,"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IF(Employee!H$113=E$69,Employee!D$112+SUM(M74)+'Feb24'!V54,SUM(M74)+'Feb24'!V54)</f>
        <v>0</v>
      </c>
      <c r="W74" s="49">
        <f>IF(Employee!H$113=E$69,Employee!D$113+SUM(N74)+'Feb24'!W54,SUM(N74)+'Feb24'!W54)</f>
        <v>0</v>
      </c>
      <c r="X74" s="49">
        <f>IF(O74=" ",'Feb24'!X54,O74+'Feb24'!X54)</f>
        <v>0</v>
      </c>
      <c r="Y74" s="49">
        <f>IF(P74=" ",'Feb24'!Y54,P74+'Feb24'!Y54)</f>
        <v>0</v>
      </c>
      <c r="Z74" s="49">
        <f>IF(Q74=" ",'Feb24'!Z54,Q74+'Feb24'!Z54)</f>
        <v>0</v>
      </c>
      <c r="AA74" s="49">
        <f>IF(R74=" ",'Feb24'!AA54,R74+'Feb24'!AA54)</f>
        <v>0</v>
      </c>
      <c r="AC74" s="49">
        <f>IF(T74=" ",'Feb24'!AC54,T74+'Feb24'!AC54)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IF(T$69="Y",'Feb24'!H55,0)</f>
        <v>0</v>
      </c>
      <c r="I75" s="245">
        <f>IF(T$69="Y",'Feb24'!I55,0)</f>
        <v>0</v>
      </c>
      <c r="J75" s="245">
        <f>IF(T$69="Y",'Feb24'!J55,0)</f>
        <v>0</v>
      </c>
      <c r="K75" s="245">
        <f>IF(T$69="Y",'Feb24'!K55,I75*J75)</f>
        <v>0</v>
      </c>
      <c r="L75" s="246">
        <f>IF(T$69="Y",'Feb24'!L55,0)</f>
        <v>0</v>
      </c>
      <c r="M75" s="100" t="str">
        <f>IF(E75=" "," ",IF(T$69="Y",'Feb24'!M55,IF((H75+K75+L75)&gt;0,H75+K75+L75,"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IF(Employee!H$139=E$69,Employee!D$138+SUM(M75)+'Feb24'!V55,SUM(M75)+'Feb24'!V55)</f>
        <v>0</v>
      </c>
      <c r="W75" s="49">
        <f>IF(Employee!H$139=E$69,Employee!D$139+SUM(N75)+'Feb24'!W55,SUM(N75)+'Feb24'!W55)</f>
        <v>0</v>
      </c>
      <c r="X75" s="49">
        <f>IF(O75=" ",'Feb24'!X55,O75+'Feb24'!X55)</f>
        <v>0</v>
      </c>
      <c r="Y75" s="49">
        <f>IF(P75=" ",'Feb24'!Y55,P75+'Feb24'!Y55)</f>
        <v>0</v>
      </c>
      <c r="Z75" s="49">
        <f>IF(Q75=" ",'Feb24'!Z55,Q75+'Feb24'!Z55)</f>
        <v>0</v>
      </c>
      <c r="AA75" s="49">
        <f>IF(R75=" ",'Feb24'!AA55,R75+'Feb24'!AA55)</f>
        <v>0</v>
      </c>
      <c r="AC75" s="49">
        <f>IF(T75=" ",'Feb24'!AC55,T75+'Feb24'!AC55)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">
      <c r="A76" s="38"/>
      <c r="B76" s="123"/>
      <c r="C76" s="121"/>
      <c r="D76" s="121"/>
      <c r="E76" s="122"/>
      <c r="F76" s="359" t="s">
        <v>7</v>
      </c>
      <c r="G76" s="360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15"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5"/>
    </row>
    <row r="78" spans="1:34" ht="12.75" customHeight="1" x14ac:dyDescent="0.15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">
      <c r="F79" s="181" t="s">
        <v>71</v>
      </c>
      <c r="G79" s="180"/>
      <c r="H79" s="180"/>
      <c r="M79" s="416" t="s">
        <v>74</v>
      </c>
      <c r="N79" s="417"/>
      <c r="O79" s="417"/>
      <c r="P79" s="417"/>
      <c r="Q79" s="417"/>
      <c r="R79" s="417"/>
      <c r="T79" s="183"/>
    </row>
    <row r="80" spans="1:34" ht="12.75" customHeight="1" x14ac:dyDescent="0.15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15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15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15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4" thickBot="1" x14ac:dyDescent="0.2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4" thickBot="1" x14ac:dyDescent="0.2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AD80+'Feb24'!AD65</f>
        <v>0</v>
      </c>
      <c r="AE85" s="158">
        <f>AE80+'Feb24'!AE65</f>
        <v>0</v>
      </c>
      <c r="AF85" s="158">
        <f>AF80+'Feb24'!AF65</f>
        <v>0</v>
      </c>
      <c r="AG85" s="158">
        <f>AG80+'Feb24'!AG65</f>
        <v>0</v>
      </c>
    </row>
    <row r="86" spans="6:33" ht="14" thickTop="1" x14ac:dyDescent="0.15"/>
    <row r="87" spans="6:33" x14ac:dyDescent="0.15">
      <c r="AD87" s="162"/>
      <c r="AE87" s="158">
        <f>AE82+'Feb24'!AE67</f>
        <v>0</v>
      </c>
      <c r="AF87" s="158">
        <f>AF82+'Feb24'!AF67</f>
        <v>0</v>
      </c>
      <c r="AG87" s="158">
        <f>AG82+'Feb24'!AG67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baseColWidth="10" defaultColWidth="9.1640625" defaultRowHeight="11" x14ac:dyDescent="0.15"/>
  <cols>
    <col min="1" max="1" width="2.6640625" style="254" customWidth="1"/>
    <col min="2" max="2" width="12.6640625" style="254" customWidth="1"/>
    <col min="3" max="4" width="10.6640625" style="254" customWidth="1"/>
    <col min="5" max="7" width="12.6640625" style="254" customWidth="1"/>
    <col min="8" max="9" width="10.6640625" style="254" customWidth="1"/>
    <col min="10" max="11" width="5.6640625" style="254" customWidth="1"/>
    <col min="12" max="12" width="10.6640625" style="254" customWidth="1"/>
    <col min="13" max="13" width="12.6640625" style="254" customWidth="1"/>
    <col min="14" max="14" width="2.6640625" style="254" customWidth="1"/>
    <col min="15" max="16384" width="9.1640625" style="254"/>
  </cols>
  <sheetData>
    <row r="2" spans="1:14" ht="12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3" x14ac:dyDescent="0.15">
      <c r="B3" s="294" t="s">
        <v>129</v>
      </c>
      <c r="C3" s="264"/>
      <c r="D3" s="264"/>
      <c r="E3" s="264"/>
      <c r="F3" s="211" t="s">
        <v>136</v>
      </c>
      <c r="G3" s="297" t="s">
        <v>131</v>
      </c>
      <c r="H3" s="297" t="str">
        <f>LOOKUP(F4,IF(F3="W",Admin!C2:C381,IF(F3="M",Admin!D2:D381," ")),Admin!A2:A381)</f>
        <v>Apr23</v>
      </c>
      <c r="I3" s="479" t="str">
        <f>IF(M3="ERROR","Enter W or M in cell F3"," ")</f>
        <v xml:space="preserve"> </v>
      </c>
      <c r="J3" s="479"/>
      <c r="K3" s="479"/>
      <c r="L3" s="479"/>
      <c r="M3" s="296" t="b">
        <f>IF(ISERROR(H3),"ERROR")</f>
        <v>0</v>
      </c>
    </row>
    <row r="4" spans="1:14" s="255" customFormat="1" ht="13" x14ac:dyDescent="0.15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79" t="str">
        <f>IF(M3="ERROR","Enter 1 to 53 in cell F4"," ")</f>
        <v xml:space="preserve"> </v>
      </c>
      <c r="J4" s="479"/>
      <c r="K4" s="479"/>
      <c r="L4" s="479"/>
      <c r="M4" s="295"/>
    </row>
    <row r="5" spans="1:14" s="255" customFormat="1" ht="13" x14ac:dyDescent="0.15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55"/>
      <c r="B6" s="455"/>
      <c r="C6" s="455"/>
      <c r="D6" s="455"/>
      <c r="E6" s="455"/>
      <c r="F6" s="455"/>
      <c r="G6" s="455"/>
      <c r="H6" s="455"/>
      <c r="I6" s="455"/>
      <c r="J6" s="455"/>
      <c r="K6" s="455"/>
      <c r="L6" s="455"/>
      <c r="M6" s="455"/>
      <c r="N6" s="455"/>
    </row>
    <row r="7" spans="1:14" ht="25" customHeight="1" x14ac:dyDescent="0.2">
      <c r="A7" s="256"/>
      <c r="B7" s="473" t="str">
        <f ca="1">IF(M14=" "," ",Employee!$D$5)</f>
        <v xml:space="preserve"> </v>
      </c>
      <c r="C7" s="473"/>
      <c r="D7" s="473"/>
      <c r="E7" s="473"/>
      <c r="F7" s="473"/>
      <c r="G7" s="468" t="str">
        <f ca="1">IF(G14=" "," ",Employee!$D$15)</f>
        <v xml:space="preserve"> </v>
      </c>
      <c r="H7" s="469"/>
      <c r="I7" s="480" t="str">
        <f ca="1">IF(G14=" "," ",Employee!$D$16)</f>
        <v xml:space="preserve"> </v>
      </c>
      <c r="J7" s="481"/>
      <c r="K7" s="481"/>
      <c r="L7" s="460" t="str">
        <f ca="1">INDIRECT($H$3 &amp; "!B" &amp; $H$4)</f>
        <v>WEEKLY PAYROLL</v>
      </c>
      <c r="M7" s="460"/>
      <c r="N7" s="257"/>
    </row>
    <row r="8" spans="1:14" ht="18" customHeight="1" x14ac:dyDescent="0.15">
      <c r="A8" s="258"/>
      <c r="B8" s="464" t="str">
        <f ca="1">IF(M14=" "," ",Employee!$D$6)</f>
        <v xml:space="preserve"> </v>
      </c>
      <c r="C8" s="464"/>
      <c r="D8" s="465"/>
      <c r="E8" s="466"/>
      <c r="F8" s="467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4" t="str">
        <f ca="1">IF(M14=" "," ",Employee!$D$7)</f>
        <v xml:space="preserve"> </v>
      </c>
      <c r="C9" s="464"/>
      <c r="D9" s="464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45026</v>
      </c>
      <c r="J9" s="482" t="s">
        <v>6</v>
      </c>
      <c r="K9" s="482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15">
      <c r="A10" s="258"/>
      <c r="B10" s="249" t="s">
        <v>125</v>
      </c>
      <c r="C10" s="267">
        <f>Employee!$D$29</f>
        <v>1</v>
      </c>
      <c r="D10" s="488"/>
      <c r="E10" s="489"/>
      <c r="F10" s="486"/>
      <c r="G10" s="486"/>
      <c r="H10" s="253" t="str">
        <f>"Tax "&amp;IF($F$3="W","Week","Month")</f>
        <v>Tax Week</v>
      </c>
      <c r="I10" s="268">
        <f ca="1">INDIRECT($H$3 &amp; "!E" &amp; $H$4+1)</f>
        <v>1</v>
      </c>
      <c r="J10" s="478" t="str">
        <f ca="1">IF(M8=" "," ",INDIRECT($H$3 &amp; "!D" &amp; $H$4+2+C10))</f>
        <v xml:space="preserve"> </v>
      </c>
      <c r="K10" s="478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59"/>
      <c r="C11" s="459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262"/>
    </row>
    <row r="12" spans="1:14" ht="21" customHeight="1" x14ac:dyDescent="0.15">
      <c r="A12" s="258"/>
      <c r="B12" s="474" t="s">
        <v>122</v>
      </c>
      <c r="C12" s="475"/>
      <c r="D12" s="475"/>
      <c r="E12" s="475"/>
      <c r="F12" s="475"/>
      <c r="G12" s="476" t="s">
        <v>121</v>
      </c>
      <c r="H12" s="483" t="s">
        <v>120</v>
      </c>
      <c r="I12" s="483"/>
      <c r="J12" s="483"/>
      <c r="K12" s="483"/>
      <c r="L12" s="483"/>
      <c r="M12" s="487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77"/>
      <c r="H13" s="251" t="s">
        <v>128</v>
      </c>
      <c r="I13" s="252" t="s">
        <v>112</v>
      </c>
      <c r="J13" s="463" t="s">
        <v>111</v>
      </c>
      <c r="K13" s="463"/>
      <c r="L13" s="248" t="s">
        <v>2</v>
      </c>
      <c r="M13" s="476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58" t="str">
        <f ca="1">IF(M8=" "," ",INDIRECT($H$3 &amp; "!P" &amp; $H$4+2+C10))</f>
        <v xml:space="preserve"> </v>
      </c>
      <c r="K14" s="458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72" t="s">
        <v>110</v>
      </c>
      <c r="C15" s="472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56" t="s">
        <v>109</v>
      </c>
      <c r="F16" s="457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58" t="str">
        <f ca="1">IF(M8=" "," ",INDIRECT($H$3 &amp; "!Y" &amp; $H$4+2+C10))</f>
        <v xml:space="preserve"> </v>
      </c>
      <c r="K16" s="458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59"/>
      <c r="K17" s="459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0" t="s">
        <v>108</v>
      </c>
      <c r="K18" s="471"/>
      <c r="L18" s="471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55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</row>
    <row r="21" spans="1:14" ht="25" customHeight="1" x14ac:dyDescent="0.2">
      <c r="A21" s="256"/>
      <c r="B21" s="473" t="str">
        <f ca="1">IF(M28=" "," ",Employee!$D$5)</f>
        <v xml:space="preserve"> </v>
      </c>
      <c r="C21" s="473"/>
      <c r="D21" s="473"/>
      <c r="E21" s="473"/>
      <c r="F21" s="473"/>
      <c r="G21" s="468" t="str">
        <f ca="1">IF(G28=" "," ",Employee!$D$41)</f>
        <v xml:space="preserve"> </v>
      </c>
      <c r="H21" s="469"/>
      <c r="I21" s="480" t="str">
        <f ca="1">IF(G28=" "," ",Employee!$D$42)</f>
        <v xml:space="preserve"> </v>
      </c>
      <c r="J21" s="481"/>
      <c r="K21" s="481"/>
      <c r="L21" s="460" t="s">
        <v>23</v>
      </c>
      <c r="M21" s="460"/>
      <c r="N21" s="257"/>
    </row>
    <row r="22" spans="1:14" ht="18" customHeight="1" x14ac:dyDescent="0.15">
      <c r="A22" s="258"/>
      <c r="B22" s="464" t="str">
        <f ca="1">IF(M28=" "," ",Employee!$D$6)</f>
        <v xml:space="preserve"> </v>
      </c>
      <c r="C22" s="464"/>
      <c r="D22" s="465"/>
      <c r="E22" s="466"/>
      <c r="F22" s="467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4" t="str">
        <f ca="1">IF(M28=" "," ",Employee!$D$7)</f>
        <v xml:space="preserve"> </v>
      </c>
      <c r="C23" s="464"/>
      <c r="D23" s="464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45026</v>
      </c>
      <c r="J23" s="482" t="s">
        <v>6</v>
      </c>
      <c r="K23" s="482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59"/>
      <c r="G24" s="459"/>
      <c r="H24" s="253" t="s">
        <v>124</v>
      </c>
      <c r="I24" s="268">
        <f ca="1">I10</f>
        <v>1</v>
      </c>
      <c r="J24" s="478" t="str">
        <f ca="1">IF(M22=" "," ",INDIRECT($H$3 &amp; "!D" &amp; $H$4+2+C24))</f>
        <v xml:space="preserve"> </v>
      </c>
      <c r="K24" s="478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59"/>
      <c r="C25" s="459"/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262"/>
    </row>
    <row r="26" spans="1:14" ht="21" customHeight="1" x14ac:dyDescent="0.15">
      <c r="A26" s="258"/>
      <c r="B26" s="474" t="s">
        <v>122</v>
      </c>
      <c r="C26" s="475"/>
      <c r="D26" s="475"/>
      <c r="E26" s="475"/>
      <c r="F26" s="475"/>
      <c r="G26" s="476" t="s">
        <v>121</v>
      </c>
      <c r="H26" s="474" t="s">
        <v>120</v>
      </c>
      <c r="I26" s="483"/>
      <c r="J26" s="483"/>
      <c r="K26" s="483"/>
      <c r="L26" s="483"/>
      <c r="M26" s="461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77"/>
      <c r="H27" s="252" t="s">
        <v>128</v>
      </c>
      <c r="I27" s="252" t="s">
        <v>112</v>
      </c>
      <c r="J27" s="463" t="s">
        <v>111</v>
      </c>
      <c r="K27" s="463"/>
      <c r="L27" s="248" t="s">
        <v>2</v>
      </c>
      <c r="M27" s="462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58" t="str">
        <f ca="1">IF(M22=" "," ",INDIRECT($H$3 &amp; "!P" &amp; $H$4+2+C24))</f>
        <v xml:space="preserve"> </v>
      </c>
      <c r="K28" s="458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72" t="s">
        <v>110</v>
      </c>
      <c r="C29" s="472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56" t="s">
        <v>109</v>
      </c>
      <c r="F30" s="457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58" t="str">
        <f ca="1">IF(M22=" "," ",INDIRECT($H$3 &amp; "!Y" &amp; $H$4+2+C24))</f>
        <v xml:space="preserve"> </v>
      </c>
      <c r="K30" s="458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59"/>
      <c r="K31" s="459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0" t="s">
        <v>108</v>
      </c>
      <c r="K32" s="471"/>
      <c r="L32" s="471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15">
      <c r="A34" s="484"/>
      <c r="B34" s="485"/>
      <c r="C34" s="485"/>
      <c r="D34" s="485"/>
      <c r="E34" s="485"/>
      <c r="F34" s="485"/>
      <c r="G34" s="485"/>
      <c r="H34" s="485"/>
      <c r="I34" s="485"/>
      <c r="J34" s="485"/>
      <c r="K34" s="485"/>
      <c r="L34" s="485"/>
      <c r="M34" s="485"/>
      <c r="N34" s="485"/>
    </row>
    <row r="35" spans="1:14" ht="21" customHeight="1" x14ac:dyDescent="0.15">
      <c r="A35" s="455"/>
      <c r="B35" s="455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</row>
    <row r="36" spans="1:14" ht="25" customHeight="1" x14ac:dyDescent="0.2">
      <c r="A36" s="256"/>
      <c r="B36" s="473" t="str">
        <f ca="1">IF(M43=" "," ",Employee!$D$5)</f>
        <v xml:space="preserve"> </v>
      </c>
      <c r="C36" s="473"/>
      <c r="D36" s="473"/>
      <c r="E36" s="473"/>
      <c r="F36" s="473"/>
      <c r="G36" s="468" t="str">
        <f ca="1">IF(G43=" "," ",Employee!$D$67)</f>
        <v xml:space="preserve"> </v>
      </c>
      <c r="H36" s="469"/>
      <c r="I36" s="480" t="str">
        <f ca="1">IF(G43=" "," ",Employee!$D$68)</f>
        <v xml:space="preserve"> </v>
      </c>
      <c r="J36" s="481"/>
      <c r="K36" s="481"/>
      <c r="L36" s="460" t="s">
        <v>23</v>
      </c>
      <c r="M36" s="460"/>
      <c r="N36" s="257"/>
    </row>
    <row r="37" spans="1:14" ht="18" customHeight="1" x14ac:dyDescent="0.15">
      <c r="A37" s="258"/>
      <c r="B37" s="464" t="str">
        <f ca="1">IF(M43=" "," ",Employee!$D$6)</f>
        <v xml:space="preserve"> </v>
      </c>
      <c r="C37" s="464"/>
      <c r="D37" s="465"/>
      <c r="E37" s="466"/>
      <c r="F37" s="467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4" t="str">
        <f ca="1">IF(M43=" "," ",Employee!$D$7)</f>
        <v xml:space="preserve"> </v>
      </c>
      <c r="C38" s="464"/>
      <c r="D38" s="464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45026</v>
      </c>
      <c r="J38" s="482" t="s">
        <v>6</v>
      </c>
      <c r="K38" s="482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59"/>
      <c r="G39" s="459"/>
      <c r="H39" s="253" t="s">
        <v>124</v>
      </c>
      <c r="I39" s="268">
        <f ca="1">I24</f>
        <v>1</v>
      </c>
      <c r="J39" s="478" t="str">
        <f ca="1">IF(M37=" "," ",INDIRECT($H$3 &amp; "!D" &amp; $H$4+2+C39))</f>
        <v xml:space="preserve"> </v>
      </c>
      <c r="K39" s="478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59"/>
      <c r="C40" s="459"/>
      <c r="D40" s="459"/>
      <c r="E40" s="459"/>
      <c r="F40" s="459"/>
      <c r="G40" s="459"/>
      <c r="H40" s="459"/>
      <c r="I40" s="459"/>
      <c r="J40" s="459"/>
      <c r="K40" s="459"/>
      <c r="L40" s="459"/>
      <c r="M40" s="459"/>
      <c r="N40" s="262"/>
    </row>
    <row r="41" spans="1:14" ht="21" customHeight="1" x14ac:dyDescent="0.15">
      <c r="A41" s="258"/>
      <c r="B41" s="474" t="s">
        <v>122</v>
      </c>
      <c r="C41" s="475"/>
      <c r="D41" s="475"/>
      <c r="E41" s="475"/>
      <c r="F41" s="475"/>
      <c r="G41" s="476" t="s">
        <v>121</v>
      </c>
      <c r="H41" s="474" t="s">
        <v>120</v>
      </c>
      <c r="I41" s="483"/>
      <c r="J41" s="483"/>
      <c r="K41" s="483"/>
      <c r="L41" s="483"/>
      <c r="M41" s="461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77"/>
      <c r="H42" s="252" t="s">
        <v>128</v>
      </c>
      <c r="I42" s="252" t="s">
        <v>112</v>
      </c>
      <c r="J42" s="463" t="s">
        <v>111</v>
      </c>
      <c r="K42" s="463"/>
      <c r="L42" s="248" t="s">
        <v>2</v>
      </c>
      <c r="M42" s="462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58" t="str">
        <f ca="1">IF(M37=" "," ",INDIRECT($H$3 &amp; "!P" &amp; $H$4+2+C39))</f>
        <v xml:space="preserve"> </v>
      </c>
      <c r="K43" s="458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72" t="s">
        <v>110</v>
      </c>
      <c r="C44" s="472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56" t="s">
        <v>109</v>
      </c>
      <c r="F45" s="457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58" t="str">
        <f ca="1">IF(M37=" "," ",INDIRECT($H$3 &amp; "!Y" &amp; $H$4+2+C39))</f>
        <v xml:space="preserve"> </v>
      </c>
      <c r="K45" s="458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59"/>
      <c r="K46" s="459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0" t="s">
        <v>108</v>
      </c>
      <c r="K47" s="471"/>
      <c r="L47" s="471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55"/>
      <c r="B49" s="455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</row>
    <row r="50" spans="1:14" ht="25" customHeight="1" x14ac:dyDescent="0.2">
      <c r="A50" s="256"/>
      <c r="B50" s="473" t="str">
        <f ca="1">IF(M57=" "," ",Employee!$D$5)</f>
        <v xml:space="preserve"> </v>
      </c>
      <c r="C50" s="473"/>
      <c r="D50" s="473"/>
      <c r="E50" s="473"/>
      <c r="F50" s="473"/>
      <c r="G50" s="468" t="str">
        <f ca="1">IF(G57=" "," ",Employee!$D$93)</f>
        <v xml:space="preserve"> </v>
      </c>
      <c r="H50" s="469"/>
      <c r="I50" s="480" t="str">
        <f ca="1">IF(G57=" "," ",Employee!$D$94)</f>
        <v xml:space="preserve"> </v>
      </c>
      <c r="J50" s="481"/>
      <c r="K50" s="481"/>
      <c r="L50" s="460" t="s">
        <v>23</v>
      </c>
      <c r="M50" s="460"/>
      <c r="N50" s="257"/>
    </row>
    <row r="51" spans="1:14" ht="18" customHeight="1" x14ac:dyDescent="0.15">
      <c r="A51" s="258"/>
      <c r="B51" s="464" t="str">
        <f ca="1">IF(M57=" "," ",Employee!$D$6)</f>
        <v xml:space="preserve"> </v>
      </c>
      <c r="C51" s="464"/>
      <c r="D51" s="465"/>
      <c r="E51" s="466"/>
      <c r="F51" s="467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4" t="str">
        <f ca="1">IF(M57=" "," ",Employee!$D$7)</f>
        <v xml:space="preserve"> </v>
      </c>
      <c r="C52" s="464"/>
      <c r="D52" s="464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45026</v>
      </c>
      <c r="J52" s="482" t="s">
        <v>6</v>
      </c>
      <c r="K52" s="482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59"/>
      <c r="G53" s="459"/>
      <c r="H53" s="253" t="s">
        <v>124</v>
      </c>
      <c r="I53" s="268">
        <f ca="1">I39</f>
        <v>1</v>
      </c>
      <c r="J53" s="478" t="str">
        <f ca="1">IF(M51=" "," ",INDIRECT($H$3 &amp; "!D" &amp; $H$4+2+C53))</f>
        <v xml:space="preserve"> </v>
      </c>
      <c r="K53" s="478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59"/>
      <c r="C54" s="459"/>
      <c r="D54" s="459"/>
      <c r="E54" s="459"/>
      <c r="F54" s="459"/>
      <c r="G54" s="459"/>
      <c r="H54" s="459"/>
      <c r="I54" s="459"/>
      <c r="J54" s="459"/>
      <c r="K54" s="459"/>
      <c r="L54" s="459"/>
      <c r="M54" s="459"/>
      <c r="N54" s="262"/>
    </row>
    <row r="55" spans="1:14" ht="21" customHeight="1" x14ac:dyDescent="0.15">
      <c r="A55" s="258"/>
      <c r="B55" s="474" t="s">
        <v>122</v>
      </c>
      <c r="C55" s="475"/>
      <c r="D55" s="475"/>
      <c r="E55" s="475"/>
      <c r="F55" s="475"/>
      <c r="G55" s="476" t="s">
        <v>121</v>
      </c>
      <c r="H55" s="474" t="s">
        <v>120</v>
      </c>
      <c r="I55" s="483"/>
      <c r="J55" s="483"/>
      <c r="K55" s="483"/>
      <c r="L55" s="483"/>
      <c r="M55" s="461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77"/>
      <c r="H56" s="252" t="s">
        <v>128</v>
      </c>
      <c r="I56" s="252" t="s">
        <v>112</v>
      </c>
      <c r="J56" s="463" t="s">
        <v>111</v>
      </c>
      <c r="K56" s="463"/>
      <c r="L56" s="248" t="s">
        <v>2</v>
      </c>
      <c r="M56" s="462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58" t="str">
        <f ca="1">IF(M51=" "," ",INDIRECT($H$3 &amp; "!P" &amp; $H$4+2+C53))</f>
        <v xml:space="preserve"> </v>
      </c>
      <c r="K57" s="458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72" t="s">
        <v>110</v>
      </c>
      <c r="C58" s="472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56" t="s">
        <v>109</v>
      </c>
      <c r="F59" s="457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58" t="str">
        <f ca="1">IF(M51=" "," ",INDIRECT($H$3 &amp; "!Y" &amp; $H$4+2+C53))</f>
        <v xml:space="preserve"> </v>
      </c>
      <c r="K59" s="458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59"/>
      <c r="K60" s="459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0" t="s">
        <v>108</v>
      </c>
      <c r="K61" s="471"/>
      <c r="L61" s="471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15">
      <c r="A63" s="484"/>
      <c r="B63" s="485"/>
      <c r="C63" s="485"/>
      <c r="D63" s="485"/>
      <c r="E63" s="485"/>
      <c r="F63" s="485"/>
      <c r="G63" s="485"/>
      <c r="H63" s="485"/>
      <c r="I63" s="485"/>
      <c r="J63" s="485"/>
      <c r="K63" s="485"/>
      <c r="L63" s="485"/>
      <c r="M63" s="485"/>
      <c r="N63" s="485"/>
    </row>
    <row r="64" spans="1:14" ht="21" customHeight="1" x14ac:dyDescent="0.15">
      <c r="A64" s="455"/>
      <c r="B64" s="455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</row>
    <row r="65" spans="1:14" ht="25" customHeight="1" x14ac:dyDescent="0.2">
      <c r="A65" s="256"/>
      <c r="B65" s="473" t="str">
        <f ca="1">IF(M72=" "," ",Employee!$D$5)</f>
        <v xml:space="preserve"> </v>
      </c>
      <c r="C65" s="473"/>
      <c r="D65" s="473"/>
      <c r="E65" s="473"/>
      <c r="F65" s="473"/>
      <c r="G65" s="468" t="str">
        <f ca="1">IF(G72=" "," ",Employee!$D$119)</f>
        <v xml:space="preserve"> </v>
      </c>
      <c r="H65" s="469"/>
      <c r="I65" s="480" t="str">
        <f ca="1">IF(G72=" "," ",Employee!$D$120)</f>
        <v xml:space="preserve"> </v>
      </c>
      <c r="J65" s="481"/>
      <c r="K65" s="481"/>
      <c r="L65" s="460" t="s">
        <v>23</v>
      </c>
      <c r="M65" s="460"/>
      <c r="N65" s="257"/>
    </row>
    <row r="66" spans="1:14" ht="18" customHeight="1" x14ac:dyDescent="0.15">
      <c r="A66" s="258"/>
      <c r="B66" s="464" t="str">
        <f ca="1">IF(M72=" "," ",Employee!$D$6)</f>
        <v xml:space="preserve"> </v>
      </c>
      <c r="C66" s="464"/>
      <c r="D66" s="465"/>
      <c r="E66" s="466"/>
      <c r="F66" s="467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4" t="str">
        <f ca="1">IF(M72=" "," ",Employee!$D$7)</f>
        <v xml:space="preserve"> </v>
      </c>
      <c r="C67" s="464"/>
      <c r="D67" s="464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45026</v>
      </c>
      <c r="J67" s="482" t="s">
        <v>6</v>
      </c>
      <c r="K67" s="482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59"/>
      <c r="G68" s="459"/>
      <c r="H68" s="253" t="s">
        <v>124</v>
      </c>
      <c r="I68" s="268">
        <f ca="1">I53</f>
        <v>1</v>
      </c>
      <c r="J68" s="478" t="str">
        <f ca="1">IF(M66=" "," ",INDIRECT($H$3 &amp; "!D" &amp; $H$4+2+C68))</f>
        <v xml:space="preserve"> </v>
      </c>
      <c r="K68" s="478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59"/>
      <c r="C69" s="459"/>
      <c r="D69" s="459"/>
      <c r="E69" s="459"/>
      <c r="F69" s="459"/>
      <c r="G69" s="459"/>
      <c r="H69" s="459"/>
      <c r="I69" s="459"/>
      <c r="J69" s="459"/>
      <c r="K69" s="459"/>
      <c r="L69" s="459"/>
      <c r="M69" s="459"/>
      <c r="N69" s="262"/>
    </row>
    <row r="70" spans="1:14" ht="21" customHeight="1" x14ac:dyDescent="0.15">
      <c r="A70" s="258"/>
      <c r="B70" s="474" t="s">
        <v>122</v>
      </c>
      <c r="C70" s="475"/>
      <c r="D70" s="475"/>
      <c r="E70" s="475"/>
      <c r="F70" s="475"/>
      <c r="G70" s="476" t="s">
        <v>121</v>
      </c>
      <c r="H70" s="474" t="s">
        <v>120</v>
      </c>
      <c r="I70" s="483"/>
      <c r="J70" s="483"/>
      <c r="K70" s="483"/>
      <c r="L70" s="483"/>
      <c r="M70" s="461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77"/>
      <c r="H71" s="252" t="s">
        <v>113</v>
      </c>
      <c r="I71" s="252" t="s">
        <v>112</v>
      </c>
      <c r="J71" s="463" t="s">
        <v>111</v>
      </c>
      <c r="K71" s="463"/>
      <c r="L71" s="248" t="s">
        <v>2</v>
      </c>
      <c r="M71" s="462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58" t="str">
        <f ca="1">IF(M66=" "," ",INDIRECT($H$3 &amp; "!P" &amp; $H$4+2+C68))</f>
        <v xml:space="preserve"> </v>
      </c>
      <c r="K72" s="458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72" t="s">
        <v>110</v>
      </c>
      <c r="C73" s="472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56" t="s">
        <v>109</v>
      </c>
      <c r="F74" s="457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58" t="str">
        <f ca="1">IF(M66=" "," ",INDIRECT($H$3 &amp; "!Y" &amp; $H$4+2+C68))</f>
        <v xml:space="preserve"> </v>
      </c>
      <c r="K74" s="458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59"/>
      <c r="K75" s="459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0" t="s">
        <v>108</v>
      </c>
      <c r="K76" s="471"/>
      <c r="L76" s="471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55"/>
      <c r="B78" s="455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baseColWidth="10" defaultColWidth="9.1640625" defaultRowHeight="12" x14ac:dyDescent="0.15"/>
  <cols>
    <col min="1" max="1" width="1.6640625" style="212" customWidth="1"/>
    <col min="2" max="2" width="9.6640625" style="213" customWidth="1"/>
    <col min="3" max="9" width="11.6640625" style="212" customWidth="1"/>
    <col min="10" max="10" width="9.6640625" style="212" customWidth="1"/>
    <col min="11" max="14" width="11.6640625" style="212" customWidth="1"/>
    <col min="15" max="15" width="1.6640625" style="212" customWidth="1"/>
    <col min="16" max="16384" width="9.1640625" style="212"/>
  </cols>
  <sheetData>
    <row r="1" spans="1:15" ht="9" customHeight="1" thickBot="1" x14ac:dyDescent="0.2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41" thickTop="1" thickBot="1" x14ac:dyDescent="0.2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15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15">
      <c r="A4" s="231"/>
      <c r="B4" s="230">
        <f>Admin!$B$26</f>
        <v>45046</v>
      </c>
      <c r="C4" s="229">
        <f>Admin!$B$45</f>
        <v>45065</v>
      </c>
      <c r="D4" s="227">
        <f>'Apr23'!T1+'Apr23'!O1</f>
        <v>0</v>
      </c>
      <c r="E4" s="228">
        <f>'Apr23'!N1</f>
        <v>0</v>
      </c>
      <c r="F4" s="228">
        <f>'Apr23'!AD60+'Apr23'!AE60+'Apr23'!AF60+'Apr23'!AG60</f>
        <v>0</v>
      </c>
      <c r="G4" s="228">
        <f>'Apr23'!AE62+'Apr23'!AF62+'Apr23'!AG62</f>
        <v>0</v>
      </c>
      <c r="H4" s="228">
        <f>'Apr23'!P1</f>
        <v>0</v>
      </c>
      <c r="I4" s="227">
        <f t="shared" ref="I4:I15" si="0">D4+E4-F4-G4+H4</f>
        <v>0</v>
      </c>
      <c r="M4" s="212">
        <f>(YEAR(Admin!B2)-1999)*100+1</f>
        <v>2401</v>
      </c>
      <c r="N4" s="226">
        <f t="shared" ref="N4:N15" si="1">N3+I4-L4</f>
        <v>0</v>
      </c>
      <c r="O4" s="225"/>
    </row>
    <row r="5" spans="1:15" ht="15" customHeight="1" x14ac:dyDescent="0.15">
      <c r="A5" s="231"/>
      <c r="B5" s="230">
        <f>Admin!$B$57</f>
        <v>45077</v>
      </c>
      <c r="C5" s="229">
        <f>Admin!$B$76</f>
        <v>45096</v>
      </c>
      <c r="D5" s="227">
        <f>'May23'!T1+'May23'!O1</f>
        <v>0</v>
      </c>
      <c r="E5" s="228">
        <f>'May23'!N1</f>
        <v>0</v>
      </c>
      <c r="F5" s="228">
        <f>'May23'!AD60+'May23'!AE60+'May23'!AF60+'May23'!AG60</f>
        <v>0</v>
      </c>
      <c r="G5" s="228">
        <f>'May23'!AE62+'May23'!AF62+'May23'!AG62</f>
        <v>0</v>
      </c>
      <c r="H5" s="228">
        <f>'May23'!P1</f>
        <v>0</v>
      </c>
      <c r="I5" s="227">
        <f t="shared" si="0"/>
        <v>0</v>
      </c>
      <c r="M5" s="212">
        <f>M4+1</f>
        <v>2402</v>
      </c>
      <c r="N5" s="226">
        <f t="shared" si="1"/>
        <v>0</v>
      </c>
      <c r="O5" s="225"/>
    </row>
    <row r="6" spans="1:15" ht="15" customHeight="1" x14ac:dyDescent="0.15">
      <c r="A6" s="231"/>
      <c r="B6" s="230">
        <f>Admin!$B$87</f>
        <v>45107</v>
      </c>
      <c r="C6" s="229">
        <f>Admin!$B$106</f>
        <v>45126</v>
      </c>
      <c r="D6" s="227">
        <f>'Jun23'!T1+'Jun23'!O1</f>
        <v>0</v>
      </c>
      <c r="E6" s="228">
        <f>'Jun23'!N1</f>
        <v>0</v>
      </c>
      <c r="F6" s="228">
        <f>'Jun23'!AD70+'Jun23'!AE70+'Jun23'!AF70+'Jun23'!AG70</f>
        <v>0</v>
      </c>
      <c r="G6" s="228">
        <f>'Jun23'!AE72+'Jun23'!AF72+'Jun23'!AG72</f>
        <v>0</v>
      </c>
      <c r="H6" s="228">
        <f>'Jun23'!P1</f>
        <v>0</v>
      </c>
      <c r="I6" s="227">
        <f t="shared" si="0"/>
        <v>0</v>
      </c>
      <c r="M6" s="212">
        <f t="shared" ref="M6:M15" si="2">M5+1</f>
        <v>2403</v>
      </c>
      <c r="N6" s="226">
        <f t="shared" si="1"/>
        <v>0</v>
      </c>
      <c r="O6" s="225"/>
    </row>
    <row r="7" spans="1:15" ht="15" customHeight="1" x14ac:dyDescent="0.15">
      <c r="A7" s="231"/>
      <c r="B7" s="230">
        <f>Admin!$B$118</f>
        <v>45138</v>
      </c>
      <c r="C7" s="229">
        <f>Admin!$B$137</f>
        <v>45157</v>
      </c>
      <c r="D7" s="227">
        <f>'Jul23'!T1+'Jul23'!O1</f>
        <v>0</v>
      </c>
      <c r="E7" s="228">
        <f>'Jul23'!N1</f>
        <v>0</v>
      </c>
      <c r="F7" s="228">
        <f>'Jul23'!AD60+'Jul23'!AE60+'Jul23'!AF60+'Jul23'!AG60</f>
        <v>0</v>
      </c>
      <c r="G7" s="228">
        <f>'Jul23'!AE62+'Jul23'!AF62+'Jul23'!AG62</f>
        <v>0</v>
      </c>
      <c r="H7" s="228">
        <f>'Jul23'!P1</f>
        <v>0</v>
      </c>
      <c r="I7" s="227">
        <f t="shared" si="0"/>
        <v>0</v>
      </c>
      <c r="M7" s="212">
        <f t="shared" si="2"/>
        <v>2404</v>
      </c>
      <c r="N7" s="226">
        <f t="shared" si="1"/>
        <v>0</v>
      </c>
      <c r="O7" s="225"/>
    </row>
    <row r="8" spans="1:15" ht="15" customHeight="1" x14ac:dyDescent="0.15">
      <c r="A8" s="231"/>
      <c r="B8" s="230">
        <f>Admin!$B$149</f>
        <v>45169</v>
      </c>
      <c r="C8" s="229">
        <f>Admin!$B$168</f>
        <v>45188</v>
      </c>
      <c r="D8" s="227">
        <f>'Aug23'!T1+'Aug23'!O1</f>
        <v>0</v>
      </c>
      <c r="E8" s="228">
        <f>'Aug23'!N1</f>
        <v>0</v>
      </c>
      <c r="F8" s="228">
        <f>'Aug23'!AD60+'Aug23'!AE60+'Aug23'!AF60+'Aug23'!AG60</f>
        <v>0</v>
      </c>
      <c r="G8" s="228">
        <f>'Aug23'!AE62+'Aug23'!AF62+'Aug23'!AG62</f>
        <v>0</v>
      </c>
      <c r="H8" s="228">
        <f>'Aug23'!P1</f>
        <v>0</v>
      </c>
      <c r="I8" s="227">
        <f t="shared" si="0"/>
        <v>0</v>
      </c>
      <c r="M8" s="212">
        <f t="shared" si="2"/>
        <v>2405</v>
      </c>
      <c r="N8" s="226">
        <f t="shared" si="1"/>
        <v>0</v>
      </c>
      <c r="O8" s="225"/>
    </row>
    <row r="9" spans="1:15" ht="15" customHeight="1" x14ac:dyDescent="0.15">
      <c r="A9" s="231"/>
      <c r="B9" s="230">
        <f>Admin!$B$179</f>
        <v>45199</v>
      </c>
      <c r="C9" s="229">
        <f>Admin!$B$198</f>
        <v>45218</v>
      </c>
      <c r="D9" s="227">
        <f>'Sep23'!T1+'Sep23'!O1</f>
        <v>0</v>
      </c>
      <c r="E9" s="228">
        <f>'Sep23'!N1</f>
        <v>0</v>
      </c>
      <c r="F9" s="228">
        <f>'Sep23'!AD70+'Sep23'!AE70+'Sep23'!AF70+'Sep23'!AG70</f>
        <v>0</v>
      </c>
      <c r="G9" s="228">
        <f>'Sep23'!AE72+'Sep23'!AF72+'Sep23'!AG72</f>
        <v>0</v>
      </c>
      <c r="H9" s="228">
        <f>'Sep23'!P1</f>
        <v>0</v>
      </c>
      <c r="I9" s="227">
        <f t="shared" si="0"/>
        <v>0</v>
      </c>
      <c r="M9" s="212">
        <f t="shared" si="2"/>
        <v>2406</v>
      </c>
      <c r="N9" s="226">
        <f t="shared" si="1"/>
        <v>0</v>
      </c>
      <c r="O9" s="225"/>
    </row>
    <row r="10" spans="1:15" ht="15" customHeight="1" x14ac:dyDescent="0.15">
      <c r="A10" s="231"/>
      <c r="B10" s="230">
        <f>Admin!$B$210</f>
        <v>45230</v>
      </c>
      <c r="C10" s="229">
        <f>Admin!$B$229</f>
        <v>45249</v>
      </c>
      <c r="D10" s="227">
        <f>'Oct23'!T1+'Oct23'!O1</f>
        <v>0</v>
      </c>
      <c r="E10" s="228">
        <f>'Oct23'!N1</f>
        <v>0</v>
      </c>
      <c r="F10" s="228">
        <f>'Oct23'!AD60+'Oct23'!AE60+'Oct23'!AF60+'Oct23'!AG60</f>
        <v>0</v>
      </c>
      <c r="G10" s="228">
        <f>'Oct23'!AE62+'Oct23'!AF62+'Oct23'!AG62</f>
        <v>0</v>
      </c>
      <c r="H10" s="228">
        <f>'Oct23'!P1</f>
        <v>0</v>
      </c>
      <c r="I10" s="227">
        <f t="shared" si="0"/>
        <v>0</v>
      </c>
      <c r="M10" s="212">
        <f t="shared" si="2"/>
        <v>2407</v>
      </c>
      <c r="N10" s="226">
        <f t="shared" si="1"/>
        <v>0</v>
      </c>
      <c r="O10" s="225"/>
    </row>
    <row r="11" spans="1:15" ht="15" customHeight="1" x14ac:dyDescent="0.15">
      <c r="A11" s="231"/>
      <c r="B11" s="230">
        <f>Admin!$B$240</f>
        <v>45260</v>
      </c>
      <c r="C11" s="229">
        <f>Admin!$B$259</f>
        <v>45279</v>
      </c>
      <c r="D11" s="227">
        <f>'Nov23'!T1+'Nov23'!O1</f>
        <v>0</v>
      </c>
      <c r="E11" s="228">
        <f>'Nov23'!N1</f>
        <v>0</v>
      </c>
      <c r="F11" s="228">
        <f>'Nov23'!AD60+'Nov23'!AE60+'Nov23'!AF60+'Nov23'!AG60</f>
        <v>0</v>
      </c>
      <c r="G11" s="228">
        <f>'Nov23'!AE62+'Nov23'!AF62+'Nov23'!AG62</f>
        <v>0</v>
      </c>
      <c r="H11" s="228">
        <f>'Nov23'!P1</f>
        <v>0</v>
      </c>
      <c r="I11" s="227">
        <f t="shared" si="0"/>
        <v>0</v>
      </c>
      <c r="M11" s="212">
        <f t="shared" si="2"/>
        <v>2408</v>
      </c>
      <c r="N11" s="226">
        <f t="shared" si="1"/>
        <v>0</v>
      </c>
      <c r="O11" s="225"/>
    </row>
    <row r="12" spans="1:15" ht="15" customHeight="1" x14ac:dyDescent="0.15">
      <c r="A12" s="231"/>
      <c r="B12" s="230">
        <f>Admin!$B$271</f>
        <v>45291</v>
      </c>
      <c r="C12" s="229">
        <f>Admin!$B$290</f>
        <v>45310</v>
      </c>
      <c r="D12" s="227">
        <f>'Dec23'!T1+'Dec23'!O1</f>
        <v>0</v>
      </c>
      <c r="E12" s="228">
        <f>'Dec23'!N1</f>
        <v>0</v>
      </c>
      <c r="F12" s="228">
        <f>'Dec23'!AD70+'Dec23'!AE70+'Dec23'!AF70+'Dec23'!AG70</f>
        <v>0</v>
      </c>
      <c r="G12" s="228">
        <f>'Dec23'!AE72+'Dec23'!AF72+'Dec23'!AG72</f>
        <v>0</v>
      </c>
      <c r="H12" s="228">
        <f>'Dec23'!P1</f>
        <v>0</v>
      </c>
      <c r="I12" s="227">
        <f t="shared" si="0"/>
        <v>0</v>
      </c>
      <c r="M12" s="212">
        <f t="shared" si="2"/>
        <v>2409</v>
      </c>
      <c r="N12" s="226">
        <f t="shared" si="1"/>
        <v>0</v>
      </c>
      <c r="O12" s="225"/>
    </row>
    <row r="13" spans="1:15" ht="15" customHeight="1" x14ac:dyDescent="0.15">
      <c r="A13" s="231"/>
      <c r="B13" s="230">
        <f>Admin!$B$302</f>
        <v>45322</v>
      </c>
      <c r="C13" s="229">
        <f>Admin!$B$321</f>
        <v>45341</v>
      </c>
      <c r="D13" s="227">
        <f>'Jan24'!T1+'Jan24'!O1</f>
        <v>0</v>
      </c>
      <c r="E13" s="228">
        <f>'Jan24'!N1</f>
        <v>0</v>
      </c>
      <c r="F13" s="228">
        <f>'Jan24'!AD60+'Jan24'!AE60+'Jan24'!AF60+'Jan24'!AG60</f>
        <v>0</v>
      </c>
      <c r="G13" s="228">
        <f>'Jan24'!AE62+'Jan24'!AF62+'Jan24'!AG62</f>
        <v>0</v>
      </c>
      <c r="H13" s="228">
        <f>'Jan24'!P1</f>
        <v>0</v>
      </c>
      <c r="I13" s="227">
        <f t="shared" si="0"/>
        <v>0</v>
      </c>
      <c r="M13" s="212">
        <f t="shared" si="2"/>
        <v>2410</v>
      </c>
      <c r="N13" s="226">
        <f t="shared" si="1"/>
        <v>0</v>
      </c>
      <c r="O13" s="225"/>
    </row>
    <row r="14" spans="1:15" ht="15" customHeight="1" x14ac:dyDescent="0.15">
      <c r="A14" s="231"/>
      <c r="B14" s="230">
        <f>Admin!$B$330</f>
        <v>45350</v>
      </c>
      <c r="C14" s="229">
        <f>Admin!$B$350</f>
        <v>45370</v>
      </c>
      <c r="D14" s="227">
        <f>'Feb24'!T1+'Feb24'!O1</f>
        <v>0</v>
      </c>
      <c r="E14" s="228">
        <f>'Feb24'!N1</f>
        <v>0</v>
      </c>
      <c r="F14" s="228">
        <f>'Feb24'!AD60+'Feb24'!AE60+'Feb24'!AF60+'Feb24'!AG60</f>
        <v>0</v>
      </c>
      <c r="G14" s="228">
        <f>'Feb24'!AE62+'Feb24'!AF62+'Feb24'!AG62</f>
        <v>0</v>
      </c>
      <c r="H14" s="228">
        <f>'Feb24'!P1</f>
        <v>0</v>
      </c>
      <c r="I14" s="227">
        <f t="shared" si="0"/>
        <v>0</v>
      </c>
      <c r="M14" s="212">
        <f t="shared" si="2"/>
        <v>2411</v>
      </c>
      <c r="N14" s="226">
        <f t="shared" si="1"/>
        <v>0</v>
      </c>
      <c r="O14" s="225"/>
    </row>
    <row r="15" spans="1:15" ht="15" customHeight="1" thickBot="1" x14ac:dyDescent="0.2">
      <c r="A15" s="231"/>
      <c r="B15" s="230">
        <f>Admin!$B$361</f>
        <v>45381</v>
      </c>
      <c r="C15" s="229">
        <f>Admin!$B$381</f>
        <v>45401</v>
      </c>
      <c r="D15" s="227">
        <f>'Mar24'!T1+'Mar24'!O1</f>
        <v>0</v>
      </c>
      <c r="E15" s="228">
        <f>'Mar24'!N1</f>
        <v>0</v>
      </c>
      <c r="F15" s="228">
        <f>'Mar24'!AD80+'Mar24'!AE80+'Mar24'!AF80+'Mar24'!AG80</f>
        <v>0</v>
      </c>
      <c r="G15" s="228">
        <f>'Mar24'!AE82+'Mar24'!AF82+'Mar24'!AG82</f>
        <v>0</v>
      </c>
      <c r="H15" s="228">
        <f>'Mar24'!P1</f>
        <v>0</v>
      </c>
      <c r="I15" s="227">
        <f t="shared" si="0"/>
        <v>0</v>
      </c>
      <c r="M15" s="212">
        <f t="shared" si="2"/>
        <v>2412</v>
      </c>
      <c r="N15" s="226">
        <f t="shared" si="1"/>
        <v>0</v>
      </c>
      <c r="O15" s="225"/>
    </row>
    <row r="16" spans="1:15" s="213" customFormat="1" ht="15" customHeight="1" thickTop="1" thickBot="1" x14ac:dyDescent="0.2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15">
      <c r="A17" s="216"/>
      <c r="B17" s="490"/>
      <c r="C17" s="490"/>
      <c r="D17" s="490"/>
      <c r="E17" s="490"/>
      <c r="F17" s="490"/>
      <c r="G17" s="490"/>
      <c r="H17" s="490"/>
      <c r="I17" s="490"/>
      <c r="J17" s="490"/>
      <c r="K17" s="490"/>
      <c r="L17" s="490"/>
      <c r="M17" s="490"/>
      <c r="N17" s="490"/>
      <c r="O17" s="215"/>
    </row>
    <row r="18" spans="1:15" x14ac:dyDescent="0.15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/>
  </sheetViews>
  <sheetFormatPr baseColWidth="10" defaultColWidth="9.1640625" defaultRowHeight="11" x14ac:dyDescent="0.15"/>
  <cols>
    <col min="1" max="1" width="6" style="306" customWidth="1"/>
    <col min="2" max="2" width="9.1640625" style="319"/>
    <col min="3" max="4" width="9.1640625" style="320"/>
    <col min="5" max="5" width="5.6640625" style="306" customWidth="1"/>
    <col min="6" max="6" width="9.1640625" style="321"/>
    <col min="7" max="7" width="6.33203125" style="306" customWidth="1"/>
    <col min="8" max="9" width="9.1640625" style="306"/>
    <col min="10" max="10" width="12.5" style="306" customWidth="1"/>
    <col min="11" max="11" width="9.5" style="306" customWidth="1"/>
    <col min="12" max="12" width="9.1640625" style="306"/>
    <col min="13" max="13" width="8.33203125" style="321" customWidth="1"/>
    <col min="14" max="14" width="10.5" style="321" customWidth="1"/>
    <col min="15" max="15" width="4.33203125" style="321" customWidth="1"/>
    <col min="16" max="16" width="9.83203125" style="321" bestFit="1" customWidth="1"/>
    <col min="17" max="17" width="4.33203125" style="321" customWidth="1"/>
    <col min="18" max="18" width="9.83203125" style="321" bestFit="1" customWidth="1"/>
    <col min="19" max="19" width="2" style="306" customWidth="1"/>
    <col min="20" max="16384" width="9.1640625" style="306"/>
  </cols>
  <sheetData>
    <row r="1" spans="1:19" ht="27" thickBot="1" x14ac:dyDescent="0.2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1" t="s">
        <v>77</v>
      </c>
      <c r="H1" s="492"/>
      <c r="I1" s="493">
        <f>B366</f>
        <v>45386</v>
      </c>
      <c r="J1" s="494"/>
      <c r="K1" s="303"/>
      <c r="L1" s="303"/>
      <c r="M1" s="304"/>
      <c r="N1" s="305" t="str">
        <f>TEXT(YEAR(I1)-1,"0") &amp; "-" &amp; TEXT(YEAR(I1)-2000,"0")</f>
        <v>2023-24</v>
      </c>
      <c r="O1" s="304"/>
      <c r="P1" s="304"/>
      <c r="Q1" s="304"/>
      <c r="R1" s="304"/>
      <c r="S1" s="303"/>
    </row>
    <row r="2" spans="1:19" ht="12" x14ac:dyDescent="0.15">
      <c r="A2" s="307" t="str">
        <f>TEXT(DATE(YEAR(B$2),MONTH(B$2)+(D2-1),1),"MmmYY")</f>
        <v>Apr23</v>
      </c>
      <c r="B2" s="308">
        <v>45022</v>
      </c>
      <c r="C2" s="309">
        <v>1</v>
      </c>
      <c r="D2" s="309">
        <v>1</v>
      </c>
      <c r="E2" s="310">
        <f>B2</f>
        <v>45022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15">
      <c r="A3" s="307" t="str">
        <f t="shared" ref="A3:A66" si="0">TEXT(DATE(YEAR(B$2),MONTH(B$2)+(D3-1),1),"MmmYY")</f>
        <v>Apr23</v>
      </c>
      <c r="B3" s="308">
        <f>B2+1</f>
        <v>45023</v>
      </c>
      <c r="C3" s="309">
        <v>1</v>
      </c>
      <c r="D3" s="309">
        <v>1</v>
      </c>
      <c r="E3" s="311"/>
      <c r="F3" s="312">
        <v>1</v>
      </c>
      <c r="G3" s="303"/>
      <c r="H3" s="495" t="s">
        <v>88</v>
      </c>
      <c r="I3" s="496"/>
      <c r="J3" s="496"/>
      <c r="K3" s="496"/>
      <c r="L3" s="496"/>
      <c r="M3" s="497"/>
      <c r="N3" s="303"/>
      <c r="O3" s="303"/>
      <c r="P3" s="303"/>
      <c r="Q3" s="303"/>
      <c r="R3" s="303"/>
      <c r="S3" s="303"/>
    </row>
    <row r="4" spans="1:19" ht="12" x14ac:dyDescent="0.15">
      <c r="A4" s="307" t="str">
        <f t="shared" si="0"/>
        <v>Apr23</v>
      </c>
      <c r="B4" s="308">
        <f t="shared" ref="B4:B67" si="1">B3+1</f>
        <v>45024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15">
      <c r="A5" s="307" t="str">
        <f t="shared" si="0"/>
        <v>Apr23</v>
      </c>
      <c r="B5" s="308">
        <f t="shared" si="1"/>
        <v>45025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15">
      <c r="A6" s="307" t="str">
        <f t="shared" si="0"/>
        <v>Apr23</v>
      </c>
      <c r="B6" s="308">
        <f t="shared" si="1"/>
        <v>45026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15">
      <c r="A7" s="307" t="str">
        <f t="shared" si="0"/>
        <v>Apr23</v>
      </c>
      <c r="B7" s="308">
        <f t="shared" si="1"/>
        <v>45027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15">
      <c r="A8" s="307" t="str">
        <f t="shared" si="0"/>
        <v>Apr23</v>
      </c>
      <c r="B8" s="308">
        <f t="shared" si="1"/>
        <v>45028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15">
      <c r="A9" s="307" t="str">
        <f t="shared" si="0"/>
        <v>Apr23</v>
      </c>
      <c r="B9" s="308">
        <f t="shared" si="1"/>
        <v>45029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15">
      <c r="A10" s="307" t="str">
        <f t="shared" si="0"/>
        <v>Apr23</v>
      </c>
      <c r="B10" s="308">
        <f t="shared" si="1"/>
        <v>45030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15">
      <c r="A11" s="307" t="str">
        <f t="shared" si="0"/>
        <v>Apr23</v>
      </c>
      <c r="B11" s="308">
        <f t="shared" si="1"/>
        <v>45031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15">
      <c r="A12" s="307" t="str">
        <f t="shared" si="0"/>
        <v>Apr23</v>
      </c>
      <c r="B12" s="308">
        <f t="shared" si="1"/>
        <v>45032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15">
      <c r="A13" s="307" t="str">
        <f t="shared" si="0"/>
        <v>Apr23</v>
      </c>
      <c r="B13" s="308">
        <f t="shared" si="1"/>
        <v>45033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15">
      <c r="A14" s="307" t="str">
        <f t="shared" si="0"/>
        <v>Apr23</v>
      </c>
      <c r="B14" s="308">
        <f t="shared" si="1"/>
        <v>45034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15">
      <c r="A15" s="307" t="str">
        <f t="shared" si="0"/>
        <v>Apr23</v>
      </c>
      <c r="B15" s="308">
        <f t="shared" si="1"/>
        <v>45035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15">
      <c r="A16" s="307" t="str">
        <f t="shared" si="0"/>
        <v>Apr23</v>
      </c>
      <c r="B16" s="308">
        <f t="shared" si="1"/>
        <v>45036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15">
      <c r="A17" s="307" t="str">
        <f t="shared" si="0"/>
        <v>Apr23</v>
      </c>
      <c r="B17" s="308">
        <f t="shared" si="1"/>
        <v>45037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15">
      <c r="A18" s="307" t="str">
        <f t="shared" si="0"/>
        <v>Apr23</v>
      </c>
      <c r="B18" s="308">
        <f t="shared" si="1"/>
        <v>45038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15">
      <c r="A19" s="307" t="str">
        <f t="shared" si="0"/>
        <v>Apr23</v>
      </c>
      <c r="B19" s="308">
        <f t="shared" si="1"/>
        <v>45039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15">
      <c r="A20" s="307" t="str">
        <f t="shared" si="0"/>
        <v>Apr23</v>
      </c>
      <c r="B20" s="308">
        <f t="shared" si="1"/>
        <v>45040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15">
      <c r="A21" s="307" t="str">
        <f t="shared" si="0"/>
        <v>Apr23</v>
      </c>
      <c r="B21" s="308">
        <f t="shared" si="1"/>
        <v>45041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15">
      <c r="A22" s="307" t="str">
        <f t="shared" si="0"/>
        <v>Apr23</v>
      </c>
      <c r="B22" s="308">
        <f t="shared" si="1"/>
        <v>45042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15">
      <c r="A23" s="307" t="str">
        <f t="shared" si="0"/>
        <v>Apr23</v>
      </c>
      <c r="B23" s="308">
        <f t="shared" si="1"/>
        <v>45043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15">
      <c r="A24" s="307" t="str">
        <f t="shared" si="0"/>
        <v>Apr23</v>
      </c>
      <c r="B24" s="308">
        <f t="shared" si="1"/>
        <v>45044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15">
      <c r="A25" s="307" t="str">
        <f t="shared" si="0"/>
        <v>Apr23</v>
      </c>
      <c r="B25" s="308">
        <f t="shared" si="1"/>
        <v>45045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15">
      <c r="A26" s="307" t="str">
        <f t="shared" si="0"/>
        <v>Apr23</v>
      </c>
      <c r="B26" s="308">
        <f t="shared" si="1"/>
        <v>45046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15">
      <c r="A27" s="307" t="str">
        <f t="shared" si="0"/>
        <v>Apr23</v>
      </c>
      <c r="B27" s="308">
        <f t="shared" si="1"/>
        <v>45047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15">
      <c r="A28" s="307" t="str">
        <f t="shared" si="0"/>
        <v>May23</v>
      </c>
      <c r="B28" s="308">
        <f t="shared" si="1"/>
        <v>45048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15">
      <c r="A29" s="307" t="str">
        <f t="shared" si="0"/>
        <v>May23</v>
      </c>
      <c r="B29" s="308">
        <f t="shared" si="1"/>
        <v>45049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15">
      <c r="A30" s="307" t="str">
        <f t="shared" si="0"/>
        <v>May23</v>
      </c>
      <c r="B30" s="308">
        <f t="shared" si="1"/>
        <v>45050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15">
      <c r="A31" s="307" t="str">
        <f t="shared" si="0"/>
        <v>May23</v>
      </c>
      <c r="B31" s="308">
        <f t="shared" si="1"/>
        <v>45051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15">
      <c r="A32" s="307" t="str">
        <f t="shared" si="0"/>
        <v>May23</v>
      </c>
      <c r="B32" s="308">
        <f t="shared" si="1"/>
        <v>45052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15">
      <c r="A33" s="307" t="str">
        <f t="shared" si="0"/>
        <v>May23</v>
      </c>
      <c r="B33" s="308">
        <f t="shared" si="1"/>
        <v>45053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15">
      <c r="A34" s="307" t="str">
        <f t="shared" si="0"/>
        <v>May23</v>
      </c>
      <c r="B34" s="308">
        <f t="shared" si="1"/>
        <v>45054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15">
      <c r="A35" s="307" t="str">
        <f t="shared" si="0"/>
        <v>May23</v>
      </c>
      <c r="B35" s="308">
        <f t="shared" si="1"/>
        <v>45055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15">
      <c r="A36" s="307" t="str">
        <f t="shared" si="0"/>
        <v>May23</v>
      </c>
      <c r="B36" s="308">
        <f t="shared" si="1"/>
        <v>45056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15">
      <c r="A37" s="307" t="str">
        <f t="shared" si="0"/>
        <v>May23</v>
      </c>
      <c r="B37" s="308">
        <f t="shared" si="1"/>
        <v>45057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15">
      <c r="A38" s="307" t="str">
        <f t="shared" si="0"/>
        <v>May23</v>
      </c>
      <c r="B38" s="308">
        <f t="shared" si="1"/>
        <v>45058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15">
      <c r="A39" s="307" t="str">
        <f t="shared" si="0"/>
        <v>May23</v>
      </c>
      <c r="B39" s="308">
        <f t="shared" si="1"/>
        <v>45059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15">
      <c r="A40" s="307" t="str">
        <f t="shared" si="0"/>
        <v>May23</v>
      </c>
      <c r="B40" s="308">
        <f t="shared" si="1"/>
        <v>45060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15">
      <c r="A41" s="307" t="str">
        <f t="shared" si="0"/>
        <v>May23</v>
      </c>
      <c r="B41" s="308">
        <f t="shared" si="1"/>
        <v>45061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15">
      <c r="A42" s="307" t="str">
        <f t="shared" si="0"/>
        <v>May23</v>
      </c>
      <c r="B42" s="308">
        <f t="shared" si="1"/>
        <v>45062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15">
      <c r="A43" s="307" t="str">
        <f t="shared" si="0"/>
        <v>May23</v>
      </c>
      <c r="B43" s="308">
        <f t="shared" si="1"/>
        <v>45063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15">
      <c r="A44" s="307" t="str">
        <f t="shared" si="0"/>
        <v>May23</v>
      </c>
      <c r="B44" s="308">
        <f t="shared" si="1"/>
        <v>45064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15">
      <c r="A45" s="307" t="str">
        <f t="shared" si="0"/>
        <v>May23</v>
      </c>
      <c r="B45" s="308">
        <f t="shared" si="1"/>
        <v>45065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15">
      <c r="A46" s="307" t="str">
        <f t="shared" si="0"/>
        <v>May23</v>
      </c>
      <c r="B46" s="308">
        <f t="shared" si="1"/>
        <v>45066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15">
      <c r="A47" s="307" t="str">
        <f t="shared" si="0"/>
        <v>May23</v>
      </c>
      <c r="B47" s="308">
        <f t="shared" si="1"/>
        <v>45067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15">
      <c r="A48" s="307" t="str">
        <f t="shared" si="0"/>
        <v>May23</v>
      </c>
      <c r="B48" s="308">
        <f t="shared" si="1"/>
        <v>45068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15">
      <c r="A49" s="307" t="str">
        <f t="shared" si="0"/>
        <v>May23</v>
      </c>
      <c r="B49" s="308">
        <f t="shared" si="1"/>
        <v>45069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15">
      <c r="A50" s="307" t="str">
        <f t="shared" si="0"/>
        <v>May23</v>
      </c>
      <c r="B50" s="308">
        <f t="shared" si="1"/>
        <v>45070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15">
      <c r="A51" s="307" t="str">
        <f t="shared" si="0"/>
        <v>May23</v>
      </c>
      <c r="B51" s="308">
        <f t="shared" si="1"/>
        <v>45071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15">
      <c r="A52" s="307" t="str">
        <f t="shared" si="0"/>
        <v>May23</v>
      </c>
      <c r="B52" s="308">
        <f t="shared" si="1"/>
        <v>45072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15">
      <c r="A53" s="307" t="str">
        <f t="shared" si="0"/>
        <v>May23</v>
      </c>
      <c r="B53" s="308">
        <f t="shared" si="1"/>
        <v>45073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15">
      <c r="A54" s="307" t="str">
        <f t="shared" si="0"/>
        <v>May23</v>
      </c>
      <c r="B54" s="308">
        <f t="shared" si="1"/>
        <v>45074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15">
      <c r="A55" s="307" t="str">
        <f t="shared" si="0"/>
        <v>May23</v>
      </c>
      <c r="B55" s="308">
        <f t="shared" si="1"/>
        <v>45075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15">
      <c r="A56" s="307" t="str">
        <f t="shared" si="0"/>
        <v>Jun23</v>
      </c>
      <c r="B56" s="308">
        <f t="shared" si="1"/>
        <v>45076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15">
      <c r="A57" s="307" t="str">
        <f t="shared" si="0"/>
        <v>Jun23</v>
      </c>
      <c r="B57" s="308">
        <f t="shared" si="1"/>
        <v>45077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15">
      <c r="A58" s="307" t="str">
        <f t="shared" si="0"/>
        <v>Jun23</v>
      </c>
      <c r="B58" s="308">
        <f t="shared" si="1"/>
        <v>45078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15">
      <c r="A59" s="307" t="str">
        <f t="shared" si="0"/>
        <v>Jun23</v>
      </c>
      <c r="B59" s="308">
        <f t="shared" si="1"/>
        <v>45079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15">
      <c r="A60" s="307" t="str">
        <f t="shared" si="0"/>
        <v>Jun23</v>
      </c>
      <c r="B60" s="308">
        <f t="shared" si="1"/>
        <v>45080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15">
      <c r="A61" s="307" t="str">
        <f t="shared" si="0"/>
        <v>Jun23</v>
      </c>
      <c r="B61" s="308">
        <f t="shared" si="1"/>
        <v>45081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15">
      <c r="A62" s="307" t="str">
        <f t="shared" si="0"/>
        <v>Jun23</v>
      </c>
      <c r="B62" s="308">
        <f t="shared" si="1"/>
        <v>45082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15">
      <c r="A63" s="316" t="str">
        <f t="shared" si="0"/>
        <v>Jun23</v>
      </c>
      <c r="B63" s="308">
        <f t="shared" si="1"/>
        <v>45083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15">
      <c r="A64" s="307" t="str">
        <f t="shared" si="0"/>
        <v>Jun23</v>
      </c>
      <c r="B64" s="308">
        <f t="shared" si="1"/>
        <v>45084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15">
      <c r="A65" s="307" t="str">
        <f t="shared" si="0"/>
        <v>Jun23</v>
      </c>
      <c r="B65" s="308">
        <f t="shared" si="1"/>
        <v>45085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15">
      <c r="A66" s="307" t="str">
        <f t="shared" si="0"/>
        <v>Jun23</v>
      </c>
      <c r="B66" s="308">
        <f t="shared" si="1"/>
        <v>45086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15">
      <c r="A67" s="307" t="str">
        <f t="shared" ref="A67:A130" si="2">TEXT(DATE(YEAR(B$2),MONTH(B$2)+(D67-1),1),"MmmYY")</f>
        <v>Jun23</v>
      </c>
      <c r="B67" s="308">
        <f t="shared" si="1"/>
        <v>45087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15">
      <c r="A68" s="307" t="str">
        <f t="shared" si="2"/>
        <v>Jun23</v>
      </c>
      <c r="B68" s="308">
        <f t="shared" ref="B68:B131" si="3">B67+1</f>
        <v>45088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15">
      <c r="A69" s="307" t="str">
        <f t="shared" si="2"/>
        <v>Jun23</v>
      </c>
      <c r="B69" s="308">
        <f t="shared" si="3"/>
        <v>45089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15">
      <c r="A70" s="307" t="str">
        <f t="shared" si="2"/>
        <v>Jun23</v>
      </c>
      <c r="B70" s="308">
        <f t="shared" si="3"/>
        <v>45090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15">
      <c r="A71" s="307" t="str">
        <f t="shared" si="2"/>
        <v>Jun23</v>
      </c>
      <c r="B71" s="308">
        <f t="shared" si="3"/>
        <v>45091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15">
      <c r="A72" s="307" t="str">
        <f t="shared" si="2"/>
        <v>Jun23</v>
      </c>
      <c r="B72" s="308">
        <f t="shared" si="3"/>
        <v>45092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15">
      <c r="A73" s="307" t="str">
        <f t="shared" si="2"/>
        <v>Jun23</v>
      </c>
      <c r="B73" s="308">
        <f t="shared" si="3"/>
        <v>45093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15">
      <c r="A74" s="307" t="str">
        <f t="shared" si="2"/>
        <v>Jun23</v>
      </c>
      <c r="B74" s="308">
        <f t="shared" si="3"/>
        <v>45094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15">
      <c r="A75" s="307" t="str">
        <f t="shared" si="2"/>
        <v>Jun23</v>
      </c>
      <c r="B75" s="308">
        <f t="shared" si="3"/>
        <v>45095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15">
      <c r="A76" s="307" t="str">
        <f t="shared" si="2"/>
        <v>Jun23</v>
      </c>
      <c r="B76" s="308">
        <f t="shared" si="3"/>
        <v>45096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15">
      <c r="A77" s="307" t="str">
        <f t="shared" si="2"/>
        <v>Jun23</v>
      </c>
      <c r="B77" s="308">
        <f t="shared" si="3"/>
        <v>45097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15">
      <c r="A78" s="307" t="str">
        <f t="shared" si="2"/>
        <v>Jun23</v>
      </c>
      <c r="B78" s="308">
        <f t="shared" si="3"/>
        <v>45098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15">
      <c r="A79" s="307" t="str">
        <f t="shared" si="2"/>
        <v>Jun23</v>
      </c>
      <c r="B79" s="308">
        <f t="shared" si="3"/>
        <v>45099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15">
      <c r="A80" s="307" t="str">
        <f t="shared" si="2"/>
        <v>Jun23</v>
      </c>
      <c r="B80" s="308">
        <f t="shared" si="3"/>
        <v>45100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15">
      <c r="A81" s="307" t="str">
        <f t="shared" si="2"/>
        <v>Jun23</v>
      </c>
      <c r="B81" s="308">
        <f t="shared" si="3"/>
        <v>45101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15">
      <c r="A82" s="307" t="str">
        <f t="shared" si="2"/>
        <v>Jun23</v>
      </c>
      <c r="B82" s="308">
        <f t="shared" si="3"/>
        <v>45102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15">
      <c r="A83" s="307" t="str">
        <f t="shared" si="2"/>
        <v>Jun23</v>
      </c>
      <c r="B83" s="308">
        <f t="shared" si="3"/>
        <v>45103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15">
      <c r="A84" s="307" t="str">
        <f t="shared" si="2"/>
        <v>Jun23</v>
      </c>
      <c r="B84" s="308">
        <f t="shared" si="3"/>
        <v>45104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15">
      <c r="A85" s="307" t="str">
        <f t="shared" si="2"/>
        <v>Jun23</v>
      </c>
      <c r="B85" s="308">
        <f t="shared" si="3"/>
        <v>45105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15">
      <c r="A86" s="307" t="str">
        <f t="shared" si="2"/>
        <v>Jun23</v>
      </c>
      <c r="B86" s="308">
        <f t="shared" si="3"/>
        <v>45106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15">
      <c r="A87" s="307" t="str">
        <f t="shared" si="2"/>
        <v>Jun23</v>
      </c>
      <c r="B87" s="308">
        <f t="shared" si="3"/>
        <v>45107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15">
      <c r="A88" s="307" t="str">
        <f t="shared" si="2"/>
        <v>Jun23</v>
      </c>
      <c r="B88" s="308">
        <f t="shared" si="3"/>
        <v>45108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15">
      <c r="A89" s="307" t="str">
        <f t="shared" si="2"/>
        <v>Jun23</v>
      </c>
      <c r="B89" s="308">
        <f t="shared" si="3"/>
        <v>45109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15">
      <c r="A90" s="307" t="str">
        <f t="shared" si="2"/>
        <v>Jun23</v>
      </c>
      <c r="B90" s="308">
        <f t="shared" si="3"/>
        <v>45110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15">
      <c r="A91" s="307" t="str">
        <f t="shared" si="2"/>
        <v>Jul23</v>
      </c>
      <c r="B91" s="308">
        <f t="shared" si="3"/>
        <v>45111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15">
      <c r="A92" s="307" t="str">
        <f t="shared" si="2"/>
        <v>Jul23</v>
      </c>
      <c r="B92" s="308">
        <f t="shared" si="3"/>
        <v>45112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15">
      <c r="A93" s="316" t="str">
        <f t="shared" si="2"/>
        <v>Jul23</v>
      </c>
      <c r="B93" s="308">
        <f t="shared" si="3"/>
        <v>45113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15">
      <c r="A94" s="307" t="str">
        <f t="shared" si="2"/>
        <v>Jul23</v>
      </c>
      <c r="B94" s="308">
        <f t="shared" si="3"/>
        <v>45114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15">
      <c r="A95" s="307" t="str">
        <f t="shared" si="2"/>
        <v>Jul23</v>
      </c>
      <c r="B95" s="308">
        <f t="shared" si="3"/>
        <v>45115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15">
      <c r="A96" s="307" t="str">
        <f t="shared" si="2"/>
        <v>Jul23</v>
      </c>
      <c r="B96" s="308">
        <f t="shared" si="3"/>
        <v>45116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15">
      <c r="A97" s="307" t="str">
        <f t="shared" si="2"/>
        <v>Jul23</v>
      </c>
      <c r="B97" s="308">
        <f t="shared" si="3"/>
        <v>45117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15">
      <c r="A98" s="307" t="str">
        <f t="shared" si="2"/>
        <v>Jul23</v>
      </c>
      <c r="B98" s="308">
        <f t="shared" si="3"/>
        <v>45118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15">
      <c r="A99" s="307" t="str">
        <f t="shared" si="2"/>
        <v>Jul23</v>
      </c>
      <c r="B99" s="308">
        <f t="shared" si="3"/>
        <v>45119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15">
      <c r="A100" s="307" t="str">
        <f t="shared" si="2"/>
        <v>Jul23</v>
      </c>
      <c r="B100" s="308">
        <f t="shared" si="3"/>
        <v>45120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15">
      <c r="A101" s="307" t="str">
        <f t="shared" si="2"/>
        <v>Jul23</v>
      </c>
      <c r="B101" s="308">
        <f t="shared" si="3"/>
        <v>45121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15">
      <c r="A102" s="307" t="str">
        <f t="shared" si="2"/>
        <v>Jul23</v>
      </c>
      <c r="B102" s="308">
        <f t="shared" si="3"/>
        <v>45122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15">
      <c r="A103" s="307" t="str">
        <f t="shared" si="2"/>
        <v>Jul23</v>
      </c>
      <c r="B103" s="308">
        <f t="shared" si="3"/>
        <v>45123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15">
      <c r="A104" s="307" t="str">
        <f t="shared" si="2"/>
        <v>Jul23</v>
      </c>
      <c r="B104" s="308">
        <f t="shared" si="3"/>
        <v>45124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15">
      <c r="A105" s="307" t="str">
        <f t="shared" si="2"/>
        <v>Jul23</v>
      </c>
      <c r="B105" s="308">
        <f t="shared" si="3"/>
        <v>45125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15">
      <c r="A106" s="307" t="str">
        <f t="shared" si="2"/>
        <v>Jul23</v>
      </c>
      <c r="B106" s="308">
        <f t="shared" si="3"/>
        <v>45126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15">
      <c r="A107" s="307" t="str">
        <f t="shared" si="2"/>
        <v>Jul23</v>
      </c>
      <c r="B107" s="308">
        <f t="shared" si="3"/>
        <v>45127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15">
      <c r="A108" s="307" t="str">
        <f t="shared" si="2"/>
        <v>Jul23</v>
      </c>
      <c r="B108" s="308">
        <f t="shared" si="3"/>
        <v>45128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15">
      <c r="A109" s="307" t="str">
        <f t="shared" si="2"/>
        <v>Jul23</v>
      </c>
      <c r="B109" s="308">
        <f t="shared" si="3"/>
        <v>45129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15">
      <c r="A110" s="307" t="str">
        <f t="shared" si="2"/>
        <v>Jul23</v>
      </c>
      <c r="B110" s="308">
        <f t="shared" si="3"/>
        <v>45130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15">
      <c r="A111" s="307" t="str">
        <f t="shared" si="2"/>
        <v>Jul23</v>
      </c>
      <c r="B111" s="308">
        <f t="shared" si="3"/>
        <v>45131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15">
      <c r="A112" s="307" t="str">
        <f t="shared" si="2"/>
        <v>Jul23</v>
      </c>
      <c r="B112" s="308">
        <f t="shared" si="3"/>
        <v>45132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15">
      <c r="A113" s="307" t="str">
        <f t="shared" si="2"/>
        <v>Jul23</v>
      </c>
      <c r="B113" s="308">
        <f t="shared" si="3"/>
        <v>45133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15">
      <c r="A114" s="307" t="str">
        <f t="shared" si="2"/>
        <v>Jul23</v>
      </c>
      <c r="B114" s="308">
        <f t="shared" si="3"/>
        <v>45134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15">
      <c r="A115" s="307" t="str">
        <f t="shared" si="2"/>
        <v>Jul23</v>
      </c>
      <c r="B115" s="308">
        <f t="shared" si="3"/>
        <v>45135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15">
      <c r="A116" s="307" t="str">
        <f t="shared" si="2"/>
        <v>Jul23</v>
      </c>
      <c r="B116" s="308">
        <f t="shared" si="3"/>
        <v>45136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15">
      <c r="A117" s="307" t="str">
        <f t="shared" si="2"/>
        <v>Jul23</v>
      </c>
      <c r="B117" s="308">
        <f t="shared" si="3"/>
        <v>45137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15">
      <c r="A118" s="307" t="str">
        <f t="shared" si="2"/>
        <v>Jul23</v>
      </c>
      <c r="B118" s="308">
        <f t="shared" si="3"/>
        <v>45138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15">
      <c r="A119" s="307" t="str">
        <f t="shared" si="2"/>
        <v>Aug23</v>
      </c>
      <c r="B119" s="308">
        <f t="shared" si="3"/>
        <v>45139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15">
      <c r="A120" s="307" t="str">
        <f t="shared" si="2"/>
        <v>Aug23</v>
      </c>
      <c r="B120" s="308">
        <f t="shared" si="3"/>
        <v>45140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15">
      <c r="A121" s="307" t="str">
        <f t="shared" si="2"/>
        <v>Aug23</v>
      </c>
      <c r="B121" s="308">
        <f t="shared" si="3"/>
        <v>45141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15">
      <c r="A122" s="307" t="str">
        <f t="shared" si="2"/>
        <v>Aug23</v>
      </c>
      <c r="B122" s="308">
        <f t="shared" si="3"/>
        <v>45142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15">
      <c r="A123" s="307" t="str">
        <f t="shared" si="2"/>
        <v>Aug23</v>
      </c>
      <c r="B123" s="308">
        <f t="shared" si="3"/>
        <v>45143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15">
      <c r="A124" s="316" t="str">
        <f t="shared" si="2"/>
        <v>Aug23</v>
      </c>
      <c r="B124" s="308">
        <f t="shared" si="3"/>
        <v>45144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15">
      <c r="A125" s="307" t="str">
        <f t="shared" si="2"/>
        <v>Aug23</v>
      </c>
      <c r="B125" s="308">
        <f t="shared" si="3"/>
        <v>45145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15">
      <c r="A126" s="307" t="str">
        <f t="shared" si="2"/>
        <v>Aug23</v>
      </c>
      <c r="B126" s="308">
        <f t="shared" si="3"/>
        <v>45146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15">
      <c r="A127" s="307" t="str">
        <f t="shared" si="2"/>
        <v>Aug23</v>
      </c>
      <c r="B127" s="308">
        <f t="shared" si="3"/>
        <v>45147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15">
      <c r="A128" s="307" t="str">
        <f t="shared" si="2"/>
        <v>Aug23</v>
      </c>
      <c r="B128" s="308">
        <f t="shared" si="3"/>
        <v>45148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15">
      <c r="A129" s="307" t="str">
        <f t="shared" si="2"/>
        <v>Aug23</v>
      </c>
      <c r="B129" s="308">
        <f t="shared" si="3"/>
        <v>45149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15">
      <c r="A130" s="307" t="str">
        <f t="shared" si="2"/>
        <v>Aug23</v>
      </c>
      <c r="B130" s="308">
        <f t="shared" si="3"/>
        <v>45150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15">
      <c r="A131" s="307" t="str">
        <f t="shared" ref="A131:A194" si="4">TEXT(DATE(YEAR(B$2),MONTH(B$2)+(D131-1),1),"MmmYY")</f>
        <v>Aug23</v>
      </c>
      <c r="B131" s="308">
        <f t="shared" si="3"/>
        <v>45151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15">
      <c r="A132" s="307" t="str">
        <f t="shared" si="4"/>
        <v>Aug23</v>
      </c>
      <c r="B132" s="308">
        <f t="shared" ref="B132:B195" si="5">B131+1</f>
        <v>45152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15">
      <c r="A133" s="307" t="str">
        <f t="shared" si="4"/>
        <v>Aug23</v>
      </c>
      <c r="B133" s="308">
        <f t="shared" si="5"/>
        <v>45153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15">
      <c r="A134" s="307" t="str">
        <f t="shared" si="4"/>
        <v>Aug23</v>
      </c>
      <c r="B134" s="308">
        <f t="shared" si="5"/>
        <v>45154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15">
      <c r="A135" s="307" t="str">
        <f t="shared" si="4"/>
        <v>Aug23</v>
      </c>
      <c r="B135" s="308">
        <f t="shared" si="5"/>
        <v>45155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15">
      <c r="A136" s="307" t="str">
        <f t="shared" si="4"/>
        <v>Aug23</v>
      </c>
      <c r="B136" s="308">
        <f t="shared" si="5"/>
        <v>45156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15">
      <c r="A137" s="307" t="str">
        <f t="shared" si="4"/>
        <v>Aug23</v>
      </c>
      <c r="B137" s="308">
        <f t="shared" si="5"/>
        <v>45157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15">
      <c r="A138" s="307" t="str">
        <f t="shared" si="4"/>
        <v>Aug23</v>
      </c>
      <c r="B138" s="308">
        <f t="shared" si="5"/>
        <v>45158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15">
      <c r="A139" s="307" t="str">
        <f t="shared" si="4"/>
        <v>Aug23</v>
      </c>
      <c r="B139" s="308">
        <f t="shared" si="5"/>
        <v>45159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15">
      <c r="A140" s="307" t="str">
        <f t="shared" si="4"/>
        <v>Aug23</v>
      </c>
      <c r="B140" s="308">
        <f t="shared" si="5"/>
        <v>45160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15">
      <c r="A141" s="307" t="str">
        <f t="shared" si="4"/>
        <v>Aug23</v>
      </c>
      <c r="B141" s="308">
        <f t="shared" si="5"/>
        <v>45161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15">
      <c r="A142" s="307" t="str">
        <f t="shared" si="4"/>
        <v>Aug23</v>
      </c>
      <c r="B142" s="308">
        <f t="shared" si="5"/>
        <v>45162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15">
      <c r="A143" s="307" t="str">
        <f t="shared" si="4"/>
        <v>Aug23</v>
      </c>
      <c r="B143" s="308">
        <f t="shared" si="5"/>
        <v>45163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15">
      <c r="A144" s="307" t="str">
        <f t="shared" si="4"/>
        <v>Aug23</v>
      </c>
      <c r="B144" s="308">
        <f t="shared" si="5"/>
        <v>45164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15">
      <c r="A145" s="307" t="str">
        <f t="shared" si="4"/>
        <v>Aug23</v>
      </c>
      <c r="B145" s="308">
        <f t="shared" si="5"/>
        <v>45165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15">
      <c r="A146" s="307" t="str">
        <f t="shared" si="4"/>
        <v>Aug23</v>
      </c>
      <c r="B146" s="308">
        <f t="shared" si="5"/>
        <v>45166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15">
      <c r="A147" s="307" t="str">
        <f t="shared" si="4"/>
        <v>Sep23</v>
      </c>
      <c r="B147" s="308">
        <f t="shared" si="5"/>
        <v>45167</v>
      </c>
      <c r="C147" s="309">
        <v>22</v>
      </c>
      <c r="D147" s="309">
        <v>6</v>
      </c>
      <c r="E147" s="311"/>
      <c r="F147" s="312">
        <v>1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15">
      <c r="A148" s="307" t="str">
        <f t="shared" si="4"/>
        <v>Sep23</v>
      </c>
      <c r="B148" s="308">
        <f t="shared" si="5"/>
        <v>45168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15">
      <c r="A149" s="307" t="str">
        <f t="shared" si="4"/>
        <v>Sep23</v>
      </c>
      <c r="B149" s="308">
        <f t="shared" si="5"/>
        <v>45169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15">
      <c r="A150" s="307" t="str">
        <f t="shared" si="4"/>
        <v>Sep23</v>
      </c>
      <c r="B150" s="308">
        <f t="shared" si="5"/>
        <v>45170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15">
      <c r="A151" s="307" t="str">
        <f t="shared" si="4"/>
        <v>Sep23</v>
      </c>
      <c r="B151" s="308">
        <f t="shared" si="5"/>
        <v>45171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15">
      <c r="A152" s="307" t="str">
        <f t="shared" si="4"/>
        <v>Sep23</v>
      </c>
      <c r="B152" s="308">
        <f t="shared" si="5"/>
        <v>45172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15">
      <c r="A153" s="307" t="str">
        <f t="shared" si="4"/>
        <v>Sep23</v>
      </c>
      <c r="B153" s="308">
        <f t="shared" si="5"/>
        <v>45173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15">
      <c r="A154" s="307" t="str">
        <f t="shared" si="4"/>
        <v>Sep23</v>
      </c>
      <c r="B154" s="308">
        <f t="shared" si="5"/>
        <v>45174</v>
      </c>
      <c r="C154" s="309">
        <v>23</v>
      </c>
      <c r="D154" s="309">
        <v>6</v>
      </c>
      <c r="E154" s="311"/>
      <c r="F154" s="312">
        <v>2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15">
      <c r="A155" s="316" t="str">
        <f t="shared" si="4"/>
        <v>Sep23</v>
      </c>
      <c r="B155" s="322">
        <f t="shared" si="5"/>
        <v>45175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15">
      <c r="A156" s="307" t="str">
        <f t="shared" si="4"/>
        <v>Sep23</v>
      </c>
      <c r="B156" s="308">
        <f t="shared" si="5"/>
        <v>45176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15">
      <c r="A157" s="307" t="str">
        <f t="shared" si="4"/>
        <v>Sep23</v>
      </c>
      <c r="B157" s="308">
        <f t="shared" si="5"/>
        <v>45177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15">
      <c r="A158" s="307" t="str">
        <f t="shared" si="4"/>
        <v>Sep23</v>
      </c>
      <c r="B158" s="308">
        <f t="shared" si="5"/>
        <v>45178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15">
      <c r="A159" s="307" t="str">
        <f t="shared" si="4"/>
        <v>Sep23</v>
      </c>
      <c r="B159" s="308">
        <f t="shared" si="5"/>
        <v>45179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15">
      <c r="A160" s="307" t="str">
        <f t="shared" si="4"/>
        <v>Sep23</v>
      </c>
      <c r="B160" s="308">
        <f t="shared" si="5"/>
        <v>45180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15">
      <c r="A161" s="307" t="str">
        <f t="shared" si="4"/>
        <v>Sep23</v>
      </c>
      <c r="B161" s="308">
        <f t="shared" si="5"/>
        <v>45181</v>
      </c>
      <c r="C161" s="309">
        <v>24</v>
      </c>
      <c r="D161" s="309">
        <v>6</v>
      </c>
      <c r="E161" s="311"/>
      <c r="F161" s="312">
        <v>3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15">
      <c r="A162" s="307" t="str">
        <f t="shared" si="4"/>
        <v>Sep23</v>
      </c>
      <c r="B162" s="308">
        <f t="shared" si="5"/>
        <v>45182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15">
      <c r="A163" s="307" t="str">
        <f t="shared" si="4"/>
        <v>Sep23</v>
      </c>
      <c r="B163" s="308">
        <f t="shared" si="5"/>
        <v>45183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15">
      <c r="A164" s="307" t="str">
        <f t="shared" si="4"/>
        <v>Sep23</v>
      </c>
      <c r="B164" s="308">
        <f t="shared" si="5"/>
        <v>45184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15">
      <c r="A165" s="307" t="str">
        <f t="shared" si="4"/>
        <v>Sep23</v>
      </c>
      <c r="B165" s="308">
        <f t="shared" si="5"/>
        <v>45185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15">
      <c r="A166" s="307" t="str">
        <f t="shared" si="4"/>
        <v>Sep23</v>
      </c>
      <c r="B166" s="308">
        <f t="shared" si="5"/>
        <v>45186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15">
      <c r="A167" s="307" t="str">
        <f t="shared" si="4"/>
        <v>Sep23</v>
      </c>
      <c r="B167" s="308">
        <f t="shared" si="5"/>
        <v>45187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15">
      <c r="A168" s="307" t="str">
        <f t="shared" si="4"/>
        <v>Sep23</v>
      </c>
      <c r="B168" s="308">
        <f t="shared" si="5"/>
        <v>45188</v>
      </c>
      <c r="C168" s="309">
        <v>25</v>
      </c>
      <c r="D168" s="309">
        <v>6</v>
      </c>
      <c r="E168" s="311"/>
      <c r="F168" s="312">
        <v>4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15">
      <c r="A169" s="307" t="str">
        <f t="shared" si="4"/>
        <v>Sep23</v>
      </c>
      <c r="B169" s="308">
        <f t="shared" si="5"/>
        <v>45189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15">
      <c r="A170" s="307" t="str">
        <f t="shared" si="4"/>
        <v>Sep23</v>
      </c>
      <c r="B170" s="308">
        <f t="shared" si="5"/>
        <v>45190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15">
      <c r="A171" s="307" t="str">
        <f t="shared" si="4"/>
        <v>Sep23</v>
      </c>
      <c r="B171" s="308">
        <f t="shared" si="5"/>
        <v>45191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15">
      <c r="A172" s="307" t="str">
        <f t="shared" si="4"/>
        <v>Sep23</v>
      </c>
      <c r="B172" s="308">
        <f t="shared" si="5"/>
        <v>45192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15">
      <c r="A173" s="307" t="str">
        <f t="shared" si="4"/>
        <v>Sep23</v>
      </c>
      <c r="B173" s="308">
        <f t="shared" si="5"/>
        <v>45193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15">
      <c r="A174" s="307" t="str">
        <f t="shared" si="4"/>
        <v>Sep23</v>
      </c>
      <c r="B174" s="308">
        <f t="shared" si="5"/>
        <v>45194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15">
      <c r="A175" s="307" t="str">
        <f t="shared" si="4"/>
        <v>Sep23</v>
      </c>
      <c r="B175" s="308">
        <f t="shared" si="5"/>
        <v>45195</v>
      </c>
      <c r="C175" s="309">
        <v>26</v>
      </c>
      <c r="D175" s="309">
        <v>6</v>
      </c>
      <c r="E175" s="311"/>
      <c r="F175" s="312">
        <v>5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15">
      <c r="A176" s="307" t="str">
        <f t="shared" si="4"/>
        <v>Sep23</v>
      </c>
      <c r="B176" s="308">
        <f t="shared" si="5"/>
        <v>45196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15">
      <c r="A177" s="307" t="str">
        <f t="shared" si="4"/>
        <v>Sep23</v>
      </c>
      <c r="B177" s="308">
        <f t="shared" si="5"/>
        <v>45197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15">
      <c r="A178" s="307" t="str">
        <f t="shared" si="4"/>
        <v>Sep23</v>
      </c>
      <c r="B178" s="308">
        <f t="shared" si="5"/>
        <v>45198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15">
      <c r="A179" s="307" t="str">
        <f t="shared" si="4"/>
        <v>Sep23</v>
      </c>
      <c r="B179" s="308">
        <f t="shared" si="5"/>
        <v>45199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15">
      <c r="A180" s="307" t="str">
        <f t="shared" si="4"/>
        <v>Sep23</v>
      </c>
      <c r="B180" s="308">
        <f t="shared" si="5"/>
        <v>45200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15">
      <c r="A181" s="307" t="str">
        <f t="shared" si="4"/>
        <v>Sep23</v>
      </c>
      <c r="B181" s="308">
        <f t="shared" si="5"/>
        <v>45201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15">
      <c r="A182" s="307" t="str">
        <f t="shared" si="4"/>
        <v>Oct23</v>
      </c>
      <c r="B182" s="308">
        <f t="shared" si="5"/>
        <v>45202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15">
      <c r="A183" s="307" t="str">
        <f t="shared" si="4"/>
        <v>Oct23</v>
      </c>
      <c r="B183" s="308">
        <f t="shared" si="5"/>
        <v>45203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15">
      <c r="A184" s="307" t="str">
        <f t="shared" si="4"/>
        <v>Oct23</v>
      </c>
      <c r="B184" s="308">
        <f t="shared" si="5"/>
        <v>45204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15">
      <c r="A185" s="316" t="str">
        <f t="shared" si="4"/>
        <v>Oct23</v>
      </c>
      <c r="B185" s="322">
        <f t="shared" si="5"/>
        <v>45205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15">
      <c r="A186" s="307" t="str">
        <f t="shared" si="4"/>
        <v>Oct23</v>
      </c>
      <c r="B186" s="308">
        <f t="shared" si="5"/>
        <v>45206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15">
      <c r="A187" s="307" t="str">
        <f t="shared" si="4"/>
        <v>Oct23</v>
      </c>
      <c r="B187" s="308">
        <f t="shared" si="5"/>
        <v>45207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15">
      <c r="A188" s="307" t="str">
        <f t="shared" si="4"/>
        <v>Oct23</v>
      </c>
      <c r="B188" s="308">
        <f t="shared" si="5"/>
        <v>45208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15">
      <c r="A189" s="307" t="str">
        <f t="shared" si="4"/>
        <v>Oct23</v>
      </c>
      <c r="B189" s="308">
        <f t="shared" si="5"/>
        <v>45209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15">
      <c r="A190" s="307" t="str">
        <f t="shared" si="4"/>
        <v>Oct23</v>
      </c>
      <c r="B190" s="308">
        <f t="shared" si="5"/>
        <v>45210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15">
      <c r="A191" s="307" t="str">
        <f t="shared" si="4"/>
        <v>Oct23</v>
      </c>
      <c r="B191" s="308">
        <f t="shared" si="5"/>
        <v>45211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15">
      <c r="A192" s="307" t="str">
        <f t="shared" si="4"/>
        <v>Oct23</v>
      </c>
      <c r="B192" s="308">
        <f t="shared" si="5"/>
        <v>45212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15">
      <c r="A193" s="307" t="str">
        <f t="shared" si="4"/>
        <v>Oct23</v>
      </c>
      <c r="B193" s="308">
        <f t="shared" si="5"/>
        <v>45213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15">
      <c r="A194" s="307" t="str">
        <f t="shared" si="4"/>
        <v>Oct23</v>
      </c>
      <c r="B194" s="308">
        <f t="shared" si="5"/>
        <v>45214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15">
      <c r="A195" s="307" t="str">
        <f t="shared" ref="A195:A258" si="6">TEXT(DATE(YEAR(B$2),MONTH(B$2)+(D195-1),1),"MmmYY")</f>
        <v>Oct23</v>
      </c>
      <c r="B195" s="308">
        <f t="shared" si="5"/>
        <v>45215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15">
      <c r="A196" s="307" t="str">
        <f t="shared" si="6"/>
        <v>Oct23</v>
      </c>
      <c r="B196" s="308">
        <f t="shared" ref="B196:B259" si="7">B195+1</f>
        <v>45216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15">
      <c r="A197" s="307" t="str">
        <f t="shared" si="6"/>
        <v>Oct23</v>
      </c>
      <c r="B197" s="308">
        <f t="shared" si="7"/>
        <v>45217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15">
      <c r="A198" s="307" t="str">
        <f t="shared" si="6"/>
        <v>Oct23</v>
      </c>
      <c r="B198" s="308">
        <f t="shared" si="7"/>
        <v>45218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15">
      <c r="A199" s="307" t="str">
        <f t="shared" si="6"/>
        <v>Oct23</v>
      </c>
      <c r="B199" s="308">
        <f t="shared" si="7"/>
        <v>45219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15">
      <c r="A200" s="307" t="str">
        <f t="shared" si="6"/>
        <v>Oct23</v>
      </c>
      <c r="B200" s="308">
        <f t="shared" si="7"/>
        <v>45220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15">
      <c r="A201" s="307" t="str">
        <f t="shared" si="6"/>
        <v>Oct23</v>
      </c>
      <c r="B201" s="308">
        <f t="shared" si="7"/>
        <v>45221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15">
      <c r="A202" s="307" t="str">
        <f t="shared" si="6"/>
        <v>Oct23</v>
      </c>
      <c r="B202" s="308">
        <f t="shared" si="7"/>
        <v>45222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15">
      <c r="A203" s="307" t="str">
        <f t="shared" si="6"/>
        <v>Oct23</v>
      </c>
      <c r="B203" s="308">
        <f t="shared" si="7"/>
        <v>45223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15">
      <c r="A204" s="307" t="str">
        <f t="shared" si="6"/>
        <v>Oct23</v>
      </c>
      <c r="B204" s="308">
        <f t="shared" si="7"/>
        <v>45224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15">
      <c r="A205" s="307" t="str">
        <f t="shared" si="6"/>
        <v>Oct23</v>
      </c>
      <c r="B205" s="308">
        <f t="shared" si="7"/>
        <v>45225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15">
      <c r="A206" s="307" t="str">
        <f t="shared" si="6"/>
        <v>Oct23</v>
      </c>
      <c r="B206" s="308">
        <f t="shared" si="7"/>
        <v>45226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15">
      <c r="A207" s="307" t="str">
        <f t="shared" si="6"/>
        <v>Oct23</v>
      </c>
      <c r="B207" s="308">
        <f t="shared" si="7"/>
        <v>45227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15">
      <c r="A208" s="307" t="str">
        <f t="shared" si="6"/>
        <v>Oct23</v>
      </c>
      <c r="B208" s="308">
        <f t="shared" si="7"/>
        <v>45228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15">
      <c r="A209" s="307" t="str">
        <f t="shared" si="6"/>
        <v>Oct23</v>
      </c>
      <c r="B209" s="308">
        <f t="shared" si="7"/>
        <v>45229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15">
      <c r="A210" s="307" t="str">
        <f t="shared" si="6"/>
        <v>Nov23</v>
      </c>
      <c r="B210" s="308">
        <f t="shared" si="7"/>
        <v>45230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15">
      <c r="A211" s="307" t="str">
        <f t="shared" si="6"/>
        <v>Nov23</v>
      </c>
      <c r="B211" s="308">
        <f t="shared" si="7"/>
        <v>45231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15">
      <c r="A212" s="307" t="str">
        <f t="shared" si="6"/>
        <v>Nov23</v>
      </c>
      <c r="B212" s="308">
        <f t="shared" si="7"/>
        <v>45232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15">
      <c r="A213" s="307" t="str">
        <f t="shared" si="6"/>
        <v>Nov23</v>
      </c>
      <c r="B213" s="308">
        <f t="shared" si="7"/>
        <v>45233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15">
      <c r="A214" s="307" t="str">
        <f t="shared" si="6"/>
        <v>Nov23</v>
      </c>
      <c r="B214" s="308">
        <f t="shared" si="7"/>
        <v>45234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15">
      <c r="A215" s="316" t="str">
        <f t="shared" si="6"/>
        <v>Nov23</v>
      </c>
      <c r="B215" s="308">
        <f t="shared" si="7"/>
        <v>45235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15">
      <c r="A216" s="316" t="str">
        <f t="shared" si="6"/>
        <v>Nov23</v>
      </c>
      <c r="B216" s="322">
        <f t="shared" si="7"/>
        <v>45236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15">
      <c r="A217" s="307" t="str">
        <f t="shared" si="6"/>
        <v>Nov23</v>
      </c>
      <c r="B217" s="308">
        <f t="shared" si="7"/>
        <v>45237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15">
      <c r="A218" s="307" t="str">
        <f t="shared" si="6"/>
        <v>Nov23</v>
      </c>
      <c r="B218" s="308">
        <f t="shared" si="7"/>
        <v>45238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15">
      <c r="A219" s="307" t="str">
        <f t="shared" si="6"/>
        <v>Nov23</v>
      </c>
      <c r="B219" s="308">
        <f t="shared" si="7"/>
        <v>45239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15">
      <c r="A220" s="307" t="str">
        <f t="shared" si="6"/>
        <v>Nov23</v>
      </c>
      <c r="B220" s="308">
        <f t="shared" si="7"/>
        <v>45240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15">
      <c r="A221" s="307" t="str">
        <f t="shared" si="6"/>
        <v>Nov23</v>
      </c>
      <c r="B221" s="308">
        <f t="shared" si="7"/>
        <v>45241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15">
      <c r="A222" s="307" t="str">
        <f t="shared" si="6"/>
        <v>Nov23</v>
      </c>
      <c r="B222" s="308">
        <f t="shared" si="7"/>
        <v>45242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15">
      <c r="A223" s="307" t="str">
        <f t="shared" si="6"/>
        <v>Nov23</v>
      </c>
      <c r="B223" s="308">
        <f t="shared" si="7"/>
        <v>45243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15">
      <c r="A224" s="307" t="str">
        <f t="shared" si="6"/>
        <v>Nov23</v>
      </c>
      <c r="B224" s="308">
        <f t="shared" si="7"/>
        <v>45244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15">
      <c r="A225" s="307" t="str">
        <f t="shared" si="6"/>
        <v>Nov23</v>
      </c>
      <c r="B225" s="308">
        <f t="shared" si="7"/>
        <v>45245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15">
      <c r="A226" s="307" t="str">
        <f t="shared" si="6"/>
        <v>Nov23</v>
      </c>
      <c r="B226" s="308">
        <f t="shared" si="7"/>
        <v>45246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15">
      <c r="A227" s="307" t="str">
        <f t="shared" si="6"/>
        <v>Nov23</v>
      </c>
      <c r="B227" s="308">
        <f t="shared" si="7"/>
        <v>45247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15">
      <c r="A228" s="307" t="str">
        <f t="shared" si="6"/>
        <v>Nov23</v>
      </c>
      <c r="B228" s="308">
        <f t="shared" si="7"/>
        <v>45248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15">
      <c r="A229" s="307" t="str">
        <f t="shared" si="6"/>
        <v>Nov23</v>
      </c>
      <c r="B229" s="308">
        <f t="shared" si="7"/>
        <v>45249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15">
      <c r="A230" s="307" t="str">
        <f t="shared" si="6"/>
        <v>Nov23</v>
      </c>
      <c r="B230" s="308">
        <f t="shared" si="7"/>
        <v>45250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15">
      <c r="A231" s="307" t="str">
        <f t="shared" si="6"/>
        <v>Nov23</v>
      </c>
      <c r="B231" s="308">
        <f t="shared" si="7"/>
        <v>45251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15">
      <c r="A232" s="307" t="str">
        <f t="shared" si="6"/>
        <v>Nov23</v>
      </c>
      <c r="B232" s="308">
        <f t="shared" si="7"/>
        <v>45252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15">
      <c r="A233" s="307" t="str">
        <f t="shared" si="6"/>
        <v>Nov23</v>
      </c>
      <c r="B233" s="308">
        <f t="shared" si="7"/>
        <v>45253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15">
      <c r="A234" s="307" t="str">
        <f t="shared" si="6"/>
        <v>Nov23</v>
      </c>
      <c r="B234" s="308">
        <f t="shared" si="7"/>
        <v>45254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15">
      <c r="A235" s="307" t="str">
        <f t="shared" si="6"/>
        <v>Nov23</v>
      </c>
      <c r="B235" s="308">
        <f t="shared" si="7"/>
        <v>45255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15">
      <c r="A236" s="307" t="str">
        <f t="shared" si="6"/>
        <v>Nov23</v>
      </c>
      <c r="B236" s="308">
        <f t="shared" si="7"/>
        <v>45256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15">
      <c r="A237" s="307" t="str">
        <f t="shared" si="6"/>
        <v>Nov23</v>
      </c>
      <c r="B237" s="308">
        <f t="shared" si="7"/>
        <v>45257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15">
      <c r="A238" s="307" t="str">
        <f t="shared" si="6"/>
        <v>Dec23</v>
      </c>
      <c r="B238" s="308">
        <f t="shared" si="7"/>
        <v>45258</v>
      </c>
      <c r="C238" s="309">
        <v>35</v>
      </c>
      <c r="D238" s="309">
        <v>9</v>
      </c>
      <c r="E238" s="311"/>
      <c r="F238" s="312">
        <v>1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15">
      <c r="A239" s="307" t="str">
        <f t="shared" si="6"/>
        <v>Dec23</v>
      </c>
      <c r="B239" s="308">
        <f t="shared" si="7"/>
        <v>45259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15">
      <c r="A240" s="307" t="str">
        <f t="shared" si="6"/>
        <v>Dec23</v>
      </c>
      <c r="B240" s="308">
        <f t="shared" si="7"/>
        <v>45260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15">
      <c r="A241" s="307" t="str">
        <f t="shared" si="6"/>
        <v>Dec23</v>
      </c>
      <c r="B241" s="308">
        <f t="shared" si="7"/>
        <v>45261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15">
      <c r="A242" s="307" t="str">
        <f t="shared" si="6"/>
        <v>Dec23</v>
      </c>
      <c r="B242" s="308">
        <f t="shared" si="7"/>
        <v>45262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15">
      <c r="A243" s="307" t="str">
        <f t="shared" si="6"/>
        <v>Dec23</v>
      </c>
      <c r="B243" s="308">
        <f t="shared" si="7"/>
        <v>45263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15">
      <c r="A244" s="307" t="str">
        <f t="shared" si="6"/>
        <v>Dec23</v>
      </c>
      <c r="B244" s="308">
        <f t="shared" si="7"/>
        <v>45264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15">
      <c r="A245" s="307" t="str">
        <f t="shared" si="6"/>
        <v>Dec23</v>
      </c>
      <c r="B245" s="308">
        <f t="shared" si="7"/>
        <v>45265</v>
      </c>
      <c r="C245" s="309">
        <v>36</v>
      </c>
      <c r="D245" s="309">
        <v>9</v>
      </c>
      <c r="E245" s="311"/>
      <c r="F245" s="312">
        <v>2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15">
      <c r="A246" s="316" t="str">
        <f t="shared" si="6"/>
        <v>Dec23</v>
      </c>
      <c r="B246" s="322">
        <f t="shared" si="7"/>
        <v>45266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15">
      <c r="A247" s="307" t="str">
        <f t="shared" si="6"/>
        <v>Dec23</v>
      </c>
      <c r="B247" s="308">
        <f t="shared" si="7"/>
        <v>45267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15">
      <c r="A248" s="307" t="str">
        <f t="shared" si="6"/>
        <v>Dec23</v>
      </c>
      <c r="B248" s="308">
        <f t="shared" si="7"/>
        <v>45268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15">
      <c r="A249" s="307" t="str">
        <f t="shared" si="6"/>
        <v>Dec23</v>
      </c>
      <c r="B249" s="308">
        <f t="shared" si="7"/>
        <v>45269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15">
      <c r="A250" s="307" t="str">
        <f t="shared" si="6"/>
        <v>Dec23</v>
      </c>
      <c r="B250" s="308">
        <f t="shared" si="7"/>
        <v>45270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15">
      <c r="A251" s="307" t="str">
        <f t="shared" si="6"/>
        <v>Dec23</v>
      </c>
      <c r="B251" s="308">
        <f t="shared" si="7"/>
        <v>45271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15">
      <c r="A252" s="307" t="str">
        <f t="shared" si="6"/>
        <v>Dec23</v>
      </c>
      <c r="B252" s="308">
        <f t="shared" si="7"/>
        <v>45272</v>
      </c>
      <c r="C252" s="309">
        <v>37</v>
      </c>
      <c r="D252" s="309">
        <v>9</v>
      </c>
      <c r="E252" s="311"/>
      <c r="F252" s="312">
        <v>3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15">
      <c r="A253" s="307" t="str">
        <f t="shared" si="6"/>
        <v>Dec23</v>
      </c>
      <c r="B253" s="308">
        <f t="shared" si="7"/>
        <v>45273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15">
      <c r="A254" s="307" t="str">
        <f t="shared" si="6"/>
        <v>Dec23</v>
      </c>
      <c r="B254" s="308">
        <f t="shared" si="7"/>
        <v>45274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15">
      <c r="A255" s="307" t="str">
        <f t="shared" si="6"/>
        <v>Dec23</v>
      </c>
      <c r="B255" s="308">
        <f t="shared" si="7"/>
        <v>45275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15">
      <c r="A256" s="307" t="str">
        <f t="shared" si="6"/>
        <v>Dec23</v>
      </c>
      <c r="B256" s="308">
        <f t="shared" si="7"/>
        <v>45276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15">
      <c r="A257" s="307" t="str">
        <f t="shared" si="6"/>
        <v>Dec23</v>
      </c>
      <c r="B257" s="308">
        <f t="shared" si="7"/>
        <v>45277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15">
      <c r="A258" s="307" t="str">
        <f t="shared" si="6"/>
        <v>Dec23</v>
      </c>
      <c r="B258" s="308">
        <f t="shared" si="7"/>
        <v>45278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15">
      <c r="A259" s="307" t="str">
        <f t="shared" ref="A259:A322" si="8">TEXT(DATE(YEAR(B$2),MONTH(B$2)+(D259-1),1),"MmmYY")</f>
        <v>Dec23</v>
      </c>
      <c r="B259" s="308">
        <f t="shared" si="7"/>
        <v>45279</v>
      </c>
      <c r="C259" s="309">
        <v>38</v>
      </c>
      <c r="D259" s="309">
        <v>9</v>
      </c>
      <c r="E259" s="311"/>
      <c r="F259" s="312">
        <v>4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15">
      <c r="A260" s="307" t="str">
        <f t="shared" si="8"/>
        <v>Dec23</v>
      </c>
      <c r="B260" s="308">
        <f t="shared" ref="B260:B323" si="9">B259+1</f>
        <v>45280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15">
      <c r="A261" s="307" t="str">
        <f t="shared" si="8"/>
        <v>Dec23</v>
      </c>
      <c r="B261" s="308">
        <f t="shared" si="9"/>
        <v>45281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15">
      <c r="A262" s="307" t="str">
        <f t="shared" si="8"/>
        <v>Dec23</v>
      </c>
      <c r="B262" s="308">
        <f t="shared" si="9"/>
        <v>45282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15">
      <c r="A263" s="307" t="str">
        <f t="shared" si="8"/>
        <v>Dec23</v>
      </c>
      <c r="B263" s="308">
        <f t="shared" si="9"/>
        <v>45283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15">
      <c r="A264" s="307" t="str">
        <f t="shared" si="8"/>
        <v>Dec23</v>
      </c>
      <c r="B264" s="308">
        <f t="shared" si="9"/>
        <v>45284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15">
      <c r="A265" s="307" t="str">
        <f t="shared" si="8"/>
        <v>Dec23</v>
      </c>
      <c r="B265" s="308">
        <f t="shared" si="9"/>
        <v>45285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15">
      <c r="A266" s="307" t="str">
        <f t="shared" si="8"/>
        <v>Dec23</v>
      </c>
      <c r="B266" s="308">
        <f t="shared" si="9"/>
        <v>45286</v>
      </c>
      <c r="C266" s="309">
        <v>39</v>
      </c>
      <c r="D266" s="309">
        <v>9</v>
      </c>
      <c r="E266" s="311"/>
      <c r="F266" s="312">
        <v>5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15">
      <c r="A267" s="307" t="str">
        <f t="shared" si="8"/>
        <v>Dec23</v>
      </c>
      <c r="B267" s="308">
        <f t="shared" si="9"/>
        <v>45287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15">
      <c r="A268" s="307" t="str">
        <f t="shared" si="8"/>
        <v>Dec23</v>
      </c>
      <c r="B268" s="308">
        <f t="shared" si="9"/>
        <v>45288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15">
      <c r="A269" s="307" t="str">
        <f t="shared" si="8"/>
        <v>Dec23</v>
      </c>
      <c r="B269" s="308">
        <f t="shared" si="9"/>
        <v>45289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15">
      <c r="A270" s="307" t="str">
        <f t="shared" si="8"/>
        <v>Dec23</v>
      </c>
      <c r="B270" s="308">
        <f t="shared" si="9"/>
        <v>45290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15">
      <c r="A271" s="307" t="str">
        <f t="shared" si="8"/>
        <v>Dec23</v>
      </c>
      <c r="B271" s="308">
        <f t="shared" si="9"/>
        <v>45291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15">
      <c r="A272" s="307" t="str">
        <f t="shared" si="8"/>
        <v>Dec23</v>
      </c>
      <c r="B272" s="308">
        <f t="shared" si="9"/>
        <v>45292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15">
      <c r="A273" s="307" t="str">
        <f t="shared" si="8"/>
        <v>Jan24</v>
      </c>
      <c r="B273" s="308">
        <f t="shared" si="9"/>
        <v>45293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15">
      <c r="A274" s="307" t="str">
        <f t="shared" si="8"/>
        <v>Jan24</v>
      </c>
      <c r="B274" s="308">
        <f t="shared" si="9"/>
        <v>45294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15">
      <c r="A275" s="307" t="str">
        <f t="shared" si="8"/>
        <v>Jan24</v>
      </c>
      <c r="B275" s="308">
        <f t="shared" si="9"/>
        <v>45295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15">
      <c r="A276" s="316" t="str">
        <f t="shared" si="8"/>
        <v>Jan24</v>
      </c>
      <c r="B276" s="322">
        <f t="shared" si="9"/>
        <v>45296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15">
      <c r="A277" s="316" t="str">
        <f t="shared" si="8"/>
        <v>Jan24</v>
      </c>
      <c r="B277" s="322">
        <f t="shared" si="9"/>
        <v>45297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15">
      <c r="A278" s="307" t="str">
        <f t="shared" si="8"/>
        <v>Jan24</v>
      </c>
      <c r="B278" s="308">
        <f t="shared" si="9"/>
        <v>45298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15">
      <c r="A279" s="307" t="str">
        <f t="shared" si="8"/>
        <v>Jan24</v>
      </c>
      <c r="B279" s="308">
        <f t="shared" si="9"/>
        <v>45299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15">
      <c r="A280" s="307" t="str">
        <f t="shared" si="8"/>
        <v>Jan24</v>
      </c>
      <c r="B280" s="308">
        <f t="shared" si="9"/>
        <v>45300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15">
      <c r="A281" s="307" t="str">
        <f t="shared" si="8"/>
        <v>Jan24</v>
      </c>
      <c r="B281" s="308">
        <f t="shared" si="9"/>
        <v>45301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15">
      <c r="A282" s="307" t="str">
        <f t="shared" si="8"/>
        <v>Jan24</v>
      </c>
      <c r="B282" s="308">
        <f t="shared" si="9"/>
        <v>45302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15">
      <c r="A283" s="307" t="str">
        <f t="shared" si="8"/>
        <v>Jan24</v>
      </c>
      <c r="B283" s="308">
        <f t="shared" si="9"/>
        <v>45303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15">
      <c r="A284" s="307" t="str">
        <f t="shared" si="8"/>
        <v>Jan24</v>
      </c>
      <c r="B284" s="308">
        <f t="shared" si="9"/>
        <v>45304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15">
      <c r="A285" s="307" t="str">
        <f t="shared" si="8"/>
        <v>Jan24</v>
      </c>
      <c r="B285" s="308">
        <f t="shared" si="9"/>
        <v>45305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15">
      <c r="A286" s="307" t="str">
        <f t="shared" si="8"/>
        <v>Jan24</v>
      </c>
      <c r="B286" s="308">
        <f t="shared" si="9"/>
        <v>45306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15">
      <c r="A287" s="307" t="str">
        <f t="shared" si="8"/>
        <v>Jan24</v>
      </c>
      <c r="B287" s="308">
        <f t="shared" si="9"/>
        <v>45307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15">
      <c r="A288" s="307" t="str">
        <f t="shared" si="8"/>
        <v>Jan24</v>
      </c>
      <c r="B288" s="308">
        <f t="shared" si="9"/>
        <v>45308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15">
      <c r="A289" s="307" t="str">
        <f t="shared" si="8"/>
        <v>Jan24</v>
      </c>
      <c r="B289" s="308">
        <f t="shared" si="9"/>
        <v>45309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15">
      <c r="A290" s="307" t="str">
        <f t="shared" si="8"/>
        <v>Jan24</v>
      </c>
      <c r="B290" s="308">
        <f t="shared" si="9"/>
        <v>45310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15">
      <c r="A291" s="307" t="str">
        <f t="shared" si="8"/>
        <v>Jan24</v>
      </c>
      <c r="B291" s="308">
        <f t="shared" si="9"/>
        <v>45311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15">
      <c r="A292" s="307" t="str">
        <f t="shared" si="8"/>
        <v>Jan24</v>
      </c>
      <c r="B292" s="308">
        <f t="shared" si="9"/>
        <v>45312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15">
      <c r="A293" s="307" t="str">
        <f t="shared" si="8"/>
        <v>Jan24</v>
      </c>
      <c r="B293" s="308">
        <f t="shared" si="9"/>
        <v>45313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15">
      <c r="A294" s="307" t="str">
        <f t="shared" si="8"/>
        <v>Jan24</v>
      </c>
      <c r="B294" s="308">
        <f t="shared" si="9"/>
        <v>45314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15">
      <c r="A295" s="307" t="str">
        <f t="shared" si="8"/>
        <v>Jan24</v>
      </c>
      <c r="B295" s="308">
        <f t="shared" si="9"/>
        <v>45315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15">
      <c r="A296" s="307" t="str">
        <f t="shared" si="8"/>
        <v>Jan24</v>
      </c>
      <c r="B296" s="308">
        <f t="shared" si="9"/>
        <v>45316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15">
      <c r="A297" s="307" t="str">
        <f t="shared" si="8"/>
        <v>Jan24</v>
      </c>
      <c r="B297" s="308">
        <f t="shared" si="9"/>
        <v>45317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15">
      <c r="A298" s="307" t="str">
        <f t="shared" si="8"/>
        <v>Jan24</v>
      </c>
      <c r="B298" s="308">
        <f t="shared" si="9"/>
        <v>45318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15">
      <c r="A299" s="307" t="str">
        <f t="shared" si="8"/>
        <v>Jan24</v>
      </c>
      <c r="B299" s="308">
        <f t="shared" si="9"/>
        <v>45319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15">
      <c r="A300" s="307" t="str">
        <f t="shared" si="8"/>
        <v>Jan24</v>
      </c>
      <c r="B300" s="308">
        <f t="shared" si="9"/>
        <v>45320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15">
      <c r="A301" s="307" t="str">
        <f t="shared" si="8"/>
        <v>Feb24</v>
      </c>
      <c r="B301" s="308">
        <f t="shared" si="9"/>
        <v>45321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15">
      <c r="A302" s="307" t="str">
        <f t="shared" si="8"/>
        <v>Feb24</v>
      </c>
      <c r="B302" s="308">
        <f t="shared" si="9"/>
        <v>45322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15">
      <c r="A303" s="307" t="str">
        <f t="shared" si="8"/>
        <v>Feb24</v>
      </c>
      <c r="B303" s="308">
        <f t="shared" si="9"/>
        <v>45323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15">
      <c r="A304" s="307" t="str">
        <f t="shared" si="8"/>
        <v>Feb24</v>
      </c>
      <c r="B304" s="308">
        <f t="shared" si="9"/>
        <v>45324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15">
      <c r="A305" s="307" t="str">
        <f t="shared" si="8"/>
        <v>Feb24</v>
      </c>
      <c r="B305" s="308">
        <f t="shared" si="9"/>
        <v>45325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15">
      <c r="A306" s="307" t="str">
        <f t="shared" si="8"/>
        <v>Feb24</v>
      </c>
      <c r="B306" s="308">
        <f t="shared" si="9"/>
        <v>45326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15">
      <c r="A307" s="307" t="str">
        <f t="shared" si="8"/>
        <v>Feb24</v>
      </c>
      <c r="B307" s="308">
        <f t="shared" si="9"/>
        <v>45327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15">
      <c r="A308" s="316" t="str">
        <f t="shared" si="8"/>
        <v>Feb24</v>
      </c>
      <c r="B308" s="322">
        <f t="shared" si="9"/>
        <v>45328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15">
      <c r="A309" s="307" t="str">
        <f t="shared" si="8"/>
        <v>Feb24</v>
      </c>
      <c r="B309" s="308">
        <f t="shared" si="9"/>
        <v>45329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15">
      <c r="A310" s="307" t="str">
        <f t="shared" si="8"/>
        <v>Feb24</v>
      </c>
      <c r="B310" s="308">
        <f t="shared" si="9"/>
        <v>45330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15">
      <c r="A311" s="307" t="str">
        <f t="shared" si="8"/>
        <v>Feb24</v>
      </c>
      <c r="B311" s="308">
        <f t="shared" si="9"/>
        <v>45331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15">
      <c r="A312" s="307" t="str">
        <f t="shared" si="8"/>
        <v>Feb24</v>
      </c>
      <c r="B312" s="308">
        <f t="shared" si="9"/>
        <v>45332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15">
      <c r="A313" s="307" t="str">
        <f t="shared" si="8"/>
        <v>Feb24</v>
      </c>
      <c r="B313" s="308">
        <f t="shared" si="9"/>
        <v>45333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15">
      <c r="A314" s="307" t="str">
        <f t="shared" si="8"/>
        <v>Feb24</v>
      </c>
      <c r="B314" s="308">
        <f t="shared" si="9"/>
        <v>45334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15">
      <c r="A315" s="307" t="str">
        <f t="shared" si="8"/>
        <v>Feb24</v>
      </c>
      <c r="B315" s="308">
        <f t="shared" si="9"/>
        <v>45335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15">
      <c r="A316" s="307" t="str">
        <f t="shared" si="8"/>
        <v>Feb24</v>
      </c>
      <c r="B316" s="308">
        <f t="shared" si="9"/>
        <v>45336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15">
      <c r="A317" s="307" t="str">
        <f t="shared" si="8"/>
        <v>Feb24</v>
      </c>
      <c r="B317" s="308">
        <f t="shared" si="9"/>
        <v>45337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15">
      <c r="A318" s="307" t="str">
        <f t="shared" si="8"/>
        <v>Feb24</v>
      </c>
      <c r="B318" s="308">
        <f t="shared" si="9"/>
        <v>45338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15">
      <c r="A319" s="307" t="str">
        <f t="shared" si="8"/>
        <v>Feb24</v>
      </c>
      <c r="B319" s="308">
        <f t="shared" si="9"/>
        <v>45339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15">
      <c r="A320" s="307" t="str">
        <f t="shared" si="8"/>
        <v>Feb24</v>
      </c>
      <c r="B320" s="308">
        <f t="shared" si="9"/>
        <v>45340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15">
      <c r="A321" s="307" t="str">
        <f t="shared" si="8"/>
        <v>Feb24</v>
      </c>
      <c r="B321" s="308">
        <f t="shared" si="9"/>
        <v>45341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15">
      <c r="A322" s="307" t="str">
        <f t="shared" si="8"/>
        <v>Feb24</v>
      </c>
      <c r="B322" s="308">
        <f t="shared" si="9"/>
        <v>45342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15">
      <c r="A323" s="307" t="str">
        <f t="shared" ref="A323:A381" si="10">TEXT(DATE(YEAR(B$2),MONTH(B$2)+(D323-1),1),"MmmYY")</f>
        <v>Feb24</v>
      </c>
      <c r="B323" s="308">
        <f t="shared" si="9"/>
        <v>45343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15">
      <c r="A324" s="307" t="str">
        <f t="shared" si="10"/>
        <v>Feb24</v>
      </c>
      <c r="B324" s="308">
        <f t="shared" ref="B324:B381" si="11">B323+1</f>
        <v>45344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15">
      <c r="A325" s="307" t="str">
        <f t="shared" si="10"/>
        <v>Feb24</v>
      </c>
      <c r="B325" s="308">
        <f t="shared" si="11"/>
        <v>45345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15">
      <c r="A326" s="307" t="str">
        <f t="shared" si="10"/>
        <v>Feb24</v>
      </c>
      <c r="B326" s="308">
        <f t="shared" si="11"/>
        <v>45346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15">
      <c r="A327" s="307" t="str">
        <f t="shared" si="10"/>
        <v>Feb24</v>
      </c>
      <c r="B327" s="308">
        <f t="shared" si="11"/>
        <v>45347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15">
      <c r="A328" s="307" t="str">
        <f t="shared" si="10"/>
        <v>Feb24</v>
      </c>
      <c r="B328" s="308">
        <f t="shared" si="11"/>
        <v>45348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15">
      <c r="A329" s="307" t="str">
        <f t="shared" si="10"/>
        <v>Mar24</v>
      </c>
      <c r="B329" s="308">
        <f t="shared" si="11"/>
        <v>45349</v>
      </c>
      <c r="C329" s="309">
        <v>48</v>
      </c>
      <c r="D329" s="309">
        <v>12</v>
      </c>
      <c r="E329" s="311"/>
      <c r="F329" s="312">
        <v>1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15">
      <c r="A330" s="307" t="str">
        <f t="shared" si="10"/>
        <v>Mar24</v>
      </c>
      <c r="B330" s="308">
        <f t="shared" si="11"/>
        <v>45350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15">
      <c r="A331" s="307" t="str">
        <f t="shared" si="10"/>
        <v>Mar24</v>
      </c>
      <c r="B331" s="308">
        <f t="shared" si="11"/>
        <v>45351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15">
      <c r="A332" s="307" t="str">
        <f t="shared" si="10"/>
        <v>Mar24</v>
      </c>
      <c r="B332" s="308">
        <f t="shared" si="11"/>
        <v>45352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15">
      <c r="A333" s="307" t="str">
        <f t="shared" si="10"/>
        <v>Mar24</v>
      </c>
      <c r="B333" s="308">
        <f t="shared" si="11"/>
        <v>45353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15">
      <c r="A334" s="307" t="str">
        <f t="shared" si="10"/>
        <v>Mar24</v>
      </c>
      <c r="B334" s="308">
        <f t="shared" si="11"/>
        <v>45354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15">
      <c r="A335" s="307" t="str">
        <f t="shared" si="10"/>
        <v>Mar24</v>
      </c>
      <c r="B335" s="308">
        <f t="shared" si="11"/>
        <v>45355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15">
      <c r="A336" s="316" t="str">
        <f t="shared" si="10"/>
        <v>Mar24</v>
      </c>
      <c r="B336" s="322">
        <f t="shared" si="11"/>
        <v>45356</v>
      </c>
      <c r="C336" s="317">
        <v>49</v>
      </c>
      <c r="D336" s="317">
        <v>12</v>
      </c>
      <c r="E336" s="315"/>
      <c r="F336" s="312">
        <v>2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15">
      <c r="A337" s="307" t="str">
        <f t="shared" si="10"/>
        <v>Mar24</v>
      </c>
      <c r="B337" s="308">
        <f t="shared" si="11"/>
        <v>45357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15">
      <c r="A338" s="307" t="str">
        <f t="shared" si="10"/>
        <v>Mar24</v>
      </c>
      <c r="B338" s="308">
        <f t="shared" si="11"/>
        <v>45358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15">
      <c r="A339" s="307" t="str">
        <f t="shared" si="10"/>
        <v>Mar24</v>
      </c>
      <c r="B339" s="308">
        <f t="shared" si="11"/>
        <v>45359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15">
      <c r="A340" s="307" t="str">
        <f t="shared" si="10"/>
        <v>Mar24</v>
      </c>
      <c r="B340" s="308">
        <f t="shared" si="11"/>
        <v>45360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15">
      <c r="A341" s="307" t="str">
        <f t="shared" si="10"/>
        <v>Mar24</v>
      </c>
      <c r="B341" s="308">
        <f t="shared" si="11"/>
        <v>45361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15">
      <c r="A342" s="307" t="str">
        <f t="shared" si="10"/>
        <v>Mar24</v>
      </c>
      <c r="B342" s="308">
        <f t="shared" si="11"/>
        <v>45362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15">
      <c r="A343" s="307" t="str">
        <f t="shared" si="10"/>
        <v>Mar24</v>
      </c>
      <c r="B343" s="308">
        <f t="shared" si="11"/>
        <v>45363</v>
      </c>
      <c r="C343" s="309">
        <v>50</v>
      </c>
      <c r="D343" s="309">
        <v>12</v>
      </c>
      <c r="E343" s="311"/>
      <c r="F343" s="312">
        <v>3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15">
      <c r="A344" s="307" t="str">
        <f t="shared" si="10"/>
        <v>Mar24</v>
      </c>
      <c r="B344" s="308">
        <f t="shared" si="11"/>
        <v>45364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15">
      <c r="A345" s="307" t="str">
        <f t="shared" si="10"/>
        <v>Mar24</v>
      </c>
      <c r="B345" s="308">
        <f t="shared" si="11"/>
        <v>45365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15">
      <c r="A346" s="307" t="str">
        <f t="shared" si="10"/>
        <v>Mar24</v>
      </c>
      <c r="B346" s="308">
        <f t="shared" si="11"/>
        <v>45366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15">
      <c r="A347" s="307" t="str">
        <f t="shared" si="10"/>
        <v>Mar24</v>
      </c>
      <c r="B347" s="308">
        <f t="shared" si="11"/>
        <v>45367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15">
      <c r="A348" s="307" t="str">
        <f t="shared" si="10"/>
        <v>Mar24</v>
      </c>
      <c r="B348" s="308">
        <f t="shared" si="11"/>
        <v>45368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15">
      <c r="A349" s="307" t="str">
        <f t="shared" si="10"/>
        <v>Mar24</v>
      </c>
      <c r="B349" s="308">
        <f t="shared" si="11"/>
        <v>45369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15">
      <c r="A350" s="307" t="str">
        <f t="shared" si="10"/>
        <v>Mar24</v>
      </c>
      <c r="B350" s="308">
        <f t="shared" si="11"/>
        <v>45370</v>
      </c>
      <c r="C350" s="309">
        <v>51</v>
      </c>
      <c r="D350" s="309">
        <v>12</v>
      </c>
      <c r="E350" s="311"/>
      <c r="F350" s="312">
        <v>4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15">
      <c r="A351" s="307" t="str">
        <f t="shared" si="10"/>
        <v>Mar24</v>
      </c>
      <c r="B351" s="308">
        <f t="shared" si="11"/>
        <v>45371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15">
      <c r="A352" s="307" t="str">
        <f t="shared" si="10"/>
        <v>Mar24</v>
      </c>
      <c r="B352" s="308">
        <f t="shared" si="11"/>
        <v>45372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15">
      <c r="A353" s="307" t="str">
        <f t="shared" si="10"/>
        <v>Mar24</v>
      </c>
      <c r="B353" s="308">
        <f t="shared" si="11"/>
        <v>45373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15">
      <c r="A354" s="307" t="str">
        <f t="shared" si="10"/>
        <v>Mar24</v>
      </c>
      <c r="B354" s="308">
        <f t="shared" si="11"/>
        <v>45374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15">
      <c r="A355" s="307" t="str">
        <f t="shared" si="10"/>
        <v>Mar24</v>
      </c>
      <c r="B355" s="308">
        <f t="shared" si="11"/>
        <v>45375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15">
      <c r="A356" s="307" t="str">
        <f t="shared" si="10"/>
        <v>Mar24</v>
      </c>
      <c r="B356" s="308">
        <f t="shared" si="11"/>
        <v>45376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15">
      <c r="A357" s="307" t="str">
        <f t="shared" si="10"/>
        <v>Mar24</v>
      </c>
      <c r="B357" s="308">
        <f t="shared" si="11"/>
        <v>45377</v>
      </c>
      <c r="C357" s="309">
        <v>52</v>
      </c>
      <c r="D357" s="309">
        <v>12</v>
      </c>
      <c r="E357" s="311"/>
      <c r="F357" s="312">
        <v>5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15">
      <c r="A358" s="307" t="str">
        <f t="shared" si="10"/>
        <v>Mar24</v>
      </c>
      <c r="B358" s="308">
        <f t="shared" si="11"/>
        <v>45378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15">
      <c r="A359" s="307" t="str">
        <f t="shared" si="10"/>
        <v>Mar24</v>
      </c>
      <c r="B359" s="308">
        <f t="shared" si="11"/>
        <v>45379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15">
      <c r="A360" s="307" t="str">
        <f t="shared" si="10"/>
        <v>Mar24</v>
      </c>
      <c r="B360" s="308">
        <f t="shared" si="11"/>
        <v>45380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15">
      <c r="A361" s="307" t="str">
        <f t="shared" si="10"/>
        <v>Mar24</v>
      </c>
      <c r="B361" s="308">
        <f t="shared" si="11"/>
        <v>45381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15">
      <c r="A362" s="307" t="str">
        <f t="shared" si="10"/>
        <v>Mar24</v>
      </c>
      <c r="B362" s="308">
        <f t="shared" si="11"/>
        <v>45382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15">
      <c r="A363" s="307" t="str">
        <f t="shared" si="10"/>
        <v>Mar24</v>
      </c>
      <c r="B363" s="308">
        <f t="shared" si="11"/>
        <v>45383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15">
      <c r="A364" s="307" t="str">
        <f t="shared" si="10"/>
        <v>Mar24</v>
      </c>
      <c r="B364" s="308">
        <f t="shared" si="11"/>
        <v>45384</v>
      </c>
      <c r="C364" s="309">
        <v>53</v>
      </c>
      <c r="D364" s="309">
        <v>12</v>
      </c>
      <c r="E364" s="311"/>
      <c r="F364" s="312">
        <v>6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15">
      <c r="A365" s="307" t="str">
        <f t="shared" si="10"/>
        <v>Mar24</v>
      </c>
      <c r="B365" s="308">
        <f t="shared" si="11"/>
        <v>45385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15">
      <c r="A366" s="307" t="str">
        <f t="shared" si="10"/>
        <v>Mar24</v>
      </c>
      <c r="B366" s="308">
        <f t="shared" si="11"/>
        <v>45386</v>
      </c>
      <c r="C366" s="309">
        <v>53</v>
      </c>
      <c r="D366" s="309">
        <v>12</v>
      </c>
      <c r="E366" s="310">
        <f>B366</f>
        <v>45386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15">
      <c r="A367" s="307" t="str">
        <f t="shared" si="10"/>
        <v>Mar24</v>
      </c>
      <c r="B367" s="308">
        <f t="shared" si="11"/>
        <v>45387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15">
      <c r="A368" s="307" t="str">
        <f t="shared" si="10"/>
        <v>Mar24</v>
      </c>
      <c r="B368" s="308">
        <f t="shared" si="11"/>
        <v>45388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15">
      <c r="A369" s="307" t="str">
        <f t="shared" si="10"/>
        <v>Mar24</v>
      </c>
      <c r="B369" s="308">
        <f t="shared" si="11"/>
        <v>45389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15">
      <c r="A370" s="307" t="str">
        <f t="shared" si="10"/>
        <v>Mar24</v>
      </c>
      <c r="B370" s="308">
        <f t="shared" si="11"/>
        <v>45390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15">
      <c r="A371" s="307" t="str">
        <f t="shared" si="10"/>
        <v>Mar24</v>
      </c>
      <c r="B371" s="308">
        <f t="shared" si="11"/>
        <v>45391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15">
      <c r="A372" s="307" t="str">
        <f t="shared" si="10"/>
        <v>Mar24</v>
      </c>
      <c r="B372" s="308">
        <f t="shared" si="11"/>
        <v>45392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15">
      <c r="A373" s="307" t="str">
        <f t="shared" si="10"/>
        <v>Mar24</v>
      </c>
      <c r="B373" s="308">
        <f t="shared" si="11"/>
        <v>45393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15">
      <c r="A374" s="307" t="str">
        <f t="shared" si="10"/>
        <v>Mar24</v>
      </c>
      <c r="B374" s="308">
        <f t="shared" si="11"/>
        <v>45394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15">
      <c r="A375" s="307" t="str">
        <f t="shared" si="10"/>
        <v>Mar24</v>
      </c>
      <c r="B375" s="308">
        <f t="shared" si="11"/>
        <v>45395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15">
      <c r="A376" s="307" t="str">
        <f t="shared" si="10"/>
        <v>Mar24</v>
      </c>
      <c r="B376" s="308">
        <f t="shared" si="11"/>
        <v>45396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15">
      <c r="A377" s="307" t="str">
        <f t="shared" si="10"/>
        <v>Mar24</v>
      </c>
      <c r="B377" s="308">
        <f t="shared" si="11"/>
        <v>45397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15">
      <c r="A378" s="307" t="str">
        <f t="shared" si="10"/>
        <v>Mar24</v>
      </c>
      <c r="B378" s="308">
        <f t="shared" si="11"/>
        <v>45398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15">
      <c r="A379" s="307" t="str">
        <f t="shared" si="10"/>
        <v>Mar24</v>
      </c>
      <c r="B379" s="308">
        <f t="shared" si="11"/>
        <v>45399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15">
      <c r="A380" s="307" t="str">
        <f t="shared" si="10"/>
        <v>Mar24</v>
      </c>
      <c r="B380" s="308">
        <f t="shared" si="11"/>
        <v>45400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15">
      <c r="A381" s="307" t="str">
        <f t="shared" si="10"/>
        <v>Mar24</v>
      </c>
      <c r="B381" s="308">
        <f t="shared" si="11"/>
        <v>45401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hidden="1" customWidth="1"/>
    <col min="22" max="22" width="10.6640625" style="45" hidden="1" customWidth="1"/>
    <col min="23" max="27" width="9.6640625" style="45" hidden="1" customWidth="1"/>
    <col min="28" max="28" width="1.1640625" style="45" hidden="1" customWidth="1"/>
    <col min="29" max="29" width="9.6640625" style="45" hidden="1" customWidth="1"/>
    <col min="30" max="33" width="10.5" style="76" hidden="1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381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">
      <c r="A2" s="381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">
        <v>105</v>
      </c>
      <c r="I3" s="366" t="s">
        <v>43</v>
      </c>
      <c r="J3" s="366" t="s">
        <v>44</v>
      </c>
      <c r="K3" s="383" t="s">
        <v>48</v>
      </c>
      <c r="L3" s="383" t="s">
        <v>31</v>
      </c>
      <c r="M3" s="372" t="s">
        <v>46</v>
      </c>
      <c r="N3" s="366" t="s">
        <v>1</v>
      </c>
      <c r="O3" s="374" t="s">
        <v>26</v>
      </c>
      <c r="P3" s="366" t="s">
        <v>106</v>
      </c>
      <c r="Q3" s="374" t="s">
        <v>2</v>
      </c>
      <c r="R3" s="372" t="s">
        <v>47</v>
      </c>
      <c r="S3" s="42"/>
      <c r="T3" s="374" t="s">
        <v>27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7"/>
      <c r="J4" s="367"/>
      <c r="K4" s="384"/>
      <c r="L4" s="384"/>
      <c r="M4" s="373"/>
      <c r="N4" s="369"/>
      <c r="O4" s="375"/>
      <c r="P4" s="369"/>
      <c r="Q4" s="375"/>
      <c r="R4" s="373"/>
      <c r="S4" s="42"/>
      <c r="T4" s="375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7"/>
      <c r="J5" s="367"/>
      <c r="K5" s="384"/>
      <c r="L5" s="384"/>
      <c r="M5" s="373"/>
      <c r="N5" s="369"/>
      <c r="O5" s="375"/>
      <c r="P5" s="369"/>
      <c r="Q5" s="375"/>
      <c r="R5" s="373"/>
      <c r="S5" s="42"/>
      <c r="T5" s="375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68"/>
      <c r="J6" s="368"/>
      <c r="K6" s="385"/>
      <c r="L6" s="385"/>
      <c r="M6" s="373"/>
      <c r="N6" s="370"/>
      <c r="O6" s="375"/>
      <c r="P6" s="370"/>
      <c r="Q6" s="375"/>
      <c r="R6" s="373"/>
      <c r="S6" s="41"/>
      <c r="T6" s="375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377"/>
      <c r="S8" s="378"/>
      <c r="T8" s="378"/>
      <c r="U8" s="33"/>
      <c r="AH8" s="35"/>
    </row>
    <row r="9" spans="1:34" ht="18" customHeight="1" thickTop="1" thickBot="1" x14ac:dyDescent="0.2">
      <c r="A9" s="34"/>
      <c r="B9" s="361" t="s">
        <v>9</v>
      </c>
      <c r="C9" s="362"/>
      <c r="D9" s="360"/>
      <c r="E9" s="156">
        <v>1</v>
      </c>
      <c r="F9" s="35"/>
      <c r="G9" s="35"/>
      <c r="H9" s="361" t="s">
        <v>57</v>
      </c>
      <c r="I9" s="362"/>
      <c r="J9" s="360"/>
      <c r="K9" s="201">
        <f>Admin!B2</f>
        <v>45022</v>
      </c>
      <c r="L9" s="200" t="s">
        <v>76</v>
      </c>
      <c r="M9" s="202">
        <f>K9+4</f>
        <v>45026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79" t="s">
        <v>7</v>
      </c>
      <c r="G16" s="380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2</v>
      </c>
      <c r="F19" s="35"/>
      <c r="G19" s="35"/>
      <c r="H19" s="361" t="s">
        <v>28</v>
      </c>
      <c r="I19" s="362"/>
      <c r="J19" s="360"/>
      <c r="K19" s="201">
        <f>M9+1</f>
        <v>45027</v>
      </c>
      <c r="L19" s="200" t="s">
        <v>76</v>
      </c>
      <c r="M19" s="202">
        <f>K19+6</f>
        <v>45033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thickBot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3</v>
      </c>
      <c r="F29" s="35"/>
      <c r="G29" s="35"/>
      <c r="H29" s="361" t="s">
        <v>28</v>
      </c>
      <c r="I29" s="362"/>
      <c r="J29" s="360"/>
      <c r="K29" s="201">
        <f>M19+1</f>
        <v>45034</v>
      </c>
      <c r="L29" s="200" t="s">
        <v>76</v>
      </c>
      <c r="M29" s="202">
        <f>K29+6</f>
        <v>45040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62"/>
      <c r="D38" s="362"/>
      <c r="E38" s="360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362"/>
      <c r="D39" s="360"/>
      <c r="E39" s="156">
        <v>4</v>
      </c>
      <c r="F39" s="35"/>
      <c r="G39" s="35"/>
      <c r="H39" s="361" t="s">
        <v>28</v>
      </c>
      <c r="I39" s="362"/>
      <c r="J39" s="360"/>
      <c r="K39" s="201">
        <f>M29+1</f>
        <v>45041</v>
      </c>
      <c r="L39" s="200" t="s">
        <v>76</v>
      </c>
      <c r="M39" s="202">
        <f>K39+6</f>
        <v>45047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">
      <c r="A49" s="34"/>
      <c r="B49" s="361" t="s">
        <v>10</v>
      </c>
      <c r="C49" s="362"/>
      <c r="D49" s="360"/>
      <c r="E49" s="156">
        <v>1</v>
      </c>
      <c r="F49" s="35"/>
      <c r="G49" s="35"/>
      <c r="H49" s="361" t="s">
        <v>28</v>
      </c>
      <c r="I49" s="362"/>
      <c r="J49" s="360"/>
      <c r="K49" s="204">
        <f>Admin!B2</f>
        <v>45022</v>
      </c>
      <c r="L49" s="203" t="s">
        <v>76</v>
      </c>
      <c r="M49" s="205">
        <f>Admin!B26</f>
        <v>45046</v>
      </c>
      <c r="N49" s="20"/>
      <c r="O49" s="402" t="s">
        <v>49</v>
      </c>
      <c r="P49" s="403"/>
      <c r="Q49" s="403"/>
      <c r="R49" s="404"/>
      <c r="S49" s="35"/>
      <c r="T49" s="97" t="s">
        <v>32</v>
      </c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360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5" thickBot="1" x14ac:dyDescent="0.2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4" thickTop="1" x14ac:dyDescent="0.15"/>
    <row r="67" spans="6:33" x14ac:dyDescent="0.15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hidden="1" customWidth="1"/>
    <col min="22" max="22" width="10.6640625" style="45" hidden="1" customWidth="1"/>
    <col min="23" max="27" width="9.6640625" style="45" hidden="1" customWidth="1"/>
    <col min="28" max="28" width="1.1640625" style="45" hidden="1" customWidth="1"/>
    <col min="29" max="29" width="9.6640625" style="45" hidden="1" customWidth="1"/>
    <col min="30" max="33" width="10.5" style="76" hidden="1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'Apr23'!H3:H6</f>
        <v>Statutory Pay</v>
      </c>
      <c r="I3" s="366" t="str">
        <f>'Apr23'!I3:I6</f>
        <v>Basic hours</v>
      </c>
      <c r="J3" s="366" t="str">
        <f>'Apr23'!J3:J6</f>
        <v>Hourly rate</v>
      </c>
      <c r="K3" s="366" t="str">
        <f>'Apr23'!K3:K6</f>
        <v>Basic    wages</v>
      </c>
      <c r="L3" s="366" t="str">
        <f>'Apr23'!L3:L6</f>
        <v>Overtime Bonus Gratuities</v>
      </c>
      <c r="M3" s="429" t="str">
        <f>'Apr23'!M3:M6</f>
        <v>GROSS WAGES</v>
      </c>
      <c r="N3" s="366" t="str">
        <f>'Apr23'!N3:N6</f>
        <v>Income Tax</v>
      </c>
      <c r="O3" s="366" t="str">
        <f>'Apr23'!O3:O6</f>
        <v>Employees National Insurance</v>
      </c>
      <c r="P3" s="366" t="str">
        <f>'Apr23'!P3:P6</f>
        <v>Student Loans</v>
      </c>
      <c r="Q3" s="366" t="str">
        <f>'Apr23'!Q3:Q6</f>
        <v>Other Deductions</v>
      </c>
      <c r="R3" s="429" t="str">
        <f>'Apr23'!R3:R6</f>
        <v>NET      PAY</v>
      </c>
      <c r="S3" s="42"/>
      <c r="T3" s="366" t="str">
        <f>'Apr23'!T3:T6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">
      <c r="A9" s="34"/>
      <c r="B9" s="361" t="s">
        <v>9</v>
      </c>
      <c r="C9" s="362"/>
      <c r="D9" s="360"/>
      <c r="E9" s="156">
        <v>5</v>
      </c>
      <c r="F9" s="35"/>
      <c r="G9" s="35"/>
      <c r="H9" s="361" t="s">
        <v>28</v>
      </c>
      <c r="I9" s="362"/>
      <c r="J9" s="360"/>
      <c r="K9" s="204">
        <f>'Apr23'!M39+1</f>
        <v>45048</v>
      </c>
      <c r="L9" s="203" t="s">
        <v>76</v>
      </c>
      <c r="M9" s="205">
        <f>K9+6</f>
        <v>45054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IF(T$9="Y",'Apr23'!H41,0)</f>
        <v>0</v>
      </c>
      <c r="I11" s="89">
        <f>IF(T$9="Y",'Apr23'!I41,0)</f>
        <v>0</v>
      </c>
      <c r="J11" s="89">
        <f>IF(T$9="Y",'Apr23'!J41,0)</f>
        <v>0</v>
      </c>
      <c r="K11" s="89">
        <f>IF(T$9="Y",'Apr23'!K41,I11*J11)</f>
        <v>0</v>
      </c>
      <c r="L11" s="110">
        <f>IF(T$9="Y",'Apr23'!L41,0)</f>
        <v>0</v>
      </c>
      <c r="M11" s="110" t="str">
        <f>IF(E11=" "," ",IF(T$9="Y",'Apr23'!M41,IF((H11+K11+L11)&gt;0,H11+K11+L11,"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IF(Employee!H$34=E$9,Employee!D$34+SUM(M11)+'Apr23'!V41,SUM(M11)+'Apr23'!V41)</f>
        <v>0</v>
      </c>
      <c r="W11" s="49">
        <f>IF(Employee!H$34=E$9,Employee!D$35+SUM(N11)+'Apr23'!W41,SUM(N11)+'Apr23'!W41)</f>
        <v>0</v>
      </c>
      <c r="X11" s="49">
        <f>IF(O11=" ",'Apr23'!X41,O11+'Apr23'!X41)</f>
        <v>0</v>
      </c>
      <c r="Y11" s="49">
        <f>IF(P11=" ",'Apr23'!Y41,P11+'Apr23'!Y41)</f>
        <v>0</v>
      </c>
      <c r="Z11" s="49">
        <f>IF(Q11=" ",'Apr23'!Z41,Q11+'Apr23'!Z41)</f>
        <v>0</v>
      </c>
      <c r="AA11" s="49">
        <f>IF(R11=" ",'Apr23'!AA41,R11+'Apr23'!AA41)</f>
        <v>0</v>
      </c>
      <c r="AC11" s="49">
        <f>IF(T11=" ",'Apr23'!AC41,T11+'Apr23'!AC41)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IF(T$9="Y",'Apr23'!H42,0)</f>
        <v>0</v>
      </c>
      <c r="I12" s="92">
        <f>IF(T$9="Y",'Apr23'!I42,0)</f>
        <v>0</v>
      </c>
      <c r="J12" s="92">
        <f>IF(T$9="Y",'Apr23'!J42,0)</f>
        <v>0</v>
      </c>
      <c r="K12" s="92">
        <f>IF(T$9="Y",'Apr23'!K42,I12*J12)</f>
        <v>0</v>
      </c>
      <c r="L12" s="111">
        <f>IF(T$9="Y",'Apr23'!L42,0)</f>
        <v>0</v>
      </c>
      <c r="M12" s="111" t="str">
        <f>IF(E12=" "," ",IF(T$9="Y",'Apr23'!M42,IF((H12+K12+L12)&gt;0,H12+K12+L12,"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IF(Employee!H$60=E$9,Employee!D$60+SUM(M12)+'Apr23'!V42,SUM(M12)+'Apr23'!V42)</f>
        <v>0</v>
      </c>
      <c r="W12" s="49">
        <f>IF(Employee!H$60=E$9,Employee!D$61+SUM(N12)+'Apr23'!W42,SUM(N12)+'Apr23'!W42)</f>
        <v>0</v>
      </c>
      <c r="X12" s="49">
        <f>IF(O12=" ",'Apr23'!X42,O12+'Apr23'!X42)</f>
        <v>0</v>
      </c>
      <c r="Y12" s="49">
        <f>IF(P12=" ",'Apr23'!Y42,P12+'Apr23'!Y42)</f>
        <v>0</v>
      </c>
      <c r="Z12" s="49">
        <f>IF(Q12=" ",'Apr23'!Z42,Q12+'Apr23'!Z42)</f>
        <v>0</v>
      </c>
      <c r="AA12" s="49">
        <f>IF(R12=" ",'Apr23'!AA42,R12+'Apr23'!AA42)</f>
        <v>0</v>
      </c>
      <c r="AC12" s="49">
        <f>IF(T12=" ",'Apr23'!AC42,T12+'Apr23'!AC42)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IF(T$9="Y",'Apr23'!H43,0)</f>
        <v>0</v>
      </c>
      <c r="I13" s="92">
        <f>IF(T$9="Y",'Apr23'!I43,0)</f>
        <v>0</v>
      </c>
      <c r="J13" s="92">
        <f>IF(T$9="Y",'Apr23'!J43,0)</f>
        <v>0</v>
      </c>
      <c r="K13" s="92">
        <f>IF(T$9="Y",'Apr23'!K43,I13*J13)</f>
        <v>0</v>
      </c>
      <c r="L13" s="111">
        <f>IF(T$9="Y",'Apr23'!L43,0)</f>
        <v>0</v>
      </c>
      <c r="M13" s="111" t="str">
        <f>IF(E13=" "," ",IF(T$9="Y",'Apr23'!M43,IF((H13+K13+L13)&gt;0,H13+K13+L13,"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IF(Employee!H$86=E$9,Employee!D$86+SUM(M13)+'Apr23'!V43,SUM(M13)+'Apr23'!V43)</f>
        <v>0</v>
      </c>
      <c r="W13" s="49">
        <f>IF(Employee!H$86=E$9,Employee!D$87+SUM(N13)+'Apr23'!W43,SUM(N13)+'Apr23'!W43)</f>
        <v>0</v>
      </c>
      <c r="X13" s="49">
        <f>IF(O13=" ",'Apr23'!X43,O13+'Apr23'!X43)</f>
        <v>0</v>
      </c>
      <c r="Y13" s="49">
        <f>IF(P13=" ",'Apr23'!Y43,P13+'Apr23'!Y43)</f>
        <v>0</v>
      </c>
      <c r="Z13" s="49">
        <f>IF(Q13=" ",'Apr23'!Z43,Q13+'Apr23'!Z43)</f>
        <v>0</v>
      </c>
      <c r="AA13" s="49">
        <f>IF(R13=" ",'Apr23'!AA43,R13+'Apr23'!AA43)</f>
        <v>0</v>
      </c>
      <c r="AC13" s="49">
        <f>IF(T13=" ",'Apr23'!AC43,T13+'Apr23'!AC43)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IF(T$9="Y",'Apr23'!H44,0)</f>
        <v>0</v>
      </c>
      <c r="I14" s="92">
        <f>IF(T$9="Y",'Apr23'!I44,0)</f>
        <v>0</v>
      </c>
      <c r="J14" s="92">
        <f>IF(T$9="Y",'Apr23'!J44,0)</f>
        <v>0</v>
      </c>
      <c r="K14" s="92">
        <f>IF(T$9="Y",'Apr23'!K44,I14*J14)</f>
        <v>0</v>
      </c>
      <c r="L14" s="111">
        <f>IF(T$9="Y",'Apr23'!L44,0)</f>
        <v>0</v>
      </c>
      <c r="M14" s="111" t="str">
        <f>IF(E14=" "," ",IF(T$9="Y",'Apr23'!M44,IF((H14+K14+L14)&gt;0,H14+K14+L14,"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IF(Employee!H$112=E$9,Employee!D$112+SUM(M14)+'Apr23'!V44,SUM(M14)+'Apr23'!V44)</f>
        <v>0</v>
      </c>
      <c r="W14" s="49">
        <f>IF(Employee!H$112=E$9,Employee!D$113+SUM(N14)+'Apr23'!W44,SUM(N14)+'Apr23'!W44)</f>
        <v>0</v>
      </c>
      <c r="X14" s="49">
        <f>IF(O14=" ",'Apr23'!X44,O14+'Apr23'!X44)</f>
        <v>0</v>
      </c>
      <c r="Y14" s="49">
        <f>IF(P14=" ",'Apr23'!Y44,P14+'Apr23'!Y44)</f>
        <v>0</v>
      </c>
      <c r="Z14" s="49">
        <f>IF(Q14=" ",'Apr23'!Z44,Q14+'Apr23'!Z44)</f>
        <v>0</v>
      </c>
      <c r="AA14" s="49">
        <f>IF(R14=" ",'Apr23'!AA44,R14+'Apr23'!AA44)</f>
        <v>0</v>
      </c>
      <c r="AC14" s="49">
        <f>IF(T14=" ",'Apr23'!AC44,T14+'Apr23'!AC44)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IF(T$9="Y",'Apr23'!H45,0)</f>
        <v>0</v>
      </c>
      <c r="I15" s="245">
        <f>IF(T$9="Y",'Apr23'!I45,0)</f>
        <v>0</v>
      </c>
      <c r="J15" s="245">
        <f>IF(T$9="Y",'Apr23'!J45,0)</f>
        <v>0</v>
      </c>
      <c r="K15" s="245">
        <f>IF(T$9="Y",'Apr23'!K45,I15*J15)</f>
        <v>0</v>
      </c>
      <c r="L15" s="246">
        <f>IF(T$9="Y",'Apr23'!L45,0)</f>
        <v>0</v>
      </c>
      <c r="M15" s="111" t="str">
        <f>IF(E15=" "," ",IF(T$9="Y",'Apr23'!M45,IF((H15+K15+L15)&gt;0,H15+K15+L15,"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IF(Employee!H$138=E$9,Employee!D$138+SUM(M15)+'Apr23'!V45,SUM(M15)+'Apr23'!V45)</f>
        <v>0</v>
      </c>
      <c r="W15" s="49">
        <f>IF(Employee!H$138=E$9,Employee!D$139+SUM(N15)+'Apr23'!W45,SUM(N15)+'Apr23'!W45)</f>
        <v>0</v>
      </c>
      <c r="X15" s="49">
        <f>IF(O15=" ",'Apr23'!X45,O15+'Apr23'!X45)</f>
        <v>0</v>
      </c>
      <c r="Y15" s="49">
        <f>IF(P15=" ",'Apr23'!Y45,P15+'Apr23'!Y45)</f>
        <v>0</v>
      </c>
      <c r="Z15" s="49">
        <f>IF(Q15=" ",'Apr23'!Z45,Q15+'Apr23'!Z45)</f>
        <v>0</v>
      </c>
      <c r="AA15" s="49">
        <f>IF(R15=" ",'Apr23'!AA45,R15+'Apr23'!AA45)</f>
        <v>0</v>
      </c>
      <c r="AC15" s="49">
        <f>IF(T15=" ",'Apr23'!AC45,T15+'Apr23'!AC45)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6</v>
      </c>
      <c r="F19" s="35"/>
      <c r="G19" s="35"/>
      <c r="H19" s="361" t="s">
        <v>28</v>
      </c>
      <c r="I19" s="362"/>
      <c r="J19" s="360"/>
      <c r="K19" s="204">
        <f>M9+1</f>
        <v>45055</v>
      </c>
      <c r="L19" s="203" t="s">
        <v>76</v>
      </c>
      <c r="M19" s="205">
        <f>K19+6</f>
        <v>45061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7</v>
      </c>
      <c r="F29" s="35"/>
      <c r="G29" s="35"/>
      <c r="H29" s="361" t="s">
        <v>28</v>
      </c>
      <c r="I29" s="362"/>
      <c r="J29" s="360"/>
      <c r="K29" s="204">
        <f>M19+1</f>
        <v>45062</v>
      </c>
      <c r="L29" s="203" t="s">
        <v>76</v>
      </c>
      <c r="M29" s="205">
        <f>K29+6</f>
        <v>45068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62"/>
      <c r="D38" s="362"/>
      <c r="E38" s="360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362"/>
      <c r="D39" s="360"/>
      <c r="E39" s="156">
        <v>8</v>
      </c>
      <c r="F39" s="35"/>
      <c r="G39" s="35"/>
      <c r="H39" s="361" t="s">
        <v>28</v>
      </c>
      <c r="I39" s="362"/>
      <c r="J39" s="360"/>
      <c r="K39" s="204">
        <f>M29+1</f>
        <v>45069</v>
      </c>
      <c r="L39" s="203" t="s">
        <v>76</v>
      </c>
      <c r="M39" s="205">
        <f>K39+6</f>
        <v>45075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">
      <c r="A49" s="34"/>
      <c r="B49" s="361" t="s">
        <v>10</v>
      </c>
      <c r="C49" s="362"/>
      <c r="D49" s="360"/>
      <c r="E49" s="156">
        <v>2</v>
      </c>
      <c r="F49" s="35"/>
      <c r="G49" s="35"/>
      <c r="H49" s="361" t="s">
        <v>28</v>
      </c>
      <c r="I49" s="362"/>
      <c r="J49" s="360"/>
      <c r="K49" s="204">
        <f>Admin!B27</f>
        <v>45047</v>
      </c>
      <c r="L49" s="203" t="s">
        <v>76</v>
      </c>
      <c r="M49" s="205">
        <f>Admin!B57</f>
        <v>45077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IF(T$49="Y",'Apr23'!H51,0)</f>
        <v>0</v>
      </c>
      <c r="I51" s="89">
        <f>IF(T$49="Y",'Apr23'!I51,0)</f>
        <v>0</v>
      </c>
      <c r="J51" s="89">
        <f>IF(T$49="Y",'Apr23'!J51,0)</f>
        <v>0</v>
      </c>
      <c r="K51" s="89">
        <f>IF(T$49="Y",'Apr23'!K51,I51*J51)</f>
        <v>0</v>
      </c>
      <c r="L51" s="110">
        <f>IF(T$49="Y",'Apr23'!L51,0)</f>
        <v>0</v>
      </c>
      <c r="M51" s="99" t="str">
        <f>IF(E51=" "," ",IF(T$49="Y",'Apr23'!M51,IF((H51+K51+L51)&gt;0,H51+K51+L51,"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IF(Employee!H$35=E$49,Employee!D$34+SUM(M51)+'Apr23'!V51,SUM(M51)+'Apr23'!V51)</f>
        <v>0</v>
      </c>
      <c r="W51" s="49">
        <f>IF(Employee!H$35=E$49,Employee!D$35+SUM(N51)+'Apr23'!W51,SUM(N51)+'Apr23'!W51)</f>
        <v>0</v>
      </c>
      <c r="X51" s="49">
        <f>IF(O51=" ",'Apr23'!X51,O51+'Apr23'!X51)</f>
        <v>0</v>
      </c>
      <c r="Y51" s="49">
        <f>IF(P51=" ",'Apr23'!Y51,P51+'Apr23'!Y51)</f>
        <v>0</v>
      </c>
      <c r="Z51" s="49">
        <f>IF(Q51=" ",'Apr23'!Z51,Q51+'Apr23'!Z51)</f>
        <v>0</v>
      </c>
      <c r="AA51" s="49">
        <f>IF(R51=" ",'Apr23'!AA51,R51+'Apr23'!AA51)</f>
        <v>0</v>
      </c>
      <c r="AC51" s="49">
        <f>IF(T51=" ",'Apr23'!AC51,T51+'Apr23'!AC51)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IF(T$49="Y",'Apr23'!H52,0)</f>
        <v>0</v>
      </c>
      <c r="I52" s="92">
        <f>IF(T$49="Y",'Apr23'!I52,0)</f>
        <v>0</v>
      </c>
      <c r="J52" s="92">
        <f>IF(T$49="Y",'Apr23'!J52,0)</f>
        <v>0</v>
      </c>
      <c r="K52" s="92">
        <f>IF(T$49="Y",'Apr23'!K52,I52*J52)</f>
        <v>0</v>
      </c>
      <c r="L52" s="111">
        <f>IF(T$49="Y",'Apr23'!L52,0)</f>
        <v>0</v>
      </c>
      <c r="M52" s="100" t="str">
        <f>IF(E52=" "," ",IF(T$49="Y",'Apr23'!M52,IF((H52+K52+L52)&gt;0,H52+K52+L52,"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IF(Employee!H$61=E$49,Employee!D$60+SUM(M52)+'Apr23'!V52,SUM(M52)+'Apr23'!V52)</f>
        <v>0</v>
      </c>
      <c r="W52" s="49">
        <f>IF(Employee!H$61=E$49,Employee!D$61+SUM(N52)+'Apr23'!W52,SUM(N52)+'Apr23'!W52)</f>
        <v>0</v>
      </c>
      <c r="X52" s="49">
        <f>IF(O52=" ",'Apr23'!X52,O52+'Apr23'!X52)</f>
        <v>0</v>
      </c>
      <c r="Y52" s="49">
        <f>IF(P52=" ",'Apr23'!Y52,P52+'Apr23'!Y52)</f>
        <v>0</v>
      </c>
      <c r="Z52" s="49">
        <f>IF(Q52=" ",'Apr23'!Z52,Q52+'Apr23'!Z52)</f>
        <v>0</v>
      </c>
      <c r="AA52" s="49">
        <f>IF(R52=" ",'Apr23'!AA52,R52+'Apr23'!AA52)</f>
        <v>0</v>
      </c>
      <c r="AC52" s="49">
        <f>IF(T52=" ",'Apr23'!AC52,T52+'Apr23'!AC52)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IF(T$49="Y",'Apr23'!H53,0)</f>
        <v>0</v>
      </c>
      <c r="I53" s="92">
        <f>IF(T$49="Y",'Apr23'!I53,0)</f>
        <v>0</v>
      </c>
      <c r="J53" s="92">
        <f>IF(T$49="Y",'Apr23'!J53,0)</f>
        <v>0</v>
      </c>
      <c r="K53" s="92">
        <f>IF(T$49="Y",'Apr23'!K53,I53*J53)</f>
        <v>0</v>
      </c>
      <c r="L53" s="111">
        <f>IF(T$49="Y",'Apr23'!L53,0)</f>
        <v>0</v>
      </c>
      <c r="M53" s="100" t="str">
        <f>IF(E53=" "," ",IF(T$49="Y",'Apr23'!M53,IF((H53+K53+L53)&gt;0,H53+K53+L53,"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IF(Employee!H$87=E$49,Employee!D$86+SUM(M53)+'Apr23'!V53,SUM(M53)+'Apr23'!V53)</f>
        <v>0</v>
      </c>
      <c r="W53" s="49">
        <f>IF(Employee!H$87=E$49,Employee!D$7+SUM(N53)+'Apr23'!W53,SUM(N53)+'Apr23'!W53)</f>
        <v>0</v>
      </c>
      <c r="X53" s="49">
        <f>IF(O53=" ",'Apr23'!X53,O53+'Apr23'!X53)</f>
        <v>0</v>
      </c>
      <c r="Y53" s="49">
        <f>IF(P53=" ",'Apr23'!Y53,P53+'Apr23'!Y53)</f>
        <v>0</v>
      </c>
      <c r="Z53" s="49">
        <f>IF(Q53=" ",'Apr23'!Z53,Q53+'Apr23'!Z53)</f>
        <v>0</v>
      </c>
      <c r="AA53" s="49">
        <f>IF(R53=" ",'Apr23'!AA53,R53+'Apr23'!AA53)</f>
        <v>0</v>
      </c>
      <c r="AC53" s="49">
        <f>IF(T53=" ",'Apr23'!AC53,T53+'Apr23'!AC53)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IF(T$49="Y",'Apr23'!H54,0)</f>
        <v>0</v>
      </c>
      <c r="I54" s="92">
        <f>IF(T$49="Y",'Apr23'!I54,0)</f>
        <v>0</v>
      </c>
      <c r="J54" s="92">
        <f>IF(T$49="Y",'Apr23'!J54,0)</f>
        <v>0</v>
      </c>
      <c r="K54" s="92">
        <f>IF(T$49="Y",'Apr23'!K54,I54*J54)</f>
        <v>0</v>
      </c>
      <c r="L54" s="111">
        <f>IF(T$49="Y",'Apr23'!L54,0)</f>
        <v>0</v>
      </c>
      <c r="M54" s="100" t="str">
        <f>IF(E54=" "," ",IF(T$49="Y",'Apr23'!M54,IF((H54+K54+L54)&gt;0,H54+K54+L54,"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IF(Employee!H$113=E$49,Employee!D$112+SUM(M54)+'Apr23'!V54,SUM(M54)+'Apr23'!V54)</f>
        <v>0</v>
      </c>
      <c r="W54" s="49">
        <f>IF(Employee!H$113=E$49,Employee!D$113+SUM(N54)+'Apr23'!W54,SUM(N54)+'Apr23'!W54)</f>
        <v>0</v>
      </c>
      <c r="X54" s="49">
        <f>IF(O54=" ",'Apr23'!X54,O54+'Apr23'!X54)</f>
        <v>0</v>
      </c>
      <c r="Y54" s="49">
        <f>IF(P54=" ",'Apr23'!Y54,P54+'Apr23'!Y54)</f>
        <v>0</v>
      </c>
      <c r="Z54" s="49">
        <f>IF(Q54=" ",'Apr23'!Z54,Q54+'Apr23'!Z54)</f>
        <v>0</v>
      </c>
      <c r="AA54" s="49">
        <f>IF(R54=" ",'Apr23'!AA54,R54+'Apr23'!AA54)</f>
        <v>0</v>
      </c>
      <c r="AC54" s="49">
        <f>IF(T54=" ",'Apr23'!AC54,T54+'Apr23'!AC54)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IF(T$49="Y",'Apr23'!H55,0)</f>
        <v>0</v>
      </c>
      <c r="I55" s="245">
        <f>IF(T$49="Y",'Apr23'!I55,0)</f>
        <v>0</v>
      </c>
      <c r="J55" s="245">
        <f>IF(T$49="Y",'Apr23'!J55,0)</f>
        <v>0</v>
      </c>
      <c r="K55" s="245">
        <f>IF(T$49="Y",'Apr23'!K55,I55*J55)</f>
        <v>0</v>
      </c>
      <c r="L55" s="246">
        <f>IF(T$49="Y",'Apr23'!L55,0)</f>
        <v>0</v>
      </c>
      <c r="M55" s="100" t="str">
        <f>IF(E55=" "," ",IF(T$49="Y",'Apr23'!M55,IF((H55+K55+L55)&gt;0,H55+K55+L55,"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IF(Employee!H$139=E$49,Employee!D$138+SUM(M55)+'Apr23'!V55,SUM(M55)+'Apr23'!V55)</f>
        <v>0</v>
      </c>
      <c r="W55" s="49">
        <f>IF(Employee!H$139=E$49,Employee!D$139+SUM(N55)+'Apr23'!W55,SUM(N55)+'Apr23'!W55)</f>
        <v>0</v>
      </c>
      <c r="X55" s="49">
        <f>IF(O55=" ",'Apr23'!X55,O55+'Apr23'!X55)</f>
        <v>0</v>
      </c>
      <c r="Y55" s="49">
        <f>IF(P55=" ",'Apr23'!Y55,P55+'Apr23'!Y55)</f>
        <v>0</v>
      </c>
      <c r="Z55" s="49">
        <f>IF(Q55=" ",'Apr23'!Z55,Q55+'Apr23'!Z55)</f>
        <v>0</v>
      </c>
      <c r="AA55" s="49">
        <f>IF(R55=" ",'Apr23'!AA55,R55+'Apr23'!AA55)</f>
        <v>0</v>
      </c>
      <c r="AC55" s="49">
        <f>IF(T55=" ",'Apr23'!AC55,T55+'Apr23'!AC55)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AD60+'Apr23'!AD65</f>
        <v>0</v>
      </c>
      <c r="AE65" s="158">
        <f>AE60+'Apr23'!AE65</f>
        <v>0</v>
      </c>
      <c r="AF65" s="158">
        <f>AF60+'Apr23'!AF65</f>
        <v>0</v>
      </c>
      <c r="AG65" s="158">
        <f>AG60+'Apr23'!AG65</f>
        <v>0</v>
      </c>
    </row>
    <row r="66" spans="6:33" ht="14" thickTop="1" x14ac:dyDescent="0.15"/>
    <row r="67" spans="6:33" x14ac:dyDescent="0.15">
      <c r="AD67" s="162"/>
      <c r="AE67" s="158">
        <f>AE62+'Apr23'!AE67</f>
        <v>0</v>
      </c>
      <c r="AF67" s="158">
        <f>AF62+'Apr23'!AF67</f>
        <v>0</v>
      </c>
      <c r="AG67" s="158">
        <f>AG62+'Apr23'!AG67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5" customHeight="1" thickTop="1" x14ac:dyDescent="0.15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3" t="s">
        <v>4</v>
      </c>
      <c r="J1" s="434"/>
      <c r="K1" s="434"/>
      <c r="L1" s="435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'Apr23'!H3:H6</f>
        <v>Statutory Pay</v>
      </c>
      <c r="I3" s="366" t="str">
        <f>'Apr23'!I3:I6</f>
        <v>Basic hours</v>
      </c>
      <c r="J3" s="366" t="str">
        <f>'Apr23'!J3:J6</f>
        <v>Hourly rate</v>
      </c>
      <c r="K3" s="366" t="str">
        <f>'Apr23'!K3:K6</f>
        <v>Basic    wages</v>
      </c>
      <c r="L3" s="366" t="str">
        <f>'Apr23'!L3:L6</f>
        <v>Overtime Bonus Gratuities</v>
      </c>
      <c r="M3" s="429" t="str">
        <f>'Apr23'!M3:M6</f>
        <v>GROSS WAGES</v>
      </c>
      <c r="N3" s="366" t="str">
        <f>'Apr23'!N3:N6</f>
        <v>Income Tax</v>
      </c>
      <c r="O3" s="366" t="str">
        <f>'Apr23'!O3:O6</f>
        <v>Employees National Insurance</v>
      </c>
      <c r="P3" s="366" t="str">
        <f>'Apr23'!P3:P6</f>
        <v>Student Loans</v>
      </c>
      <c r="Q3" s="366" t="str">
        <f>'Apr23'!Q3:Q6</f>
        <v>Other Deductions</v>
      </c>
      <c r="R3" s="429" t="str">
        <f>'Apr23'!R3:R6</f>
        <v>NET      PAY</v>
      </c>
      <c r="S3" s="42"/>
      <c r="T3" s="366" t="str">
        <f>'Apr23'!T3:T6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">
      <c r="A9" s="34"/>
      <c r="B9" s="361" t="s">
        <v>9</v>
      </c>
      <c r="C9" s="362"/>
      <c r="D9" s="360"/>
      <c r="E9" s="156">
        <v>9</v>
      </c>
      <c r="F9" s="35"/>
      <c r="G9" s="35"/>
      <c r="H9" s="361" t="s">
        <v>28</v>
      </c>
      <c r="I9" s="362"/>
      <c r="J9" s="360"/>
      <c r="K9" s="204">
        <f>'May23'!M39+1</f>
        <v>45076</v>
      </c>
      <c r="L9" s="203" t="s">
        <v>76</v>
      </c>
      <c r="M9" s="205">
        <f>K9+6</f>
        <v>45082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IF(T$9="Y",'May23'!H41,0)</f>
        <v>0</v>
      </c>
      <c r="I11" s="89">
        <f>IF(T$9="Y",'May23'!I41,0)</f>
        <v>0</v>
      </c>
      <c r="J11" s="89">
        <f>IF(T$9="Y",'May23'!J41,0)</f>
        <v>0</v>
      </c>
      <c r="K11" s="89">
        <f>IF(T$9="Y",'May23'!K41,I11*J11)</f>
        <v>0</v>
      </c>
      <c r="L11" s="110">
        <f>IF(T$9="Y",'May23'!L41,0)</f>
        <v>0</v>
      </c>
      <c r="M11" s="110" t="str">
        <f>IF(E11=" "," ",IF(T$9="Y",'May23'!M41,IF((H11+K11+L11)&gt;0,H11+K11+L11,"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IF(Employee!H$34=E$9,Employee!D$34+SUM(M11)+'May23'!V41,SUM(M11)+'May23'!V41)</f>
        <v>0</v>
      </c>
      <c r="W11" s="49">
        <f>IF(Employee!H$34=E$9,Employee!D$35+SUM(N11)+'May23'!W41,SUM(N11)+'May23'!W41)</f>
        <v>0</v>
      </c>
      <c r="X11" s="49">
        <f>IF(O11=" ",'May23'!X41,O11+'May23'!X41)</f>
        <v>0</v>
      </c>
      <c r="Y11" s="49">
        <f>IF(P11=" ",'May23'!Y41,P11+'May23'!Y41)</f>
        <v>0</v>
      </c>
      <c r="Z11" s="49">
        <f>IF(Q11=" ",'May23'!Z41,Q11+'May23'!Z41)</f>
        <v>0</v>
      </c>
      <c r="AA11" s="49">
        <f>IF(R11=" ",'May23'!AA41,R11+'May23'!AA41)</f>
        <v>0</v>
      </c>
      <c r="AC11" s="49">
        <f>IF(T11=" ",'May23'!AC41,T11+'May23'!AC41)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IF(T$9="Y",'May23'!H42,0)</f>
        <v>0</v>
      </c>
      <c r="I12" s="92">
        <f>IF(T$9="Y",'May23'!I42,0)</f>
        <v>0</v>
      </c>
      <c r="J12" s="92">
        <f>IF(T$9="Y",'May23'!J42,0)</f>
        <v>0</v>
      </c>
      <c r="K12" s="92">
        <f>IF(T$9="Y",'May23'!K42,I12*J12)</f>
        <v>0</v>
      </c>
      <c r="L12" s="111">
        <f>IF(T$9="Y",'May23'!L42,0)</f>
        <v>0</v>
      </c>
      <c r="M12" s="111" t="str">
        <f>IF(E12=" "," ",IF(T$9="Y",'May23'!M42,IF((H12+K12+L12)&gt;0,H12+K12+L12,"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IF(Employee!H$60=E$9,Employee!D$60+SUM(M12)+'May23'!V42,SUM(M12)+'May23'!V42)</f>
        <v>0</v>
      </c>
      <c r="W12" s="49">
        <f>IF(Employee!H$60=E$9,Employee!D$61+SUM(N12)+'May23'!W42,SUM(N12)+'May23'!W42)</f>
        <v>0</v>
      </c>
      <c r="X12" s="49">
        <f>IF(O12=" ",'May23'!X42,O12+'May23'!X42)</f>
        <v>0</v>
      </c>
      <c r="Y12" s="49">
        <f>IF(P12=" ",'May23'!Y42,P12+'May23'!Y42)</f>
        <v>0</v>
      </c>
      <c r="Z12" s="49">
        <f>IF(Q12=" ",'May23'!Z42,Q12+'May23'!Z42)</f>
        <v>0</v>
      </c>
      <c r="AA12" s="49">
        <f>IF(R12=" ",'May23'!AA42,R12+'May23'!AA42)</f>
        <v>0</v>
      </c>
      <c r="AC12" s="49">
        <f>IF(T12=" ",'May23'!AC42,T12+'May23'!AC42)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IF(T$9="Y",'May23'!H43,0)</f>
        <v>0</v>
      </c>
      <c r="I13" s="92">
        <f>IF(T$9="Y",'May23'!I43,0)</f>
        <v>0</v>
      </c>
      <c r="J13" s="92">
        <f>IF(T$9="Y",'May23'!J43,0)</f>
        <v>0</v>
      </c>
      <c r="K13" s="92">
        <f>IF(T$9="Y",'May23'!K43,I13*J13)</f>
        <v>0</v>
      </c>
      <c r="L13" s="111">
        <f>IF(T$9="Y",'May23'!L43,0)</f>
        <v>0</v>
      </c>
      <c r="M13" s="111" t="str">
        <f>IF(E13=" "," ",IF(T$9="Y",'May23'!M43,IF((H13+K13+L13)&gt;0,H13+K13+L13,"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IF(Employee!H$86=E$9,Employee!D$86+SUM(M13)+'May23'!V43,SUM(M13)+'May23'!V43)</f>
        <v>0</v>
      </c>
      <c r="W13" s="49">
        <f>IF(Employee!H$86=E$9,Employee!D$87+SUM(N13)+'May23'!W43,SUM(N13)+'May23'!W43)</f>
        <v>0</v>
      </c>
      <c r="X13" s="49">
        <f>IF(O13=" ",'May23'!X43,O13+'May23'!X43)</f>
        <v>0</v>
      </c>
      <c r="Y13" s="49">
        <f>IF(P13=" ",'May23'!Y43,P13+'May23'!Y43)</f>
        <v>0</v>
      </c>
      <c r="Z13" s="49">
        <f>IF(Q13=" ",'May23'!Z43,Q13+'May23'!Z43)</f>
        <v>0</v>
      </c>
      <c r="AA13" s="49">
        <f>IF(R13=" ",'May23'!AA43,R13+'May23'!AA43)</f>
        <v>0</v>
      </c>
      <c r="AC13" s="49">
        <f>IF(T13=" ",'May23'!AC43,T13+'May23'!AC43)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IF(T$9="Y",'May23'!H44,0)</f>
        <v>0</v>
      </c>
      <c r="I14" s="92">
        <f>IF(T$9="Y",'May23'!I44,0)</f>
        <v>0</v>
      </c>
      <c r="J14" s="92">
        <f>IF(T$9="Y",'May23'!J44,0)</f>
        <v>0</v>
      </c>
      <c r="K14" s="92">
        <f>IF(T$9="Y",'May23'!K44,I14*J14)</f>
        <v>0</v>
      </c>
      <c r="L14" s="111">
        <f>IF(T$9="Y",'May23'!L44,0)</f>
        <v>0</v>
      </c>
      <c r="M14" s="111" t="str">
        <f>IF(E14=" "," ",IF(T$9="Y",'May23'!M44,IF((H14+K14+L14)&gt;0,H14+K14+L14,"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IF(Employee!H$112=E$9,Employee!D$112+SUM(M14)+'May23'!V44,SUM(M14)+'May23'!V44)</f>
        <v>0</v>
      </c>
      <c r="W14" s="49">
        <f>IF(Employee!H$112=E$9,Employee!D$113+SUM(N14)+'May23'!W44,SUM(N14)+'May23'!W44)</f>
        <v>0</v>
      </c>
      <c r="X14" s="49">
        <f>IF(O14=" ",'May23'!X44,O14+'May23'!X44)</f>
        <v>0</v>
      </c>
      <c r="Y14" s="49">
        <f>IF(P14=" ",'May23'!Y44,P14+'May23'!Y44)</f>
        <v>0</v>
      </c>
      <c r="Z14" s="49">
        <f>IF(Q14=" ",'May23'!Z44,Q14+'May23'!Z44)</f>
        <v>0</v>
      </c>
      <c r="AA14" s="49">
        <f>IF(R14=" ",'May23'!AA44,R14+'May23'!AA44)</f>
        <v>0</v>
      </c>
      <c r="AC14" s="49">
        <f>IF(T14=" ",'May23'!AC44,T14+'May23'!AC44)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IF(T$9="Y",'May23'!H45,0)</f>
        <v>0</v>
      </c>
      <c r="I15" s="245">
        <f>IF(T$9="Y",'May23'!I45,0)</f>
        <v>0</v>
      </c>
      <c r="J15" s="245">
        <f>IF(T$9="Y",'May23'!J45,0)</f>
        <v>0</v>
      </c>
      <c r="K15" s="245">
        <f>IF(T$9="Y",'May23'!K45,I15*J15)</f>
        <v>0</v>
      </c>
      <c r="L15" s="246">
        <f>IF(T$9="Y",'May23'!L45,0)</f>
        <v>0</v>
      </c>
      <c r="M15" s="111" t="str">
        <f>IF(E15=" "," ",IF(T$9="Y",'May23'!M45,IF((H15+K15+L15)&gt;0,H15+K15+L15,"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IF(Employee!H$138=E$9,Employee!D$138+SUM(M15)+'May23'!V45,SUM(M15)+'May23'!V45)</f>
        <v>0</v>
      </c>
      <c r="W15" s="49">
        <f>IF(Employee!H$138=E$9,Employee!D$139+SUM(N15)+'May23'!W45,SUM(N15)+'May23'!W45)</f>
        <v>0</v>
      </c>
      <c r="X15" s="49">
        <f>IF(O15=" ",'May23'!X45,O15+'May23'!X45)</f>
        <v>0</v>
      </c>
      <c r="Y15" s="49">
        <f>IF(P15=" ",'May23'!Y45,P15+'May23'!Y45)</f>
        <v>0</v>
      </c>
      <c r="Z15" s="49">
        <f>IF(Q15=" ",'May23'!Z45,Q15+'May23'!Z45)</f>
        <v>0</v>
      </c>
      <c r="AA15" s="49">
        <f>IF(R15=" ",'May23'!AA45,R15+'May23'!AA45)</f>
        <v>0</v>
      </c>
      <c r="AC15" s="49">
        <f>IF(T15=" ",'May23'!AC45,T15+'May23'!AC45)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10</v>
      </c>
      <c r="F19" s="35"/>
      <c r="G19" s="35"/>
      <c r="H19" s="361" t="s">
        <v>28</v>
      </c>
      <c r="I19" s="362"/>
      <c r="J19" s="360"/>
      <c r="K19" s="204">
        <f>M9+1</f>
        <v>45083</v>
      </c>
      <c r="L19" s="203" t="s">
        <v>76</v>
      </c>
      <c r="M19" s="205">
        <f>K19+6</f>
        <v>45089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11</v>
      </c>
      <c r="F29" s="35"/>
      <c r="G29" s="35"/>
      <c r="H29" s="361" t="s">
        <v>28</v>
      </c>
      <c r="I29" s="362"/>
      <c r="J29" s="360"/>
      <c r="K29" s="204">
        <f>M19+1</f>
        <v>45090</v>
      </c>
      <c r="L29" s="203" t="s">
        <v>76</v>
      </c>
      <c r="M29" s="205">
        <f>K29+6</f>
        <v>45096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440"/>
      <c r="D39" s="441"/>
      <c r="E39" s="156">
        <v>12</v>
      </c>
      <c r="F39" s="35"/>
      <c r="G39" s="35"/>
      <c r="H39" s="361" t="s">
        <v>28</v>
      </c>
      <c r="I39" s="440"/>
      <c r="J39" s="441"/>
      <c r="K39" s="204">
        <f>M29+1</f>
        <v>45097</v>
      </c>
      <c r="L39" s="203" t="s">
        <v>76</v>
      </c>
      <c r="M39" s="205">
        <f>K39+6</f>
        <v>45103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24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">
      <c r="A49" s="34"/>
      <c r="B49" s="361" t="s">
        <v>9</v>
      </c>
      <c r="C49" s="440"/>
      <c r="D49" s="441"/>
      <c r="E49" s="156">
        <v>13</v>
      </c>
      <c r="F49" s="35"/>
      <c r="G49" s="35"/>
      <c r="H49" s="361" t="s">
        <v>28</v>
      </c>
      <c r="I49" s="440"/>
      <c r="J49" s="441"/>
      <c r="K49" s="204">
        <f>M39+1</f>
        <v>45104</v>
      </c>
      <c r="L49" s="203" t="s">
        <v>76</v>
      </c>
      <c r="M49" s="205">
        <f>K49+6</f>
        <v>45110</v>
      </c>
      <c r="N49" s="20"/>
      <c r="O49" s="402" t="s">
        <v>63</v>
      </c>
      <c r="P49" s="442"/>
      <c r="Q49" s="442"/>
      <c r="R49" s="443"/>
      <c r="S49" s="35"/>
      <c r="T49" s="164"/>
      <c r="U49" s="324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4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15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107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4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15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107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4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15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107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4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15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107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4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107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4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444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4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">
      <c r="A57" s="128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24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H58" s="35"/>
    </row>
    <row r="59" spans="1:34" ht="18" customHeight="1" thickTop="1" thickBot="1" x14ac:dyDescent="0.2">
      <c r="A59" s="34"/>
      <c r="B59" s="361" t="s">
        <v>10</v>
      </c>
      <c r="C59" s="362"/>
      <c r="D59" s="360"/>
      <c r="E59" s="156">
        <v>3</v>
      </c>
      <c r="F59" s="35"/>
      <c r="G59" s="35"/>
      <c r="H59" s="361" t="s">
        <v>28</v>
      </c>
      <c r="I59" s="362"/>
      <c r="J59" s="360"/>
      <c r="K59" s="204">
        <f>Admin!B58</f>
        <v>45078</v>
      </c>
      <c r="L59" s="203" t="s">
        <v>76</v>
      </c>
      <c r="M59" s="205">
        <f>Admin!B87</f>
        <v>45107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IF(T$59="Y",'May23'!H51,0)</f>
        <v>0</v>
      </c>
      <c r="I61" s="89">
        <f>IF(T$59="Y",'May23'!I51,0)</f>
        <v>0</v>
      </c>
      <c r="J61" s="89">
        <f>IF(T$59="Y",'May23'!J51,0)</f>
        <v>0</v>
      </c>
      <c r="K61" s="89">
        <f>IF(T$59="Y",'May23'!K51,I61*J61)</f>
        <v>0</v>
      </c>
      <c r="L61" s="110">
        <f>IF(T$59="Y",'May23'!L51,0)</f>
        <v>0</v>
      </c>
      <c r="M61" s="99" t="str">
        <f>IF(E61=" "," ",IF(T$59="Y",'May23'!M51,IF((H61+K61+L61)&gt;0,H61+K61+L61,"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IF(Employee!H$35=E$59,Employee!D$34+SUM(M61)+'May23'!V51,SUM(M61)+'May23'!V51)</f>
        <v>0</v>
      </c>
      <c r="W61" s="49">
        <f>IF(Employee!H$35=E$59,Employee!D$35+SUM(N61)+'May23'!W51,SUM(N61)+'May23'!W51)</f>
        <v>0</v>
      </c>
      <c r="X61" s="49">
        <f>IF(O61=" ",'May23'!X51,O61+'May23'!X51)</f>
        <v>0</v>
      </c>
      <c r="Y61" s="49">
        <f>IF(P61=" ",'May23'!Y51,P61+'May23'!Y51)</f>
        <v>0</v>
      </c>
      <c r="Z61" s="49">
        <f>IF(Q61=" ",'May23'!Z51,Q61+'May23'!Z51)</f>
        <v>0</v>
      </c>
      <c r="AA61" s="49">
        <f>IF(R61=" ",'May23'!AA51,R61+'May23'!AA51)</f>
        <v>0</v>
      </c>
      <c r="AC61" s="49">
        <f>IF(T61=" ",'May23'!AC51,T61+'May23'!AC51)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IF(T$59="Y",'May23'!H52,0)</f>
        <v>0</v>
      </c>
      <c r="I62" s="92">
        <f>IF(T$59="Y",'May23'!I52,0)</f>
        <v>0</v>
      </c>
      <c r="J62" s="92">
        <f>IF(T$59="Y",'May23'!J52,0)</f>
        <v>0</v>
      </c>
      <c r="K62" s="92">
        <f>IF(T$59="Y",'May23'!K52,I62*J62)</f>
        <v>0</v>
      </c>
      <c r="L62" s="111">
        <f>IF(T$59="Y",'May23'!L52,0)</f>
        <v>0</v>
      </c>
      <c r="M62" s="100" t="str">
        <f>IF(E62=" "," ",IF(T$59="Y",'May23'!M52,IF((H62+K62+L62)&gt;0,H62+K62+L62,"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IF(Employee!H$61=E$59,Employee!D$60+SUM(M62)+'May23'!V52,SUM(M62)+'May23'!V52)</f>
        <v>0</v>
      </c>
      <c r="W62" s="49">
        <f>IF(Employee!H$61=E$59,Employee!D$61+SUM(N62)+'May23'!W52,SUM(N62)+'May23'!W52)</f>
        <v>0</v>
      </c>
      <c r="X62" s="49">
        <f>IF(O62=" ",'May23'!X52,O62+'May23'!X52)</f>
        <v>0</v>
      </c>
      <c r="Y62" s="49">
        <f>IF(P62=" ",'May23'!Y52,P62+'May23'!Y52)</f>
        <v>0</v>
      </c>
      <c r="Z62" s="49">
        <f>IF(Q62=" ",'May23'!Z52,Q62+'May23'!Z52)</f>
        <v>0</v>
      </c>
      <c r="AA62" s="49">
        <f>IF(R62=" ",'May23'!AA52,R62+'May23'!AA52)</f>
        <v>0</v>
      </c>
      <c r="AC62" s="49">
        <f>IF(T62=" ",'May23'!AC52,T62+'May23'!AC52)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IF(T$59="Y",'May23'!H53,0)</f>
        <v>0</v>
      </c>
      <c r="I63" s="92">
        <f>IF(T$59="Y",'May23'!I53,0)</f>
        <v>0</v>
      </c>
      <c r="J63" s="92">
        <f>IF(T$59="Y",'May23'!J53,0)</f>
        <v>0</v>
      </c>
      <c r="K63" s="92">
        <f>IF(T$59="Y",'May23'!K53,I63*J63)</f>
        <v>0</v>
      </c>
      <c r="L63" s="111">
        <f>IF(T$59="Y",'May23'!L53,0)</f>
        <v>0</v>
      </c>
      <c r="M63" s="100" t="str">
        <f>IF(E63=" "," ",IF(T$59="Y",'May23'!M53,IF((H63+K63+L63)&gt;0,H63+K63+L63,"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IF(Employee!H$87=E$59,Employee!D$86+SUM(M63)+'May23'!V53,SUM(M63)+'May23'!V53)</f>
        <v>0</v>
      </c>
      <c r="W63" s="49">
        <f>IF(Employee!H$87=E$59,Employee!D$87+SUM(N63)+'May23'!W53,SUM(N63)+'May23'!W53)</f>
        <v>0</v>
      </c>
      <c r="X63" s="49">
        <f>IF(O63=" ",'May23'!X53,O63+'May23'!X53)</f>
        <v>0</v>
      </c>
      <c r="Y63" s="49">
        <f>IF(P63=" ",'May23'!Y53,P63+'May23'!Y53)</f>
        <v>0</v>
      </c>
      <c r="Z63" s="49">
        <f>IF(Q63=" ",'May23'!Z53,Q63+'May23'!Z53)</f>
        <v>0</v>
      </c>
      <c r="AA63" s="49">
        <f>IF(R63=" ",'May23'!AA53,R63+'May23'!AA53)</f>
        <v>0</v>
      </c>
      <c r="AC63" s="49">
        <f>IF(T63=" ",'May23'!AC53,T63+'May23'!AC53)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IF(T$59="Y",'May23'!H54,0)</f>
        <v>0</v>
      </c>
      <c r="I64" s="92">
        <f>IF(T$59="Y",'May23'!I54,0)</f>
        <v>0</v>
      </c>
      <c r="J64" s="92">
        <f>IF(T$59="Y",'May23'!J54,0)</f>
        <v>0</v>
      </c>
      <c r="K64" s="92">
        <f>IF(T$59="Y",'May23'!K54,I64*J64)</f>
        <v>0</v>
      </c>
      <c r="L64" s="111">
        <f>IF(T$59="Y",'May23'!L54,0)</f>
        <v>0</v>
      </c>
      <c r="M64" s="100" t="str">
        <f>IF(E64=" "," ",IF(T$59="Y",'May23'!M54,IF((H64+K64+L64)&gt;0,H64+K64+L64,"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IF(Employee!H$113=E$59,Employee!D$112+SUM(M64)+'May23'!V54,SUM(M64)+'May23'!V54)</f>
        <v>0</v>
      </c>
      <c r="W64" s="49">
        <f>IF(Employee!H$113=E$59,Employee!D$113+SUM(N64)+'May23'!W54,SUM(N64)+'May23'!W54)</f>
        <v>0</v>
      </c>
      <c r="X64" s="49">
        <f>IF(O64=" ",'May23'!X54,O64+'May23'!X54)</f>
        <v>0</v>
      </c>
      <c r="Y64" s="49">
        <f>IF(P64=" ",'May23'!Y54,P64+'May23'!Y54)</f>
        <v>0</v>
      </c>
      <c r="Z64" s="49">
        <f>IF(Q64=" ",'May23'!Z54,Q64+'May23'!Z54)</f>
        <v>0</v>
      </c>
      <c r="AA64" s="49">
        <f>IF(R64=" ",'May23'!AA54,R64+'May23'!AA54)</f>
        <v>0</v>
      </c>
      <c r="AC64" s="49">
        <f>IF(T64=" ",'May23'!AC54,T64+'May23'!AC54)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IF(T$59="Y",'May23'!H55,0)</f>
        <v>0</v>
      </c>
      <c r="I65" s="245">
        <f>IF(T$59="Y",'May23'!I55,0)</f>
        <v>0</v>
      </c>
      <c r="J65" s="245">
        <f>IF(T$59="Y",'May23'!J55,0)</f>
        <v>0</v>
      </c>
      <c r="K65" s="245">
        <f>IF(T$59="Y",'May23'!K55,I65*J65)</f>
        <v>0</v>
      </c>
      <c r="L65" s="246">
        <f>IF(T$59="Y",'May23'!L55,0)</f>
        <v>0</v>
      </c>
      <c r="M65" s="100" t="str">
        <f>IF(E65=" "," ",IF(T$59="Y",'May23'!M55,IF((H65+K65+L65)&gt;0,H65+K65+L65,"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IF(Employee!H$139=E$59,Employee!D$138+SUM(M65)+'May23'!V55,SUM(M65)+'May23'!V55)</f>
        <v>0</v>
      </c>
      <c r="W65" s="49">
        <f>IF(Employee!H$139=E$59,Employee!D$139+SUM(N65)+'May23'!W55,SUM(N65)+'May23'!W55)</f>
        <v>0</v>
      </c>
      <c r="X65" s="49">
        <f>IF(O65=" ",'May23'!X55,O65+'May23'!X55)</f>
        <v>0</v>
      </c>
      <c r="Y65" s="49">
        <f>IF(P65=" ",'May23'!Y55,P65+'May23'!Y55)</f>
        <v>0</v>
      </c>
      <c r="Z65" s="49">
        <f>IF(Q65=" ",'May23'!Z55,Q65+'May23'!Z55)</f>
        <v>0</v>
      </c>
      <c r="AA65" s="49">
        <f>IF(R65=" ",'May23'!AA55,R65+'May23'!AA55)</f>
        <v>0</v>
      </c>
      <c r="AC65" s="49">
        <f>IF(T65=" ",'May23'!AC55,T65+'May23'!AC55)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73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AD70+'May23'!AD65</f>
        <v>0</v>
      </c>
      <c r="AE75" s="158">
        <f>AE70+'May23'!AE65</f>
        <v>0</v>
      </c>
      <c r="AF75" s="158">
        <f>AF70+'May23'!AF65</f>
        <v>0</v>
      </c>
      <c r="AG75" s="158">
        <f>AG70+'May23'!AG65</f>
        <v>0</v>
      </c>
    </row>
    <row r="76" spans="1:34" ht="14" thickTop="1" x14ac:dyDescent="0.15"/>
    <row r="77" spans="1:34" x14ac:dyDescent="0.15">
      <c r="AD77" s="162"/>
      <c r="AE77" s="158">
        <f>AE72+'May23'!AE67</f>
        <v>0</v>
      </c>
      <c r="AF77" s="158">
        <f>AF72+'May23'!AF67</f>
        <v>0</v>
      </c>
      <c r="AG77" s="158">
        <f>AG72+'May23'!AG67</f>
        <v>0</v>
      </c>
    </row>
  </sheetData>
  <mergeCells count="86">
    <mergeCell ref="R48:T48"/>
    <mergeCell ref="B49:D49"/>
    <mergeCell ref="H49:J49"/>
    <mergeCell ref="O49:R49"/>
    <mergeCell ref="B47:T47"/>
    <mergeCell ref="B48:E48"/>
    <mergeCell ref="O48:Q48"/>
    <mergeCell ref="F56:G56"/>
    <mergeCell ref="B28:E28"/>
    <mergeCell ref="B29:D29"/>
    <mergeCell ref="H29:J29"/>
    <mergeCell ref="F46:G46"/>
    <mergeCell ref="R38:T38"/>
    <mergeCell ref="F36:G36"/>
    <mergeCell ref="B37:T37"/>
    <mergeCell ref="B38:E38"/>
    <mergeCell ref="B39:D39"/>
    <mergeCell ref="H39:J39"/>
    <mergeCell ref="O39:R39"/>
    <mergeCell ref="O38:Q38"/>
    <mergeCell ref="X3:X6"/>
    <mergeCell ref="G1:H1"/>
    <mergeCell ref="L3:L6"/>
    <mergeCell ref="M3:M6"/>
    <mergeCell ref="R3:R6"/>
    <mergeCell ref="H3:H6"/>
    <mergeCell ref="B7:T7"/>
    <mergeCell ref="B8:E8"/>
    <mergeCell ref="O8:Q8"/>
    <mergeCell ref="T3:T6"/>
    <mergeCell ref="V3:V6"/>
    <mergeCell ref="U1:U6"/>
    <mergeCell ref="R8:T8"/>
    <mergeCell ref="AD1:AG2"/>
    <mergeCell ref="AD3:AD6"/>
    <mergeCell ref="AE3:AE6"/>
    <mergeCell ref="AF3:AF6"/>
    <mergeCell ref="AG3:AG6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A1:A6"/>
    <mergeCell ref="B3:B6"/>
    <mergeCell ref="C3:C6"/>
    <mergeCell ref="D3:D6"/>
    <mergeCell ref="E3:E6"/>
    <mergeCell ref="B1:F2"/>
    <mergeCell ref="F3:F6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'Apr23'!H3:H6</f>
        <v>Statutory Pay</v>
      </c>
      <c r="I3" s="366" t="str">
        <f>'Apr23'!I3:I6</f>
        <v>Basic hours</v>
      </c>
      <c r="J3" s="366" t="str">
        <f>'Apr23'!J3:J6</f>
        <v>Hourly rate</v>
      </c>
      <c r="K3" s="366" t="str">
        <f>'Apr23'!K3:K6</f>
        <v>Basic    wages</v>
      </c>
      <c r="L3" s="366" t="str">
        <f>'Apr23'!L3:L6</f>
        <v>Overtime Bonus Gratuities</v>
      </c>
      <c r="M3" s="429" t="str">
        <f>'Apr23'!M3:M6</f>
        <v>GROSS WAGES</v>
      </c>
      <c r="N3" s="366" t="str">
        <f>'Apr23'!N3:N6</f>
        <v>Income Tax</v>
      </c>
      <c r="O3" s="366" t="str">
        <f>'Apr23'!O3:O6</f>
        <v>Employees National Insurance</v>
      </c>
      <c r="P3" s="366" t="str">
        <f>'Apr23'!P3:P6</f>
        <v>Student Loans</v>
      </c>
      <c r="Q3" s="366" t="str">
        <f>'Apr23'!Q3:Q6</f>
        <v>Other Deductions</v>
      </c>
      <c r="R3" s="429" t="str">
        <f>'Apr23'!R3:R6</f>
        <v>NET      PAY</v>
      </c>
      <c r="S3" s="42"/>
      <c r="T3" s="366" t="str">
        <f>'Apr23'!T3:T6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15" customHeight="1" thickBot="1" x14ac:dyDescent="0.2">
      <c r="A7" s="324"/>
      <c r="B7" s="325"/>
      <c r="C7" s="325"/>
      <c r="D7" s="325"/>
      <c r="E7" s="326"/>
      <c r="F7" s="327"/>
      <c r="G7" s="160"/>
      <c r="H7" s="327"/>
      <c r="I7" s="327"/>
      <c r="J7" s="327"/>
      <c r="K7" s="327"/>
      <c r="L7" s="327"/>
      <c r="M7" s="328"/>
      <c r="N7" s="327"/>
      <c r="O7" s="327"/>
      <c r="P7" s="327"/>
      <c r="Q7" s="327"/>
      <c r="R7" s="328"/>
      <c r="S7" s="41"/>
      <c r="T7" s="327"/>
      <c r="U7" s="324"/>
      <c r="V7" s="327"/>
      <c r="W7" s="327"/>
      <c r="X7" s="327"/>
      <c r="Y7" s="329"/>
      <c r="Z7" s="327"/>
      <c r="AA7" s="327"/>
      <c r="AB7" s="41"/>
      <c r="AC7" s="327"/>
      <c r="AD7" s="323"/>
      <c r="AE7" s="323"/>
      <c r="AF7" s="323"/>
      <c r="AG7" s="323"/>
      <c r="AH7" s="128"/>
    </row>
    <row r="8" spans="1:34" ht="18" customHeight="1" thickTop="1" thickBot="1" x14ac:dyDescent="0.2">
      <c r="A8" s="31"/>
      <c r="B8" s="376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">
      <c r="A9" s="34"/>
      <c r="B9" s="361" t="s">
        <v>9</v>
      </c>
      <c r="C9" s="440"/>
      <c r="D9" s="441"/>
      <c r="E9" s="156">
        <v>14</v>
      </c>
      <c r="F9" s="35"/>
      <c r="G9" s="35"/>
      <c r="H9" s="361" t="s">
        <v>28</v>
      </c>
      <c r="I9" s="440"/>
      <c r="J9" s="441"/>
      <c r="K9" s="204">
        <f>Admin!B91</f>
        <v>45111</v>
      </c>
      <c r="L9" s="203" t="s">
        <v>76</v>
      </c>
      <c r="M9" s="205">
        <f>K9+6</f>
        <v>45117</v>
      </c>
      <c r="N9" s="20"/>
      <c r="O9" s="402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15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IF(T$9="Y",'Jun23'!H41,0)</f>
        <v>0</v>
      </c>
      <c r="I11" s="89">
        <f>IF(T$9="Y",'Jun23'!I41,0)</f>
        <v>0</v>
      </c>
      <c r="J11" s="89">
        <f>IF(T$9="Y",'Jun23'!J41,0)</f>
        <v>0</v>
      </c>
      <c r="K11" s="89">
        <f>IF(T$9="Y",'Jun23'!K41,I11*J11)</f>
        <v>0</v>
      </c>
      <c r="L11" s="89">
        <f>IF(T$9="Y",'Jun23'!L41,0)</f>
        <v>0</v>
      </c>
      <c r="M11" s="99" t="str">
        <f>IF(E11=" "," ",IF(T$9="Y",'Jun23'!M41,IF((H11+K11+L11)&gt;0,H11+K11+L11,"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IF(Employee!H$34=E$9,Employee!D$34+SUM(M11)+'Jun23'!V51,SUM(M11)+'Jun23'!V51)</f>
        <v>0</v>
      </c>
      <c r="W11" s="49">
        <f>IF(Employee!H$34=E$9,Employee!D$35+SUM(N11)+'Jun23'!W51,SUM(N11)+'Jun23'!W51)</f>
        <v>0</v>
      </c>
      <c r="X11" s="49">
        <f>IF(O11=" ",'Jun23'!X51,O11+'Jun23'!X51)</f>
        <v>0</v>
      </c>
      <c r="Y11" s="49">
        <f>IF(P11=" ",'Jun23'!Y51,P11+'Jun23'!Y51)</f>
        <v>0</v>
      </c>
      <c r="Z11" s="49">
        <f>IF(Q11=" ",'Jun23'!Z51,Q11+'Jun23'!Z51)</f>
        <v>0</v>
      </c>
      <c r="AA11" s="49">
        <f>IF(R11=" ",'Jun23'!AA51,R11+'Jun23'!AA51)</f>
        <v>0</v>
      </c>
      <c r="AC11" s="49">
        <f>IF(T11=" ",'Jun23'!AC51,T11+'Jun23'!AC51)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IF(T$9="Y",'Jun23'!H42,0)</f>
        <v>0</v>
      </c>
      <c r="I12" s="92">
        <f>IF(T$9="Y",'Jun23'!I42,0)</f>
        <v>0</v>
      </c>
      <c r="J12" s="92">
        <f>IF(T$9="Y",'Jun23'!J42,0)</f>
        <v>0</v>
      </c>
      <c r="K12" s="92">
        <f>IF(T$9="Y",'Jun23'!K42,I12*J12)</f>
        <v>0</v>
      </c>
      <c r="L12" s="92">
        <f>IF(T$9="Y",'Jun23'!L42,0)</f>
        <v>0</v>
      </c>
      <c r="M12" s="100" t="str">
        <f>IF(E12=" "," ",IF(T$9="Y",'Jun23'!M42,IF((H12+K12+L12)&gt;0,H12+K12+L12,"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IF(Employee!H$60=E$9,Employee!D$60+SUM(M12)+'Jun23'!V52,SUM(M12)+'Jun23'!V52)</f>
        <v>0</v>
      </c>
      <c r="W12" s="49">
        <f>IF(Employee!H$60=E$9,Employee!D$61+SUM(N12)+'Jun23'!W52,SUM(N12)+'Jun23'!W52)</f>
        <v>0</v>
      </c>
      <c r="X12" s="49">
        <f>IF(O12=" ",'Jun23'!X52,O12+'Jun23'!X52)</f>
        <v>0</v>
      </c>
      <c r="Y12" s="49">
        <f>IF(P12=" ",'Jun23'!Y52,P12+'Jun23'!Y52)</f>
        <v>0</v>
      </c>
      <c r="Z12" s="49">
        <f>IF(Q12=" ",'Jun23'!Z52,Q12+'Jun23'!Z52)</f>
        <v>0</v>
      </c>
      <c r="AA12" s="49">
        <f>IF(R12=" ",'Jun23'!AA52,R12+'Jun23'!AA52)</f>
        <v>0</v>
      </c>
      <c r="AC12" s="49">
        <f>IF(T12=" ",'Jun23'!AC52,T12+'Jun23'!AC52)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IF(T$9="Y",'Jun23'!H43,0)</f>
        <v>0</v>
      </c>
      <c r="I13" s="92">
        <f>IF(T$9="Y",'Jun23'!I43,0)</f>
        <v>0</v>
      </c>
      <c r="J13" s="92">
        <f>IF(T$9="Y",'Jun23'!J43,0)</f>
        <v>0</v>
      </c>
      <c r="K13" s="92">
        <f>IF(T$9="Y",'Jun23'!K43,I13*J13)</f>
        <v>0</v>
      </c>
      <c r="L13" s="92">
        <f>IF(T$9="Y",'Jun23'!L43,0)</f>
        <v>0</v>
      </c>
      <c r="M13" s="100" t="str">
        <f>IF(E13=" "," ",IF(T$9="Y",'Jun23'!M43,IF((H13+K13+L13)&gt;0,H13+K13+L13,"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IF(Employee!H$86=E$9,Employee!D$86+SUM(M13)+'Jun23'!V53,SUM(M13)+'Jun23'!V53)</f>
        <v>0</v>
      </c>
      <c r="W13" s="49">
        <f>IF(Employee!H$86=E$9,Employee!D$87+SUM(N13)+'Jun23'!W53,SUM(N13)+'Jun23'!W53)</f>
        <v>0</v>
      </c>
      <c r="X13" s="49">
        <f>IF(O13=" ",'Jun23'!X53,O13+'Jun23'!X53)</f>
        <v>0</v>
      </c>
      <c r="Y13" s="49">
        <f>IF(P13=" ",'Jun23'!Y53,P13+'Jun23'!Y53)</f>
        <v>0</v>
      </c>
      <c r="Z13" s="49">
        <f>IF(Q13=" ",'Jun23'!Z53,Q13+'Jun23'!Z53)</f>
        <v>0</v>
      </c>
      <c r="AA13" s="49">
        <f>IF(R13=" ",'Jun23'!AA53,R13+'Jun23'!AA53)</f>
        <v>0</v>
      </c>
      <c r="AC13" s="49">
        <f>IF(T13=" ",'Jun23'!AC53,T13+'Jun23'!AC53)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IF(T$9="Y",'Jun23'!H44,0)</f>
        <v>0</v>
      </c>
      <c r="I14" s="92">
        <f>IF(T$9="Y",'Jun23'!I44,0)</f>
        <v>0</v>
      </c>
      <c r="J14" s="92">
        <f>IF(T$9="Y",'Jun23'!J44,0)</f>
        <v>0</v>
      </c>
      <c r="K14" s="92">
        <f>IF(T$9="Y",'Jun23'!K44,I14*J14)</f>
        <v>0</v>
      </c>
      <c r="L14" s="92">
        <f>IF(T$9="Y",'Jun23'!L44,0)</f>
        <v>0</v>
      </c>
      <c r="M14" s="100" t="str">
        <f>IF(E14=" "," ",IF(T$9="Y",'Jun23'!M44,IF((H14+K14+L14)&gt;0,H14+K14+L14,"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IF(Employee!H$112=E$9,Employee!D$112+SUM(M14)+'Jun23'!V54,SUM(M14)+'Jun23'!V54)</f>
        <v>0</v>
      </c>
      <c r="W14" s="49">
        <f>IF(Employee!H$112=E$9,Employee!D$113+SUM(N14)+'Jun23'!W54,SUM(N14)+'Jun23'!W54)</f>
        <v>0</v>
      </c>
      <c r="X14" s="49">
        <f>IF(O14=" ",'Jun23'!X54,O14+'Jun23'!X54)</f>
        <v>0</v>
      </c>
      <c r="Y14" s="49">
        <f>IF(P14=" ",'Jun23'!Y54,P14+'Jun23'!Y54)</f>
        <v>0</v>
      </c>
      <c r="Z14" s="49">
        <f>IF(Q14=" ",'Jun23'!Z54,Q14+'Jun23'!Z54)</f>
        <v>0</v>
      </c>
      <c r="AA14" s="49">
        <f>IF(R14=" ",'Jun23'!AA54,R14+'Jun23'!AA54)</f>
        <v>0</v>
      </c>
      <c r="AC14" s="49">
        <f>IF(T14=" ",'Jun23'!AC54,T14+'Jun23'!AC54)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IF(T$9="Y",'Jun23'!H45,0)</f>
        <v>0</v>
      </c>
      <c r="I15" s="245">
        <f>IF(T$9="Y",'Jun23'!I45,0)</f>
        <v>0</v>
      </c>
      <c r="J15" s="245">
        <f>IF(T$9="Y",'Jun23'!J45,0)</f>
        <v>0</v>
      </c>
      <c r="K15" s="245">
        <f>IF(T$9="Y",'Jun23'!K45,I15*J15)</f>
        <v>0</v>
      </c>
      <c r="L15" s="245">
        <f>IF(T$9="Y",'Jun23'!L45,0)</f>
        <v>0</v>
      </c>
      <c r="M15" s="247" t="str">
        <f>IF(E15=" "," ",IF(T$9="Y",'Jun23'!M45,IF((H15+K15+L15)&gt;0,H15+K15+L15,"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IF(Employee!H$138=E$9,Employee!D$138+SUM(M15)+'Jun23'!V55,SUM(M15)+'Jun23'!V55)</f>
        <v>0</v>
      </c>
      <c r="W15" s="49">
        <f>IF(Employee!H$138=E$9,Employee!D$139+SUM(N15)+'Jun23'!W55,SUM(N15)+'Jun23'!W55)</f>
        <v>0</v>
      </c>
      <c r="X15" s="49">
        <f>IF(O15=" ",'Jun23'!X55,O15+'Jun23'!X55)</f>
        <v>0</v>
      </c>
      <c r="Y15" s="49">
        <f>IF(P15=" ",'Jun23'!Y55,P15+'Jun23'!Y55)</f>
        <v>0</v>
      </c>
      <c r="Z15" s="49">
        <f>IF(Q15=" ",'Jun23'!Z55,Q15+'Jun23'!Z55)</f>
        <v>0</v>
      </c>
      <c r="AA15" s="49">
        <f>IF(R15=" ",'Jun23'!AA55,R15+'Jun23'!AA55)</f>
        <v>0</v>
      </c>
      <c r="AC15" s="49">
        <f>IF(T15=" ",'Jun23'!AC55,T15+'Jun23'!AC55)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59" t="s">
        <v>7</v>
      </c>
      <c r="G16" s="44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2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86"/>
      <c r="H18" s="87"/>
      <c r="I18" s="87"/>
      <c r="J18" s="87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15</v>
      </c>
      <c r="F19" s="35"/>
      <c r="G19" s="35"/>
      <c r="H19" s="361" t="s">
        <v>28</v>
      </c>
      <c r="I19" s="362"/>
      <c r="J19" s="360"/>
      <c r="K19" s="204">
        <f>M9+1</f>
        <v>45118</v>
      </c>
      <c r="L19" s="203" t="s">
        <v>76</v>
      </c>
      <c r="M19" s="205">
        <f>K19+6</f>
        <v>45124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15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92">
        <f t="shared" ref="I23:I25" si="9">IF(T$19="Y",I13,0)</f>
        <v>0</v>
      </c>
      <c r="J23" s="92">
        <f t="shared" ref="J23:J25" si="10">IF(T$19="Y",J13,0)</f>
        <v>0</v>
      </c>
      <c r="K23" s="92">
        <f t="shared" ref="K23:K25" si="11">IF(T$19="Y",K13,I23*J23)</f>
        <v>0</v>
      </c>
      <c r="L23" s="92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92">
        <f t="shared" si="9"/>
        <v>0</v>
      </c>
      <c r="J24" s="92">
        <f t="shared" si="10"/>
        <v>0</v>
      </c>
      <c r="K24" s="92">
        <f t="shared" si="11"/>
        <v>0</v>
      </c>
      <c r="L24" s="92">
        <f t="shared" si="12"/>
        <v>0</v>
      </c>
      <c r="M24" s="100" t="str">
        <f t="shared" si="13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2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16</v>
      </c>
      <c r="F29" s="35"/>
      <c r="G29" s="35"/>
      <c r="H29" s="361" t="s">
        <v>28</v>
      </c>
      <c r="I29" s="362"/>
      <c r="J29" s="360"/>
      <c r="K29" s="204">
        <f>M19+1</f>
        <v>45125</v>
      </c>
      <c r="L29" s="203" t="s">
        <v>76</v>
      </c>
      <c r="M29" s="205">
        <f>K29+6</f>
        <v>45131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62"/>
      <c r="D38" s="362"/>
      <c r="E38" s="360"/>
      <c r="F38" s="32"/>
      <c r="G38" s="32"/>
      <c r="H38" s="43"/>
      <c r="I38" s="43"/>
      <c r="J38" s="43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362"/>
      <c r="D39" s="360"/>
      <c r="E39" s="156">
        <v>17</v>
      </c>
      <c r="F39" s="35"/>
      <c r="G39" s="35"/>
      <c r="H39" s="361" t="s">
        <v>28</v>
      </c>
      <c r="I39" s="362"/>
      <c r="J39" s="360"/>
      <c r="K39" s="204">
        <f>M29+1</f>
        <v>45132</v>
      </c>
      <c r="L39" s="203" t="s">
        <v>76</v>
      </c>
      <c r="M39" s="205">
        <f>K39+6</f>
        <v>45138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">
      <c r="A49" s="34"/>
      <c r="B49" s="361" t="s">
        <v>10</v>
      </c>
      <c r="C49" s="362"/>
      <c r="D49" s="360"/>
      <c r="E49" s="156">
        <v>4</v>
      </c>
      <c r="F49" s="35"/>
      <c r="G49" s="35"/>
      <c r="H49" s="361" t="s">
        <v>28</v>
      </c>
      <c r="I49" s="362"/>
      <c r="J49" s="360"/>
      <c r="K49" s="204">
        <f>Admin!B88</f>
        <v>45108</v>
      </c>
      <c r="L49" s="203" t="s">
        <v>76</v>
      </c>
      <c r="M49" s="205">
        <f>Admin!B118</f>
        <v>45138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IF(T$49="Y",'Jun23'!H61,0)</f>
        <v>0</v>
      </c>
      <c r="I51" s="89">
        <f>IF(T$49="Y",'Jun23'!I61,0)</f>
        <v>0</v>
      </c>
      <c r="J51" s="89">
        <f>IF(T$49="Y",'Jun23'!J61,0)</f>
        <v>0</v>
      </c>
      <c r="K51" s="89">
        <f>IF(T$49="Y",'Jun23'!K61,I51*J51)</f>
        <v>0</v>
      </c>
      <c r="L51" s="110">
        <f>IF(T$49="Y",'Jun23'!L61,0)</f>
        <v>0</v>
      </c>
      <c r="M51" s="99" t="str">
        <f>IF(E51=" "," ",IF(T$49="Y",'Jun23'!M61,IF((H51+K51+L51)&gt;0,H51+K51+L51,"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IF(Employee!H$35=E$49,Employee!D$34+SUM(M51)+'Jun23'!V61,SUM(M51)+'Jun23'!V61)</f>
        <v>0</v>
      </c>
      <c r="W51" s="49">
        <f>IF(Employee!H$35=E$49,Employee!D$35+SUM(N51)+'Jun23'!W61,SUM(N51)+'Jun23'!W61)</f>
        <v>0</v>
      </c>
      <c r="X51" s="49">
        <f>IF(O51=" ",'Jun23'!X61,O51+'Jun23'!X61)</f>
        <v>0</v>
      </c>
      <c r="Y51" s="49">
        <f>IF(P51=" ",'Jun23'!Y61,P51+'Jun23'!Y61)</f>
        <v>0</v>
      </c>
      <c r="Z51" s="49">
        <f>IF(Q51=" ",'Jun23'!Z61,Q51+'Jun23'!Z61)</f>
        <v>0</v>
      </c>
      <c r="AA51" s="49">
        <f>IF(R51=" ",'Jun23'!AA61,R51+'Jun23'!AA61)</f>
        <v>0</v>
      </c>
      <c r="AC51" s="49">
        <f>IF(T51=" ",'Jun23'!AC61,T51+'Jun23'!AC61)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IF(T$49="Y",'Jun23'!H62,0)</f>
        <v>0</v>
      </c>
      <c r="I52" s="92">
        <f>IF(T$49="Y",'Jun23'!I62,0)</f>
        <v>0</v>
      </c>
      <c r="J52" s="92">
        <f>IF(T$49="Y",'Jun23'!J62,0)</f>
        <v>0</v>
      </c>
      <c r="K52" s="92">
        <f>IF(T$49="Y",'Jun23'!K62,I52*J52)</f>
        <v>0</v>
      </c>
      <c r="L52" s="111">
        <f>IF(T$49="Y",'Jun23'!L62,0)</f>
        <v>0</v>
      </c>
      <c r="M52" s="100" t="str">
        <f>IF(E52=" "," ",IF(T$49="Y",'Jun23'!M62,IF((H52+K52+L52)&gt;0,H52+K52+L52,"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IF(Employee!H$61=E$49,Employee!D$60+SUM(M52)+'Jun23'!V62,SUM(M52)+'Jun23'!V62)</f>
        <v>0</v>
      </c>
      <c r="W52" s="49">
        <f>IF(Employee!H$61=E$49,Employee!D$61+SUM(N52)+'Jun23'!W62,SUM(N52)+'Jun23'!W62)</f>
        <v>0</v>
      </c>
      <c r="X52" s="49">
        <f>IF(O52=" ",'Jun23'!X62,O52+'Jun23'!X62)</f>
        <v>0</v>
      </c>
      <c r="Y52" s="49">
        <f>IF(P52=" ",'Jun23'!Y62,P52+'Jun23'!Y62)</f>
        <v>0</v>
      </c>
      <c r="Z52" s="49">
        <f>IF(Q52=" ",'Jun23'!Z62,Q52+'Jun23'!Z62)</f>
        <v>0</v>
      </c>
      <c r="AA52" s="49">
        <f>IF(R52=" ",'Jun23'!AA62,R52+'Jun23'!AA62)</f>
        <v>0</v>
      </c>
      <c r="AC52" s="49">
        <f>IF(T52=" ",'Jun23'!AC62,T52+'Jun23'!AC62)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IF(T$49="Y",'Jun23'!H63,0)</f>
        <v>0</v>
      </c>
      <c r="I53" s="92">
        <f>IF(T$49="Y",'Jun23'!I63,0)</f>
        <v>0</v>
      </c>
      <c r="J53" s="92">
        <f>IF(T$49="Y",'Jun23'!J63,0)</f>
        <v>0</v>
      </c>
      <c r="K53" s="92">
        <f>IF(T$49="Y",'Jun23'!K63,I53*J53)</f>
        <v>0</v>
      </c>
      <c r="L53" s="111">
        <f>IF(T$49="Y",'Jun23'!L63,0)</f>
        <v>0</v>
      </c>
      <c r="M53" s="100" t="str">
        <f>IF(E53=" "," ",IF(T$49="Y",'Jun23'!M63,IF((H53+K53+L53)&gt;0,H53+K53+L53,"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IF(Employee!H$87=E$49,Employee!D$86+SUM(M53)+'Jun23'!V63,SUM(M53)+'Jun23'!V63)</f>
        <v>0</v>
      </c>
      <c r="W53" s="49">
        <f>IF(Employee!H$87=E$49,Employee!D$87+SUM(N53)+'Jun23'!W63,SUM(N53)+'Jun23'!W63)</f>
        <v>0</v>
      </c>
      <c r="X53" s="49">
        <f>IF(O53=" ",'Jun23'!X63,O53+'Jun23'!X63)</f>
        <v>0</v>
      </c>
      <c r="Y53" s="49">
        <f>IF(P53=" ",'Jun23'!Y63,P53+'Jun23'!Y63)</f>
        <v>0</v>
      </c>
      <c r="Z53" s="49">
        <f>IF(Q53=" ",'Jun23'!Z63,Q53+'Jun23'!Z63)</f>
        <v>0</v>
      </c>
      <c r="AA53" s="49">
        <f>IF(R53=" ",'Jun23'!AA63,R53+'Jun23'!AA63)</f>
        <v>0</v>
      </c>
      <c r="AC53" s="49">
        <f>IF(T53=" ",'Jun23'!AC63,T53+'Jun23'!AC63)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IF(T$49="Y",'Jun23'!H64,0)</f>
        <v>0</v>
      </c>
      <c r="I54" s="92">
        <f>IF(T$49="Y",'Jun23'!I64,0)</f>
        <v>0</v>
      </c>
      <c r="J54" s="92">
        <f>IF(T$49="Y",'Jun23'!J64,0)</f>
        <v>0</v>
      </c>
      <c r="K54" s="92">
        <f>IF(T$49="Y",'Jun23'!K64,I54*J54)</f>
        <v>0</v>
      </c>
      <c r="L54" s="111">
        <f>IF(T$49="Y",'Jun23'!L64,0)</f>
        <v>0</v>
      </c>
      <c r="M54" s="100" t="str">
        <f>IF(E54=" "," ",IF(T$49="Y",'Jun23'!M64,IF((H54+K54+L54)&gt;0,H54+K54+L54,"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IF(Employee!H$113=E$49,Employee!D$112+SUM(M54)+'Jun23'!V64,SUM(M54)+'Jun23'!V64)</f>
        <v>0</v>
      </c>
      <c r="W54" s="49">
        <f>IF(Employee!H$113=E$49,Employee!D$113+SUM(N54)+'Jun23'!W64,SUM(N54)+'Jun23'!W64)</f>
        <v>0</v>
      </c>
      <c r="X54" s="49">
        <f>IF(O54=" ",'Jun23'!X64,O54+'Jun23'!X64)</f>
        <v>0</v>
      </c>
      <c r="Y54" s="49">
        <f>IF(P54=" ",'Jun23'!Y64,P54+'Jun23'!Y64)</f>
        <v>0</v>
      </c>
      <c r="Z54" s="49">
        <f>IF(Q54=" ",'Jun23'!Z64,Q54+'Jun23'!Z64)</f>
        <v>0</v>
      </c>
      <c r="AA54" s="49">
        <f>IF(R54=" ",'Jun23'!AA64,R54+'Jun23'!AA64)</f>
        <v>0</v>
      </c>
      <c r="AC54" s="49">
        <f>IF(T54=" ",'Jun23'!AC64,T54+'Jun23'!AC64)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IF(T$49="Y",'Jun23'!H65,0)</f>
        <v>0</v>
      </c>
      <c r="I55" s="245">
        <f>IF(T$49="Y",'Jun23'!I65,0)</f>
        <v>0</v>
      </c>
      <c r="J55" s="245">
        <f>IF(T$49="Y",'Jun23'!J65,0)</f>
        <v>0</v>
      </c>
      <c r="K55" s="245">
        <f>IF(T$49="Y",'Jun23'!K65,I55*J55)</f>
        <v>0</v>
      </c>
      <c r="L55" s="246">
        <f>IF(T$49="Y",'Jun23'!L65,0)</f>
        <v>0</v>
      </c>
      <c r="M55" s="100" t="str">
        <f>IF(E55=" "," ",IF(T$49="Y",'Jun23'!M65,IF((H55+K55+L55)&gt;0,H55+K55+L55,"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IF(Employee!H$139=E$49,Employee!D$138+SUM(M55)+'Jun23'!V65,SUM(M55)+'Jun23'!V65)</f>
        <v>0</v>
      </c>
      <c r="W55" s="49">
        <f>IF(Employee!H$139=E$49,Employee!D$139+SUM(N55)+'Jun23'!W65,SUM(N55)+'Jun23'!W65)</f>
        <v>0</v>
      </c>
      <c r="X55" s="49">
        <f>IF(O55=" ",'Jun23'!X65,O55+'Jun23'!X65)</f>
        <v>0</v>
      </c>
      <c r="Y55" s="49">
        <f>IF(P55=" ",'Jun23'!Y65,P55+'Jun23'!Y65)</f>
        <v>0</v>
      </c>
      <c r="Z55" s="49">
        <f>IF(Q55=" ",'Jun23'!Z65,Q55+'Jun23'!Z65)</f>
        <v>0</v>
      </c>
      <c r="AA55" s="49">
        <f>IF(R55=" ",'Jun23'!AA65,R55+'Jun23'!AA65)</f>
        <v>0</v>
      </c>
      <c r="AC55" s="49">
        <f>IF(T55=" ",'Jun23'!AC65,T55+'Jun23'!AC65)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15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AD60+'Jun23'!AD75</f>
        <v>0</v>
      </c>
      <c r="AE65" s="158">
        <f>AE60+'Jun23'!AE75</f>
        <v>0</v>
      </c>
      <c r="AF65" s="158">
        <f>AF60+'Jun23'!AF75</f>
        <v>0</v>
      </c>
      <c r="AG65" s="158">
        <f>AG60+'Jun23'!AG75</f>
        <v>0</v>
      </c>
    </row>
    <row r="66" spans="6:33" ht="14" thickTop="1" x14ac:dyDescent="0.15"/>
    <row r="67" spans="6:33" x14ac:dyDescent="0.15">
      <c r="AD67" s="162"/>
      <c r="AE67" s="158">
        <f>AE62+'Jun23'!AE77</f>
        <v>0</v>
      </c>
      <c r="AF67" s="158">
        <f>AF62+'Jun23'!AF77</f>
        <v>0</v>
      </c>
      <c r="AG67" s="158">
        <f>AG62+'Jun23'!AG77</f>
        <v>0</v>
      </c>
    </row>
  </sheetData>
  <mergeCells count="78"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  <mergeCell ref="AD1:AG2"/>
    <mergeCell ref="AE3:AE6"/>
    <mergeCell ref="AF3:AF6"/>
    <mergeCell ref="AG3:AG6"/>
    <mergeCell ref="AD3:AD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B9:D9"/>
    <mergeCell ref="H9:J9"/>
    <mergeCell ref="O9:R9"/>
    <mergeCell ref="H19:J19"/>
    <mergeCell ref="O19:R19"/>
    <mergeCell ref="F16:G1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'Apr23'!H3:H6</f>
        <v>Statutory Pay</v>
      </c>
      <c r="I3" s="366" t="str">
        <f>'Apr23'!I3:I6</f>
        <v>Basic hours</v>
      </c>
      <c r="J3" s="366" t="str">
        <f>'Apr23'!J3:J6</f>
        <v>Hourly rate</v>
      </c>
      <c r="K3" s="366" t="str">
        <f>'Apr23'!K3:K6</f>
        <v>Basic    wages</v>
      </c>
      <c r="L3" s="366" t="str">
        <f>'Apr23'!L3:L6</f>
        <v>Overtime Bonus Gratuities</v>
      </c>
      <c r="M3" s="429" t="str">
        <f>'Apr23'!M3:M6</f>
        <v>GROSS WAGES</v>
      </c>
      <c r="N3" s="366" t="str">
        <f>'Apr23'!N3:N6</f>
        <v>Income Tax</v>
      </c>
      <c r="O3" s="366" t="str">
        <f>'Apr23'!O3:O6</f>
        <v>Employees National Insurance</v>
      </c>
      <c r="P3" s="366" t="str">
        <f>'Apr23'!P3:P6</f>
        <v>Student Loans</v>
      </c>
      <c r="Q3" s="366" t="str">
        <f>'Apr23'!Q3:Q6</f>
        <v>Other Deductions</v>
      </c>
      <c r="R3" s="429" t="str">
        <f>'Apr23'!R3:R6</f>
        <v>NET      PAY</v>
      </c>
      <c r="S3" s="42"/>
      <c r="T3" s="366" t="str">
        <f>'Apr23'!T3:T6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">
      <c r="A9" s="34"/>
      <c r="B9" s="361" t="s">
        <v>9</v>
      </c>
      <c r="C9" s="362"/>
      <c r="D9" s="360"/>
      <c r="E9" s="156">
        <v>18</v>
      </c>
      <c r="F9" s="35"/>
      <c r="G9" s="35"/>
      <c r="H9" s="361" t="s">
        <v>28</v>
      </c>
      <c r="I9" s="362"/>
      <c r="J9" s="360"/>
      <c r="K9" s="204">
        <f>Admin!B119</f>
        <v>45139</v>
      </c>
      <c r="L9" s="203" t="s">
        <v>76</v>
      </c>
      <c r="M9" s="205">
        <f>K9+6</f>
        <v>45145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IF(T$9="Y",'Jul23'!#REF!,0)</f>
        <v>0</v>
      </c>
      <c r="I11" s="89">
        <f>IF(T$9="Y",'Jul23'!#REF!,0)</f>
        <v>0</v>
      </c>
      <c r="J11" s="89">
        <f>IF(T$9="Y",'Jul23'!#REF!,0)</f>
        <v>0</v>
      </c>
      <c r="K11" s="89">
        <v>0</v>
      </c>
      <c r="L11" s="110">
        <f>IF(T$9="Y",'Jul23'!#REF!,0)</f>
        <v>0</v>
      </c>
      <c r="M11" s="110" t="str">
        <f>IF(E11=" "," ",IF(T$9="Y",'Jul23'!#REF!,IF((H11+K11+L11)&gt;0,H11+K11+L11,"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IF(Employee!H$34=E$9,Employee!D$34+SUM(M11)+'Jul23'!V41,SUM(M11)+'Jul23'!V41)</f>
        <v>0</v>
      </c>
      <c r="W11" s="49">
        <f>IF(Employee!H$34=E$9,Employee!D$35+SUM(N11)+'Jul23'!W41,SUM(N11)+'Jul23'!W41)</f>
        <v>0</v>
      </c>
      <c r="X11" s="49">
        <f>IF(O11=" ",'Jul23'!X41,O11+'Jul23'!X41)</f>
        <v>0</v>
      </c>
      <c r="Y11" s="49">
        <f>IF(P11=" ",'Jul23'!Y41,P11+'Jul23'!Y41)</f>
        <v>0</v>
      </c>
      <c r="Z11" s="49">
        <f>IF(Q11=" ",'Jul23'!Z41,Q11+'Jul23'!Z41)</f>
        <v>0</v>
      </c>
      <c r="AA11" s="49">
        <f>IF(R11=" ",'Jul23'!AA41,R11+'Jul23'!AA41)</f>
        <v>0</v>
      </c>
      <c r="AC11" s="49">
        <f>IF(T11=" ",'Jul23'!AC41,T11+'Jul23'!AC41)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IF(T$9="Y",'Jul23'!#REF!,0)</f>
        <v>0</v>
      </c>
      <c r="I12" s="92">
        <f>IF(T$9="Y",'Jul23'!#REF!,0)</f>
        <v>0</v>
      </c>
      <c r="J12" s="92">
        <f>IF(T$9="Y",'Jul23'!#REF!,0)</f>
        <v>0</v>
      </c>
      <c r="K12" s="92">
        <f>IF(T$9="Y",'Jul23'!#REF!,I12*J12)</f>
        <v>0</v>
      </c>
      <c r="L12" s="111">
        <f>IF(T$9="Y",'Jul23'!#REF!,0)</f>
        <v>0</v>
      </c>
      <c r="M12" s="111" t="str">
        <f>IF(E12=" "," ",IF(T$9="Y",'Jul23'!#REF!,IF((H12+K12+L12)&gt;0,H12+K12+L12,"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IF(Employee!H$60=E$9,Employee!D$60+SUM(M12)+'Jul23'!V42,SUM(M12)+'Jul23'!V42)</f>
        <v>0</v>
      </c>
      <c r="W12" s="49">
        <f>IF(Employee!H$60=E$9,Employee!D$61+SUM(N12)+'Jul23'!W42,SUM(N12)+'Jul23'!W42)</f>
        <v>0</v>
      </c>
      <c r="X12" s="49">
        <f>IF(O12=" ",'Jul23'!X42,O12+'Jul23'!X42)</f>
        <v>0</v>
      </c>
      <c r="Y12" s="49">
        <f>IF(P12=" ",'Jul23'!Y42,P12+'Jul23'!Y42)</f>
        <v>0</v>
      </c>
      <c r="Z12" s="49">
        <f>IF(Q12=" ",'Jul23'!Z42,Q12+'Jul23'!Z42)</f>
        <v>0</v>
      </c>
      <c r="AA12" s="49">
        <f>IF(R12=" ",'Jul23'!AA42,R12+'Jul23'!AA42)</f>
        <v>0</v>
      </c>
      <c r="AC12" s="49">
        <f>IF(T12=" ",'Jul23'!AC42,T12+'Jul23'!AC42)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IF(T$9="Y",'Jul23'!#REF!,0)</f>
        <v>0</v>
      </c>
      <c r="I13" s="92">
        <f>IF(T$9="Y",'Jul23'!#REF!,0)</f>
        <v>0</v>
      </c>
      <c r="J13" s="92">
        <f>IF(T$9="Y",'Jul23'!#REF!,0)</f>
        <v>0</v>
      </c>
      <c r="K13" s="92">
        <f>IF(T$9="Y",'Jul23'!#REF!,I13*J13)</f>
        <v>0</v>
      </c>
      <c r="L13" s="111">
        <f>IF(T$9="Y",'Jul23'!#REF!,0)</f>
        <v>0</v>
      </c>
      <c r="M13" s="111" t="str">
        <f>IF(E13=" "," ",IF(T$9="Y",'Jul23'!#REF!,IF((H13+K13+L13)&gt;0,H13+K13+L13,"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IF(Employee!H$86=E$9,Employee!D$86+SUM(M13)+'Jul23'!V43,SUM(M13)+'Jul23'!V43)</f>
        <v>0</v>
      </c>
      <c r="W13" s="49">
        <f>IF(Employee!H$86=E$9,Employee!D$87+SUM(N13)+'Jul23'!W43,SUM(N13)+'Jul23'!W43)</f>
        <v>0</v>
      </c>
      <c r="X13" s="49">
        <f>IF(O13=" ",'Jul23'!X43,O13+'Jul23'!X43)</f>
        <v>0</v>
      </c>
      <c r="Y13" s="49">
        <f>IF(P13=" ",'Jul23'!Y43,P13+'Jul23'!Y43)</f>
        <v>0</v>
      </c>
      <c r="Z13" s="49">
        <f>IF(Q13=" ",'Jul23'!Z43,Q13+'Jul23'!Z43)</f>
        <v>0</v>
      </c>
      <c r="AA13" s="49">
        <f>IF(R13=" ",'Jul23'!AA43,R13+'Jul23'!AA43)</f>
        <v>0</v>
      </c>
      <c r="AC13" s="49">
        <f>IF(T13=" ",'Jul23'!AC43,T13+'Jul23'!AC43)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IF(T$9="Y",'Jul23'!#REF!,0)</f>
        <v>0</v>
      </c>
      <c r="I14" s="92">
        <f>IF(T$9="Y",'Jul23'!#REF!,0)</f>
        <v>0</v>
      </c>
      <c r="J14" s="92">
        <f>IF(T$9="Y",'Jul23'!#REF!,0)</f>
        <v>0</v>
      </c>
      <c r="K14" s="92">
        <f>IF(T$9="Y",'Jul23'!#REF!,I14*J14)</f>
        <v>0</v>
      </c>
      <c r="L14" s="111">
        <f>IF(T$9="Y",'Jul23'!#REF!,0)</f>
        <v>0</v>
      </c>
      <c r="M14" s="111" t="str">
        <f>IF(E14=" "," ",IF(T$9="Y",'Jul23'!#REF!,IF((H14+K14+L14)&gt;0,H14+K14+L14,"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IF(Employee!H$112=E$9,Employee!D$112+SUM(M14)+'Jul23'!V44,SUM(M14)+'Jul23'!V44)</f>
        <v>0</v>
      </c>
      <c r="W14" s="49">
        <f>IF(Employee!H$112=E$9,Employee!D$113+SUM(N14)+'Jul23'!W44,SUM(N14)+'Jul23'!W44)</f>
        <v>0</v>
      </c>
      <c r="X14" s="49">
        <f>IF(O14=" ",'Jul23'!X44,O14+'Jul23'!X44)</f>
        <v>0</v>
      </c>
      <c r="Y14" s="49">
        <f>IF(P14=" ",'Jul23'!Y44,P14+'Jul23'!Y44)</f>
        <v>0</v>
      </c>
      <c r="Z14" s="49">
        <f>IF(Q14=" ",'Jul23'!Z44,Q14+'Jul23'!Z44)</f>
        <v>0</v>
      </c>
      <c r="AA14" s="49">
        <f>IF(R14=" ",'Jul23'!AA44,R14+'Jul23'!AA44)</f>
        <v>0</v>
      </c>
      <c r="AC14" s="49">
        <f>IF(T14=" ",'Jul23'!AC44,T14+'Jul23'!AC44)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IF(T$9="Y",'Jul23'!#REF!,0)</f>
        <v>0</v>
      </c>
      <c r="I15" s="245">
        <f>IF(T$9="Y",'Jul23'!#REF!,0)</f>
        <v>0</v>
      </c>
      <c r="J15" s="245">
        <f>IF(T$9="Y",'Jul23'!#REF!,0)</f>
        <v>0</v>
      </c>
      <c r="K15" s="245">
        <f>IF(T$9="Y",'Jul23'!#REF!,I15*J15)</f>
        <v>0</v>
      </c>
      <c r="L15" s="246">
        <f>IF(T$9="Y",'Jul23'!#REF!,0)</f>
        <v>0</v>
      </c>
      <c r="M15" s="246" t="str">
        <f>IF(E15=" "," ",IF(T$9="Y",'Jul23'!#REF!,IF((H15+K15+L15)&gt;0,H15+K15+L15,"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IF(Employee!H$138=E$9,Employee!D$138+SUM(M15)+'Jul23'!V45,SUM(M15)+'Jul23'!V45)</f>
        <v>0</v>
      </c>
      <c r="W15" s="49">
        <f>IF(Employee!H$138=E$9,Employee!D$139+SUM(N15)+'Jul23'!W45,SUM(N15)+'Jul23'!W45)</f>
        <v>0</v>
      </c>
      <c r="X15" s="49">
        <f>IF(O15=" ",'Jul23'!X45,O15+'Jul23'!X45)</f>
        <v>0</v>
      </c>
      <c r="Y15" s="49">
        <f>IF(P15=" ",'Jul23'!Y45,P15+'Jul23'!Y45)</f>
        <v>0</v>
      </c>
      <c r="Z15" s="49">
        <f>IF(Q15=" ",'Jul23'!Z45,Q15+'Jul23'!Z45)</f>
        <v>0</v>
      </c>
      <c r="AA15" s="49">
        <f>IF(R15=" ",'Jul23'!AA45,R15+'Jul23'!AA45)</f>
        <v>0</v>
      </c>
      <c r="AC15" s="49">
        <f>IF(T15=" ",'Jul23'!AC45,T15+'Jul23'!AC45)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19</v>
      </c>
      <c r="F19" s="35"/>
      <c r="G19" s="35"/>
      <c r="H19" s="361" t="s">
        <v>28</v>
      </c>
      <c r="I19" s="362"/>
      <c r="J19" s="360"/>
      <c r="K19" s="204">
        <f>M9+1</f>
        <v>45146</v>
      </c>
      <c r="L19" s="203" t="s">
        <v>76</v>
      </c>
      <c r="M19" s="205">
        <f>K19+6</f>
        <v>45152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20</v>
      </c>
      <c r="F29" s="35"/>
      <c r="G29" s="35"/>
      <c r="H29" s="361" t="s">
        <v>28</v>
      </c>
      <c r="I29" s="362"/>
      <c r="J29" s="360"/>
      <c r="K29" s="204">
        <f>M19+1</f>
        <v>45153</v>
      </c>
      <c r="L29" s="203" t="s">
        <v>76</v>
      </c>
      <c r="M29" s="205">
        <f>K29+6</f>
        <v>45159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440"/>
      <c r="D39" s="441"/>
      <c r="E39" s="156">
        <v>21</v>
      </c>
      <c r="F39" s="35"/>
      <c r="G39" s="35"/>
      <c r="H39" s="361" t="s">
        <v>28</v>
      </c>
      <c r="I39" s="440"/>
      <c r="J39" s="441"/>
      <c r="K39" s="204">
        <f>M29+1</f>
        <v>45160</v>
      </c>
      <c r="L39" s="203" t="s">
        <v>76</v>
      </c>
      <c r="M39" s="205">
        <f>K39+6</f>
        <v>45166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">
      <c r="A49" s="34"/>
      <c r="B49" s="361" t="s">
        <v>10</v>
      </c>
      <c r="C49" s="362"/>
      <c r="D49" s="360"/>
      <c r="E49" s="156">
        <v>5</v>
      </c>
      <c r="F49" s="35"/>
      <c r="G49" s="35"/>
      <c r="H49" s="361" t="s">
        <v>28</v>
      </c>
      <c r="I49" s="362"/>
      <c r="J49" s="360"/>
      <c r="K49" s="204">
        <f>Admin!B119</f>
        <v>45139</v>
      </c>
      <c r="L49" s="203" t="s">
        <v>76</v>
      </c>
      <c r="M49" s="205">
        <f>Admin!B149</f>
        <v>45169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IF(T$49="Y",'Jul23'!H51,0)</f>
        <v>0</v>
      </c>
      <c r="I51" s="89">
        <f>IF(T$49="Y",'Jul23'!I51,0)</f>
        <v>0</v>
      </c>
      <c r="J51" s="89">
        <f>IF(T$49="Y",'Jul23'!J51,0)</f>
        <v>0</v>
      </c>
      <c r="K51" s="89">
        <f>IF(T$49="Y",'Jul23'!K51,I51*J51)</f>
        <v>0</v>
      </c>
      <c r="L51" s="89">
        <f>IF(T$49="Y",'Jul23'!L51,0)</f>
        <v>0</v>
      </c>
      <c r="M51" s="99" t="str">
        <f>IF(E51=" "," ",IF(T$49="Y",'Jul23'!M51,IF((H51+K51+L51)&gt;0,H51+K51+L51,"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IF(Employee!H$35=E$49,Employee!D$34+SUM(M51)+'Jul23'!V51,SUM(M51)+'Jul23'!V51)</f>
        <v>0</v>
      </c>
      <c r="W51" s="49">
        <f>IF(Employee!H$35=E$49,Employee!D$35+SUM(N51)+'Jul23'!W51,SUM(N51)+'Jul23'!W51)</f>
        <v>0</v>
      </c>
      <c r="X51" s="49">
        <f>IF(O51=" ",'Jul23'!X51,O51+'Jul23'!X51)</f>
        <v>0</v>
      </c>
      <c r="Y51" s="49">
        <f>IF(P51=" ",'Jul23'!Y51,P51+'Jul23'!Y51)</f>
        <v>0</v>
      </c>
      <c r="Z51" s="49">
        <f>IF(Q51=" ",'Jul23'!Z51,Q51+'Jul23'!Z51)</f>
        <v>0</v>
      </c>
      <c r="AA51" s="49">
        <f>IF(R51=" ",'Jul23'!AA51,R51+'Jul23'!AA51)</f>
        <v>0</v>
      </c>
      <c r="AC51" s="49">
        <f>IF(T51=" ",'Jul23'!AC51,T51+'Jul23'!AC51)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IF(T$49="Y",'Jul23'!H52,0)</f>
        <v>0</v>
      </c>
      <c r="I52" s="92">
        <f>IF(T$49="Y",'Jul23'!I52,0)</f>
        <v>0</v>
      </c>
      <c r="J52" s="92">
        <f>IF(T$49="Y",'Jul23'!J52,0)</f>
        <v>0</v>
      </c>
      <c r="K52" s="92">
        <f>IF(T$49="Y",'Jul23'!K52,I52*J52)</f>
        <v>0</v>
      </c>
      <c r="L52" s="92">
        <f>IF(T$49="Y",'Jul23'!L52,0)</f>
        <v>0</v>
      </c>
      <c r="M52" s="100" t="str">
        <f>IF(E52=" "," ",IF(T$49="Y",'Jul23'!M52,IF((H52+K52+L52)&gt;0,H52+K52+L52,"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IF(Employee!H$61=E$49,Employee!D$60+SUM(M52)+'Jul23'!V52,SUM(M52)+'Jul23'!V52)</f>
        <v>0</v>
      </c>
      <c r="W52" s="49">
        <f>IF(Employee!H$61=E$49,Employee!D$61+SUM(N52)+'Jul23'!W52,SUM(N52)+'Jul23'!W52)</f>
        <v>0</v>
      </c>
      <c r="X52" s="49">
        <f>IF(O52=" ",'Jul23'!X52,O52+'Jul23'!X52)</f>
        <v>0</v>
      </c>
      <c r="Y52" s="49">
        <f>IF(P52=" ",'Jul23'!Y52,P52+'Jul23'!Y52)</f>
        <v>0</v>
      </c>
      <c r="Z52" s="49">
        <f>IF(Q52=" ",'Jul23'!Z52,Q52+'Jul23'!Z52)</f>
        <v>0</v>
      </c>
      <c r="AA52" s="49">
        <f>IF(R52=" ",'Jul23'!AA52,R52+'Jul23'!AA52)</f>
        <v>0</v>
      </c>
      <c r="AC52" s="49">
        <f>IF(T52=" ",'Jul23'!AC52,T52+'Jul23'!AC52)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IF(T$49="Y",'Jul23'!H53,0)</f>
        <v>0</v>
      </c>
      <c r="I53" s="92">
        <f>IF(T$49="Y",'Jul23'!I53,0)</f>
        <v>0</v>
      </c>
      <c r="J53" s="92">
        <f>IF(T$49="Y",'Jul23'!J53,0)</f>
        <v>0</v>
      </c>
      <c r="K53" s="92">
        <f>IF(T$49="Y",'Jul23'!K53,I53*J53)</f>
        <v>0</v>
      </c>
      <c r="L53" s="92">
        <f>IF(T$49="Y",'Jul23'!L53,0)</f>
        <v>0</v>
      </c>
      <c r="M53" s="100" t="str">
        <f>IF(E53=" "," ",IF(T$49="Y",'Jul23'!M53,IF((H53+K53+L53)&gt;0,H53+K53+L53,"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IF(Employee!H$87=E$49,Employee!D$86+SUM(M53)+'Jul23'!V53,SUM(M53)+'Jul23'!V53)</f>
        <v>0</v>
      </c>
      <c r="W53" s="49">
        <f>IF(Employee!H$87=E$49,Employee!D$87+SUM(N53)+'Jul23'!W53,SUM(N53)+'Jul23'!W53)</f>
        <v>0</v>
      </c>
      <c r="X53" s="49">
        <f>IF(O53=" ",'Jul23'!X53,O53+'Jul23'!X53)</f>
        <v>0</v>
      </c>
      <c r="Y53" s="49">
        <f>IF(P53=" ",'Jul23'!Y53,P53+'Jul23'!Y53)</f>
        <v>0</v>
      </c>
      <c r="Z53" s="49">
        <f>IF(Q53=" ",'Jul23'!Z53,Q53+'Jul23'!Z53)</f>
        <v>0</v>
      </c>
      <c r="AA53" s="49">
        <f>IF(R53=" ",'Jul23'!AA53,R53+'Jul23'!AA53)</f>
        <v>0</v>
      </c>
      <c r="AC53" s="49">
        <f>IF(T53=" ",'Jul23'!AC53,T53+'Jul23'!AC53)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IF(T$49="Y",'Jul23'!H54,0)</f>
        <v>0</v>
      </c>
      <c r="I54" s="92">
        <f>IF(T$49="Y",'Jul23'!I54,0)</f>
        <v>0</v>
      </c>
      <c r="J54" s="92">
        <f>IF(T$49="Y",'Jul23'!J54,0)</f>
        <v>0</v>
      </c>
      <c r="K54" s="92">
        <f>IF(T$49="Y",'Jul23'!K54,I54*J54)</f>
        <v>0</v>
      </c>
      <c r="L54" s="92">
        <f>IF(T$49="Y",'Jul23'!L54,0)</f>
        <v>0</v>
      </c>
      <c r="M54" s="100" t="str">
        <f>IF(E54=" "," ",IF(T$49="Y",'Jul23'!M54,IF((H54+K54+L54)&gt;0,H54+K54+L54,"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IF(Employee!H$113=E$49,Employee!D$112+SUM(M54)+'Jul23'!V54,SUM(M54)+'Jul23'!V54)</f>
        <v>0</v>
      </c>
      <c r="W54" s="49">
        <f>IF(Employee!H$113=E$49,Employee!D$113+SUM(N54)+'Jul23'!W54,SUM(N54)+'Jul23'!W54)</f>
        <v>0</v>
      </c>
      <c r="X54" s="49">
        <f>IF(O54=" ",'Jul23'!X54,O54+'Jul23'!X54)</f>
        <v>0</v>
      </c>
      <c r="Y54" s="49">
        <f>IF(P54=" ",'Jul23'!Y54,P54+'Jul23'!Y54)</f>
        <v>0</v>
      </c>
      <c r="Z54" s="49">
        <f>IF(Q54=" ",'Jul23'!Z54,Q54+'Jul23'!Z54)</f>
        <v>0</v>
      </c>
      <c r="AA54" s="49">
        <f>IF(R54=" ",'Jul23'!AA54,R54+'Jul23'!AA54)</f>
        <v>0</v>
      </c>
      <c r="AC54" s="49">
        <f>IF(T54=" ",'Jul23'!AC54,T54+'Jul23'!AC54)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IF(T$49="Y",'Jul23'!H55,0)</f>
        <v>0</v>
      </c>
      <c r="I55" s="92">
        <f>IF(T$49="Y",'Jul23'!I55,0)</f>
        <v>0</v>
      </c>
      <c r="J55" s="92">
        <f>IF(T$49="Y",'Jul23'!J55,0)</f>
        <v>0</v>
      </c>
      <c r="K55" s="92">
        <f>IF(T$49="Y",'Jul23'!K55,I55*J55)</f>
        <v>0</v>
      </c>
      <c r="L55" s="92">
        <f>IF(T$49="Y",'Jul23'!L55,0)</f>
        <v>0</v>
      </c>
      <c r="M55" s="100" t="str">
        <f>IF(E55=" "," ",IF(T$49="Y",'Jul23'!M55,IF((H55+K55+L55)&gt;0,H55+K55+L55,"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IF(Employee!H$139=E$49,Employee!D$138+SUM(M55)+'Jul23'!V55,SUM(M55)+'Jul23'!V55)</f>
        <v>0</v>
      </c>
      <c r="W55" s="49">
        <f>IF(Employee!H$139=E$49,Employee!D$139+SUM(N55)+'Jul23'!W55,SUM(N55)+'Jul23'!W55)</f>
        <v>0</v>
      </c>
      <c r="X55" s="49">
        <f>IF(O55=" ",'Jul23'!X55,O55+'Jul23'!X55)</f>
        <v>0</v>
      </c>
      <c r="Y55" s="49">
        <f>IF(P55=" ",'Jul23'!Y55,P55+'Jul23'!Y55)</f>
        <v>0</v>
      </c>
      <c r="Z55" s="49">
        <f>IF(Q55=" ",'Jul23'!Z55,Q55+'Jul23'!Z55)</f>
        <v>0</v>
      </c>
      <c r="AA55" s="49">
        <f>IF(R55=" ",'Jul23'!AA55,R55+'Jul23'!AA55)</f>
        <v>0</v>
      </c>
      <c r="AC55" s="49">
        <f>IF(T55=" ",'Jul23'!AC55,T55+'Jul23'!AC55)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AD60+'Jul23'!AD65</f>
        <v>0</v>
      </c>
      <c r="AE65" s="158">
        <f>AE60+'Jul23'!AE65</f>
        <v>0</v>
      </c>
      <c r="AF65" s="158">
        <f>AF60+'Jul23'!AF65</f>
        <v>0</v>
      </c>
      <c r="AG65" s="158">
        <f>AG60+'Jul23'!AG65</f>
        <v>0</v>
      </c>
    </row>
    <row r="66" spans="6:33" ht="14" thickTop="1" x14ac:dyDescent="0.15"/>
    <row r="67" spans="6:33" x14ac:dyDescent="0.15">
      <c r="AD67" s="162"/>
      <c r="AE67" s="158">
        <f>AE62+'Jul23'!AE67</f>
        <v>0</v>
      </c>
      <c r="AF67" s="158">
        <f>AF62+'Jul23'!AF67</f>
        <v>0</v>
      </c>
      <c r="AG67" s="158">
        <f>AG62+'Jul23'!AG67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4" customFormat="1" ht="14.25" customHeight="1" thickTop="1" x14ac:dyDescent="0.15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4.25" customHeight="1" thickBot="1" x14ac:dyDescent="0.2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'Apr23'!H3:H6</f>
        <v>Statutory Pay</v>
      </c>
      <c r="I3" s="366" t="str">
        <f>'Apr23'!I3:I6</f>
        <v>Basic hours</v>
      </c>
      <c r="J3" s="366" t="str">
        <f>'Apr23'!J3:J6</f>
        <v>Hourly rate</v>
      </c>
      <c r="K3" s="366" t="str">
        <f>'Apr23'!K3:K6</f>
        <v>Basic    wages</v>
      </c>
      <c r="L3" s="366" t="str">
        <f>'Apr23'!L3:L6</f>
        <v>Overtime Bonus Gratuities</v>
      </c>
      <c r="M3" s="429" t="str">
        <f>'Apr23'!M3:M6</f>
        <v>GROSS WAGES</v>
      </c>
      <c r="N3" s="366" t="str">
        <f>'Apr23'!N3:N6</f>
        <v>Income Tax</v>
      </c>
      <c r="O3" s="366" t="str">
        <f>'Apr23'!O3:O6</f>
        <v>Employees National Insurance</v>
      </c>
      <c r="P3" s="366" t="str">
        <f>'Apr23'!P3:P6</f>
        <v>Student Loans</v>
      </c>
      <c r="Q3" s="366" t="str">
        <f>'Apr23'!Q3:Q6</f>
        <v>Other Deductions</v>
      </c>
      <c r="R3" s="429" t="str">
        <f>'Apr23'!R3:R6</f>
        <v>NET      PAY</v>
      </c>
      <c r="S3" s="42"/>
      <c r="T3" s="366" t="str">
        <f>'Apr23'!T3:T6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">
      <c r="A9" s="34"/>
      <c r="B9" s="361" t="s">
        <v>9</v>
      </c>
      <c r="C9" s="362"/>
      <c r="D9" s="360"/>
      <c r="E9" s="156">
        <v>22</v>
      </c>
      <c r="F9" s="35"/>
      <c r="G9" s="35"/>
      <c r="H9" s="361" t="s">
        <v>28</v>
      </c>
      <c r="I9" s="362"/>
      <c r="J9" s="360"/>
      <c r="K9" s="204">
        <f>'Aug23'!M39+1</f>
        <v>45167</v>
      </c>
      <c r="L9" s="203" t="s">
        <v>76</v>
      </c>
      <c r="M9" s="205">
        <f>K9+6</f>
        <v>45173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IF(T$9="Y",'Aug23'!H41,0)</f>
        <v>0</v>
      </c>
      <c r="I11" s="89">
        <f>IF(T$9="Y",'Aug23'!I41,0)</f>
        <v>0</v>
      </c>
      <c r="J11" s="89">
        <f>IF(T$9="Y",'Aug23'!J41,0)</f>
        <v>0</v>
      </c>
      <c r="K11" s="89">
        <f>IF(T$9="Y",'Aug23'!K41,I11*J11)</f>
        <v>0</v>
      </c>
      <c r="L11" s="110">
        <f>IF(T$9="Y",'Aug23'!L41,0)</f>
        <v>0</v>
      </c>
      <c r="M11" s="110" t="str">
        <f>IF(E11=" "," ",IF(T$9="Y",'Aug23'!M41,IF((H11+K11+L11)&gt;0,H11+K11+L11,"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IF(Employee!H$34=E$9,Employee!D$34+SUM(M11)+'Aug23'!V41,SUM(M11)+'Aug23'!V41)</f>
        <v>0</v>
      </c>
      <c r="W11" s="49">
        <f>IF(Employee!H$34=E$9,Employee!D$35+SUM(N11)+'Aug23'!W41,SUM(N11)+'Aug23'!W41)</f>
        <v>0</v>
      </c>
      <c r="X11" s="49">
        <f>IF(O11=" ",'Aug23'!X41,O11+'Aug23'!X41)</f>
        <v>0</v>
      </c>
      <c r="Y11" s="49">
        <f>IF(P11=" ",'Aug23'!Y41,P11+'Aug23'!Y41)</f>
        <v>0</v>
      </c>
      <c r="Z11" s="49">
        <f>IF(Q11=" ",'Aug23'!Z41,Q11+'Aug23'!Z41)</f>
        <v>0</v>
      </c>
      <c r="AA11" s="49">
        <f>IF(R11=" ",'Aug23'!AA41,R11+'Aug23'!AA41)</f>
        <v>0</v>
      </c>
      <c r="AC11" s="49">
        <f>IF(T11=" ",'Aug23'!AC41,T11+'Aug23'!AC41)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IF(T$9="Y",'Aug23'!H42,0)</f>
        <v>0</v>
      </c>
      <c r="I12" s="92">
        <f>IF(T$9="Y",'Aug23'!I42,0)</f>
        <v>0</v>
      </c>
      <c r="J12" s="92">
        <f>IF(T$9="Y",'Aug23'!J42,0)</f>
        <v>0</v>
      </c>
      <c r="K12" s="92">
        <f>IF(T$9="Y",'Aug23'!K42,I12*J12)</f>
        <v>0</v>
      </c>
      <c r="L12" s="111">
        <f>IF(T$9="Y",'Aug23'!L42,0)</f>
        <v>0</v>
      </c>
      <c r="M12" s="111" t="str">
        <f>IF(E12=" "," ",IF(T$9="Y",'Aug23'!M42,IF((H12+K12+L12)&gt;0,H12+K12+L12,"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IF(Employee!H$60=E$9,Employee!D$60+SUM(M12)+'Aug23'!V42,SUM(M12)+'Aug23'!V42)</f>
        <v>0</v>
      </c>
      <c r="W12" s="49">
        <f>IF(Employee!H$60=E$9,Employee!D$61+SUM(N12)+'Aug23'!W42,SUM(N12)+'Aug23'!W42)</f>
        <v>0</v>
      </c>
      <c r="X12" s="49">
        <f>IF(O12=" ",'Aug23'!X42,O12+'Aug23'!X42)</f>
        <v>0</v>
      </c>
      <c r="Y12" s="49">
        <f>IF(P12=" ",'Aug23'!Y42,P12+'Aug23'!Y42)</f>
        <v>0</v>
      </c>
      <c r="Z12" s="49">
        <f>IF(Q12=" ",'Aug23'!Z42,Q12+'Aug23'!Z42)</f>
        <v>0</v>
      </c>
      <c r="AA12" s="49">
        <f>IF(R12=" ",'Aug23'!AA42,R12+'Aug23'!AA42)</f>
        <v>0</v>
      </c>
      <c r="AC12" s="49">
        <f>IF(T12=" ",'Aug23'!AC42,T12+'Aug23'!AC42)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IF(T$9="Y",'Aug23'!H43,0)</f>
        <v>0</v>
      </c>
      <c r="I13" s="92">
        <f>IF(T$9="Y",'Aug23'!I43,0)</f>
        <v>0</v>
      </c>
      <c r="J13" s="92">
        <f>IF(T$9="Y",'Aug23'!J43,0)</f>
        <v>0</v>
      </c>
      <c r="K13" s="92">
        <f>IF(T$9="Y",'Aug23'!K43,I13*J13)</f>
        <v>0</v>
      </c>
      <c r="L13" s="111">
        <f>IF(T$9="Y",'Aug23'!L43,0)</f>
        <v>0</v>
      </c>
      <c r="M13" s="111" t="str">
        <f>IF(E13=" "," ",IF(T$9="Y",'Aug23'!M43,IF((H13+K13+L13)&gt;0,H13+K13+L13,"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IF(Employee!H$86=E$9,Employee!D$86+SUM(M13)+'Aug23'!V43,SUM(M13)+'Aug23'!V43)</f>
        <v>0</v>
      </c>
      <c r="W13" s="49">
        <f>IF(Employee!H$86=E$9,Employee!D$87+SUM(N13)+'Aug23'!W43,SUM(N13)+'Aug23'!W43)</f>
        <v>0</v>
      </c>
      <c r="X13" s="49">
        <f>IF(O13=" ",'Aug23'!X43,O13+'Aug23'!X43)</f>
        <v>0</v>
      </c>
      <c r="Y13" s="49">
        <f>IF(P13=" ",'Aug23'!Y43,P13+'Aug23'!Y43)</f>
        <v>0</v>
      </c>
      <c r="Z13" s="49">
        <f>IF(Q13=" ",'Aug23'!Z43,Q13+'Aug23'!Z43)</f>
        <v>0</v>
      </c>
      <c r="AA13" s="49">
        <f>IF(R13=" ",'Aug23'!AA43,R13+'Aug23'!AA43)</f>
        <v>0</v>
      </c>
      <c r="AC13" s="49">
        <f>IF(T13=" ",'Aug23'!AC43,T13+'Aug23'!AC43)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IF(T$9="Y",'Aug23'!H44,0)</f>
        <v>0</v>
      </c>
      <c r="I14" s="92">
        <f>IF(T$9="Y",'Aug23'!I44,0)</f>
        <v>0</v>
      </c>
      <c r="J14" s="92">
        <f>IF(T$9="Y",'Aug23'!J44,0)</f>
        <v>0</v>
      </c>
      <c r="K14" s="92">
        <f>IF(T$9="Y",'Aug23'!K44,I14*J14)</f>
        <v>0</v>
      </c>
      <c r="L14" s="111">
        <f>IF(T$9="Y",'Aug23'!L44,0)</f>
        <v>0</v>
      </c>
      <c r="M14" s="111" t="str">
        <f>IF(E14=" "," ",IF(T$9="Y",'Aug23'!M44,IF((H14+K14+L14)&gt;0,H14+K14+L14,"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IF(Employee!H$112=E$9,Employee!D$112+SUM(M14)+'Aug23'!V44,SUM(M14)+'Aug23'!V44)</f>
        <v>0</v>
      </c>
      <c r="W14" s="49">
        <f>IF(Employee!H$112=E$9,Employee!D$113+SUM(N14)+'Aug23'!W44,SUM(N14)+'Aug23'!W44)</f>
        <v>0</v>
      </c>
      <c r="X14" s="49">
        <f>IF(O14=" ",'Aug23'!X44,O14+'Aug23'!X44)</f>
        <v>0</v>
      </c>
      <c r="Y14" s="49">
        <f>IF(P14=" ",'Aug23'!Y44,P14+'Aug23'!Y44)</f>
        <v>0</v>
      </c>
      <c r="Z14" s="49">
        <f>IF(Q14=" ",'Aug23'!Z44,Q14+'Aug23'!Z44)</f>
        <v>0</v>
      </c>
      <c r="AA14" s="49">
        <f>IF(R14=" ",'Aug23'!AA44,R14+'Aug23'!AA44)</f>
        <v>0</v>
      </c>
      <c r="AC14" s="49">
        <f>IF(T14=" ",'Aug23'!AC44,T14+'Aug23'!AC44)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IF(T$9="Y",'Aug23'!H45,0)</f>
        <v>0</v>
      </c>
      <c r="I15" s="245">
        <f>IF(T$9="Y",'Aug23'!I45,0)</f>
        <v>0</v>
      </c>
      <c r="J15" s="245">
        <f>IF(T$9="Y",'Aug23'!J45,0)</f>
        <v>0</v>
      </c>
      <c r="K15" s="245">
        <f>IF(T$9="Y",'Aug23'!K45,I15*J15)</f>
        <v>0</v>
      </c>
      <c r="L15" s="246">
        <f>IF(T$9="Y",'Aug23'!L45,0)</f>
        <v>0</v>
      </c>
      <c r="M15" s="111" t="str">
        <f>IF(E15=" "," ",IF(T$9="Y",'Aug23'!M45,IF((H15+K15+L15)&gt;0,H15+K15+L15,"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IF(Employee!H$138=E$9,Employee!D$138+SUM(M15)+'Aug23'!V45,SUM(M15)+'Aug23'!V45)</f>
        <v>0</v>
      </c>
      <c r="W15" s="49">
        <f>IF(Employee!H$138=E$9,Employee!D$139+SUM(N15)+'Aug23'!W45,SUM(N15)+'Aug23'!W45)</f>
        <v>0</v>
      </c>
      <c r="X15" s="49">
        <f>IF(O15=" ",'Aug23'!X45,O15+'Aug23'!X45)</f>
        <v>0</v>
      </c>
      <c r="Y15" s="49">
        <f>IF(P15=" ",'Aug23'!Y45,P15+'Aug23'!Y45)</f>
        <v>0</v>
      </c>
      <c r="Z15" s="49">
        <f>IF(Q15=" ",'Aug23'!Z45,Q15+'Aug23'!Z45)</f>
        <v>0</v>
      </c>
      <c r="AA15" s="49">
        <f>IF(R15=" ",'Aug23'!AA45,R15+'Aug23'!AA45)</f>
        <v>0</v>
      </c>
      <c r="AC15" s="49">
        <f>IF(T15=" ",'Aug23'!AC45,T15+'Aug23'!AC45)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23</v>
      </c>
      <c r="F19" s="35"/>
      <c r="G19" s="35"/>
      <c r="H19" s="361" t="s">
        <v>28</v>
      </c>
      <c r="I19" s="362"/>
      <c r="J19" s="360"/>
      <c r="K19" s="204">
        <f>M9+1</f>
        <v>45174</v>
      </c>
      <c r="L19" s="203" t="s">
        <v>76</v>
      </c>
      <c r="M19" s="205">
        <f>K19+6</f>
        <v>45180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24</v>
      </c>
      <c r="F29" s="35"/>
      <c r="G29" s="35"/>
      <c r="H29" s="361" t="s">
        <v>28</v>
      </c>
      <c r="I29" s="362"/>
      <c r="J29" s="360"/>
      <c r="K29" s="204">
        <f>M19+1</f>
        <v>45181</v>
      </c>
      <c r="L29" s="203" t="s">
        <v>76</v>
      </c>
      <c r="M29" s="205">
        <f>K29+6</f>
        <v>45187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440"/>
      <c r="D39" s="441"/>
      <c r="E39" s="156">
        <v>25</v>
      </c>
      <c r="F39" s="35"/>
      <c r="G39" s="35"/>
      <c r="H39" s="361" t="s">
        <v>28</v>
      </c>
      <c r="I39" s="440"/>
      <c r="J39" s="441"/>
      <c r="K39" s="204">
        <f>M29+1</f>
        <v>45188</v>
      </c>
      <c r="L39" s="203" t="s">
        <v>76</v>
      </c>
      <c r="M39" s="205">
        <f>K39+6</f>
        <v>45194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">
      <c r="A49" s="34"/>
      <c r="B49" s="361" t="s">
        <v>9</v>
      </c>
      <c r="C49" s="440"/>
      <c r="D49" s="441"/>
      <c r="E49" s="156">
        <v>26</v>
      </c>
      <c r="F49" s="35"/>
      <c r="G49" s="35"/>
      <c r="H49" s="361" t="s">
        <v>28</v>
      </c>
      <c r="I49" s="440"/>
      <c r="J49" s="441"/>
      <c r="K49" s="204">
        <f>Admin!B175</f>
        <v>45195</v>
      </c>
      <c r="L49" s="203" t="s">
        <v>76</v>
      </c>
      <c r="M49" s="205">
        <f>K49+6</f>
        <v>45201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">
      <c r="A59" s="34"/>
      <c r="B59" s="361" t="s">
        <v>10</v>
      </c>
      <c r="C59" s="362"/>
      <c r="D59" s="360"/>
      <c r="E59" s="156">
        <v>6</v>
      </c>
      <c r="F59" s="35"/>
      <c r="G59" s="35"/>
      <c r="H59" s="361" t="s">
        <v>28</v>
      </c>
      <c r="I59" s="362"/>
      <c r="J59" s="360"/>
      <c r="K59" s="204">
        <f>Admin!B150</f>
        <v>45170</v>
      </c>
      <c r="L59" s="203" t="s">
        <v>76</v>
      </c>
      <c r="M59" s="205">
        <f>Admin!B179</f>
        <v>45199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15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15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IF(T$59="Y",'Aug23'!H51,0)</f>
        <v>0</v>
      </c>
      <c r="I61" s="89">
        <f>IF(T$59="Y",'Aug23'!I51,0)</f>
        <v>0</v>
      </c>
      <c r="J61" s="89">
        <f>IF(T$59="Y",'Aug23'!J51,0)</f>
        <v>0</v>
      </c>
      <c r="K61" s="89">
        <f>IF(T$59="Y",'Aug23'!K51,I61*J61)</f>
        <v>0</v>
      </c>
      <c r="L61" s="110">
        <f>IF(T$59="Y",'Aug23'!L51,0)</f>
        <v>0</v>
      </c>
      <c r="M61" s="99" t="str">
        <f>IF(E61=" "," ",IF(T$59="Y",'Aug23'!M51,IF((H61+K61+L61)&gt;0,H61+K61+L61,"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IF(Employee!H$35=E$59,Employee!D$34+SUM(M61)+'Aug23'!V51,SUM(M61)+'Aug23'!V51)</f>
        <v>0</v>
      </c>
      <c r="W61" s="49">
        <f>IF(Employee!H$35=E$59,Employee!D$35+SUM(N61)+'Aug23'!W51,SUM(N61)+'Aug23'!W51)</f>
        <v>0</v>
      </c>
      <c r="X61" s="49">
        <f>IF(O61=" ",'Aug23'!X51,O61+'Aug23'!X51)</f>
        <v>0</v>
      </c>
      <c r="Y61" s="49">
        <f>IF(P61=" ",'Aug23'!Y51,P61+'Aug23'!Y51)</f>
        <v>0</v>
      </c>
      <c r="Z61" s="49">
        <f>IF(Q61=" ",'Aug23'!Z51,Q61+'Aug23'!Z51)</f>
        <v>0</v>
      </c>
      <c r="AA61" s="49">
        <f>IF(R61=" ",'Aug23'!AA51,R61+'Aug23'!AA51)</f>
        <v>0</v>
      </c>
      <c r="AC61" s="49">
        <f>IF(T61=" ",'Aug23'!AC51,T61+'Aug23'!AC51)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15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IF(T$59="Y",'Aug23'!H52,0)</f>
        <v>0</v>
      </c>
      <c r="I62" s="92">
        <f>IF(T$59="Y",'Aug23'!I52,0)</f>
        <v>0</v>
      </c>
      <c r="J62" s="92">
        <f>IF(T$59="Y",'Aug23'!J52,0)</f>
        <v>0</v>
      </c>
      <c r="K62" s="92">
        <f>IF(T$59="Y",'Aug23'!K52,I62*J62)</f>
        <v>0</v>
      </c>
      <c r="L62" s="111">
        <f>IF(T$59="Y",'Aug23'!L52,0)</f>
        <v>0</v>
      </c>
      <c r="M62" s="100" t="str">
        <f>IF(E62=" "," ",IF(T$59="Y",'Aug23'!M52,IF((H62+K62+L62)&gt;0,H62+K62+L62,"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IF(Employee!H$61=E$59,Employee!D$60+SUM(M62)+'Aug23'!V52,SUM(M62)+'Aug23'!V52)</f>
        <v>0</v>
      </c>
      <c r="W62" s="49">
        <f>IF(Employee!H$61=E$59,Employee!D$61+SUM(N62)+'Aug23'!W52,SUM(N62)+'Aug23'!W52)</f>
        <v>0</v>
      </c>
      <c r="X62" s="49">
        <f>IF(O62=" ",'Aug23'!X52,O62+'Aug23'!X52)</f>
        <v>0</v>
      </c>
      <c r="Y62" s="49">
        <f>IF(P62=" ",'Aug23'!Y52,P62+'Aug23'!Y52)</f>
        <v>0</v>
      </c>
      <c r="Z62" s="49">
        <f>IF(Q62=" ",'Aug23'!Z52,Q62+'Aug23'!Z52)</f>
        <v>0</v>
      </c>
      <c r="AA62" s="49">
        <f>IF(R62=" ",'Aug23'!AA52,R62+'Aug23'!AA52)</f>
        <v>0</v>
      </c>
      <c r="AC62" s="49">
        <f>IF(T62=" ",'Aug23'!AC52,T62+'Aug23'!AC52)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15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IF(T$59="Y",'Aug23'!H53,0)</f>
        <v>0</v>
      </c>
      <c r="I63" s="92">
        <f>IF(T$59="Y",'Aug23'!I53,0)</f>
        <v>0</v>
      </c>
      <c r="J63" s="92">
        <f>IF(T$59="Y",'Aug23'!J53,0)</f>
        <v>0</v>
      </c>
      <c r="K63" s="92">
        <f>IF(T$59="Y",'Aug23'!K53,I63*J63)</f>
        <v>0</v>
      </c>
      <c r="L63" s="111">
        <f>IF(T$59="Y",'Aug23'!L53,0)</f>
        <v>0</v>
      </c>
      <c r="M63" s="100" t="str">
        <f>IF(E63=" "," ",IF(T$59="Y",'Aug23'!M53,IF((H63+K63+L63)&gt;0,H63+K63+L63,"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IF(Employee!H$87=E$59,Employee!D$86+SUM(M63)+'Aug23'!V53,SUM(M63)+'Aug23'!V53)</f>
        <v>0</v>
      </c>
      <c r="W63" s="49">
        <f>IF(Employee!H$87=E$59,Employee!D$87+SUM(N63)+'Aug23'!W53,SUM(N63)+'Aug23'!W53)</f>
        <v>0</v>
      </c>
      <c r="X63" s="49">
        <f>IF(O63=" ",'Aug23'!X53,O63+'Aug23'!X53)</f>
        <v>0</v>
      </c>
      <c r="Y63" s="49">
        <f>IF(P63=" ",'Aug23'!Y53,P63+'Aug23'!Y53)</f>
        <v>0</v>
      </c>
      <c r="Z63" s="49">
        <f>IF(Q63=" ",'Aug23'!Z53,Q63+'Aug23'!Z53)</f>
        <v>0</v>
      </c>
      <c r="AA63" s="49">
        <f>IF(R63=" ",'Aug23'!AA53,R63+'Aug23'!AA53)</f>
        <v>0</v>
      </c>
      <c r="AC63" s="49">
        <f>IF(T63=" ",'Aug23'!AC53,T63+'Aug23'!AC53)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15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IF(T$59="Y",'Aug23'!H54,0)</f>
        <v>0</v>
      </c>
      <c r="I64" s="92">
        <f>IF(T$59="Y",'Aug23'!I54,0)</f>
        <v>0</v>
      </c>
      <c r="J64" s="92">
        <f>IF(T$59="Y",'Aug23'!J54,0)</f>
        <v>0</v>
      </c>
      <c r="K64" s="92">
        <f>IF(T$59="Y",'Aug23'!K54,I64*J64)</f>
        <v>0</v>
      </c>
      <c r="L64" s="111">
        <f>IF(T$59="Y",'Aug23'!L54,0)</f>
        <v>0</v>
      </c>
      <c r="M64" s="100" t="str">
        <f>IF(E64=" "," ",IF(T$59="Y",'Aug23'!M54,IF((H64+K64+L64)&gt;0,H64+K64+L64,"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IF(Employee!H$113=E$59,Employee!D$112+SUM(M64)+'Aug23'!V54,SUM(M64)+'Aug23'!V54)</f>
        <v>0</v>
      </c>
      <c r="W64" s="49">
        <f>IF(Employee!H$113=E$59,Employee!D$113+SUM(N64)+'Aug23'!W54,SUM(N64)+'Aug23'!W54)</f>
        <v>0</v>
      </c>
      <c r="X64" s="49">
        <f>IF(O64=" ",'Aug23'!X54,O64+'Aug23'!X54)</f>
        <v>0</v>
      </c>
      <c r="Y64" s="49">
        <f>IF(P64=" ",'Aug23'!Y54,P64+'Aug23'!Y54)</f>
        <v>0</v>
      </c>
      <c r="Z64" s="49">
        <f>IF(Q64=" ",'Aug23'!Z54,Q64+'Aug23'!Z54)</f>
        <v>0</v>
      </c>
      <c r="AA64" s="49">
        <f>IF(R64=" ",'Aug23'!AA54,R64+'Aug23'!AA54)</f>
        <v>0</v>
      </c>
      <c r="AC64" s="49">
        <f>IF(T64=" ",'Aug23'!AC54,T64+'Aug23'!AC54)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IF(T$59="Y",'Aug23'!H55,0)</f>
        <v>0</v>
      </c>
      <c r="I65" s="245">
        <f>IF(T$59="Y",'Aug23'!I55,0)</f>
        <v>0</v>
      </c>
      <c r="J65" s="245">
        <f>IF(T$59="Y",'Aug23'!J55,0)</f>
        <v>0</v>
      </c>
      <c r="K65" s="245">
        <f>IF(T$59="Y",'Aug23'!K55,I65*J65)</f>
        <v>0</v>
      </c>
      <c r="L65" s="246">
        <f>IF(T$59="Y",'Aug23'!L55,0)</f>
        <v>0</v>
      </c>
      <c r="M65" s="100" t="str">
        <f>IF(E65=" "," ",IF(T$59="Y",'Aug23'!M55,IF((H65+K65+L65)&gt;0,H65+K65+L65,"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IF(Employee!H$139=E$59,Employee!D$138+SUM(M65)+'Aug23'!V55,SUM(M65)+'Aug23'!V55)</f>
        <v>0</v>
      </c>
      <c r="W65" s="49">
        <f>IF(Employee!H$139=E$59,Employee!D$139+SUM(N65)+'Aug23'!W55,SUM(N65)+'Aug23'!W55)</f>
        <v>0</v>
      </c>
      <c r="X65" s="49">
        <f>IF(O65=" ",'Aug23'!X55,O65+'Aug23'!X55)</f>
        <v>0</v>
      </c>
      <c r="Y65" s="49">
        <f>IF(P65=" ",'Aug23'!Y55,P65+'Aug23'!Y55)</f>
        <v>0</v>
      </c>
      <c r="Z65" s="49">
        <f>IF(Q65=" ",'Aug23'!Z55,Q65+'Aug23'!Z55)</f>
        <v>0</v>
      </c>
      <c r="AA65" s="49">
        <f>IF(R65=" ",'Aug23'!AA55,R65+'Aug23'!AA55)</f>
        <v>0</v>
      </c>
      <c r="AC65" s="49">
        <f>IF(T65=" ",'Aug23'!AC55,T65+'Aug23'!AC55)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15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15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15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15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15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15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4" thickBot="1" x14ac:dyDescent="0.2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4" thickBot="1" x14ac:dyDescent="0.2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AD70+'Aug23'!AD65</f>
        <v>0</v>
      </c>
      <c r="AE75" s="158">
        <f>AE70+'Aug23'!AE65</f>
        <v>0</v>
      </c>
      <c r="AF75" s="158">
        <f>AF70+'Aug23'!AF65</f>
        <v>0</v>
      </c>
      <c r="AG75" s="158">
        <f>AG70+'Aug23'!AG65</f>
        <v>0</v>
      </c>
    </row>
    <row r="76" spans="1:34" ht="14" thickTop="1" x14ac:dyDescent="0.15"/>
    <row r="77" spans="1:34" x14ac:dyDescent="0.15">
      <c r="AD77" s="162"/>
      <c r="AE77" s="158">
        <f>AE72+'Aug23'!AE67</f>
        <v>0</v>
      </c>
      <c r="AF77" s="158">
        <f>AF72+'Aug23'!AF67</f>
        <v>0</v>
      </c>
      <c r="AG77" s="158">
        <f>AG72+'Aug23'!AG67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'Apr23'!H3:H6</f>
        <v>Statutory Pay</v>
      </c>
      <c r="I3" s="366" t="str">
        <f>'Apr23'!I3:I6</f>
        <v>Basic hours</v>
      </c>
      <c r="J3" s="366" t="str">
        <f>'Apr23'!J3:J6</f>
        <v>Hourly rate</v>
      </c>
      <c r="K3" s="366" t="str">
        <f>'Apr23'!K3:K6</f>
        <v>Basic    wages</v>
      </c>
      <c r="L3" s="366" t="str">
        <f>'Apr23'!L3:L6</f>
        <v>Overtime Bonus Gratuities</v>
      </c>
      <c r="M3" s="429" t="str">
        <f>'Apr23'!M3:M6</f>
        <v>GROSS WAGES</v>
      </c>
      <c r="N3" s="366" t="str">
        <f>'Apr23'!N3:N6</f>
        <v>Income Tax</v>
      </c>
      <c r="O3" s="366" t="str">
        <f>'Apr23'!O3:O6</f>
        <v>Employees National Insurance</v>
      </c>
      <c r="P3" s="366" t="str">
        <f>'Apr23'!P3:P6</f>
        <v>Student Loans</v>
      </c>
      <c r="Q3" s="366" t="str">
        <f>'Apr23'!Q3:Q6</f>
        <v>Other Deductions</v>
      </c>
      <c r="R3" s="429" t="str">
        <f>'Apr23'!R3:R6</f>
        <v>NET      PAY</v>
      </c>
      <c r="S3" s="42"/>
      <c r="T3" s="366" t="str">
        <f>'Apr23'!T3:T6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">
      <c r="A7" s="10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">
      <c r="A9" s="34"/>
      <c r="B9" s="361" t="s">
        <v>9</v>
      </c>
      <c r="C9" s="440"/>
      <c r="D9" s="441"/>
      <c r="E9" s="156">
        <v>27</v>
      </c>
      <c r="F9" s="35"/>
      <c r="G9" s="35"/>
      <c r="H9" s="361" t="s">
        <v>28</v>
      </c>
      <c r="I9" s="440"/>
      <c r="J9" s="441"/>
      <c r="K9" s="204">
        <f>Admin!B182</f>
        <v>45202</v>
      </c>
      <c r="L9" s="203" t="s">
        <v>76</v>
      </c>
      <c r="M9" s="205">
        <f>Admin!B188</f>
        <v>45208</v>
      </c>
      <c r="N9" s="20"/>
      <c r="O9" s="402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15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IF(T$9="Y",'Sep23'!H51,0)</f>
        <v>0</v>
      </c>
      <c r="I11" s="89">
        <f>IF(T$9="Y",'Sep23'!I51,0)</f>
        <v>0</v>
      </c>
      <c r="J11" s="89">
        <f>IF(T$9="Y",'Sep23'!J51,0)</f>
        <v>0</v>
      </c>
      <c r="K11" s="89">
        <f>IF(T$9="Y",'Sep23'!K51,I11*J11)</f>
        <v>0</v>
      </c>
      <c r="L11" s="110">
        <f>IF(T$9="Y",'Sep23'!L51,0)</f>
        <v>0</v>
      </c>
      <c r="M11" s="99" t="str">
        <f>IF(E11=" "," ",IF(T$9="Y",'Sep23'!M51,IF((H11+K11+L11)&gt;0,H11+K11+L11,"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IF(Employee!H$34=E$9,Employee!D$34+SUM(M11)+'Sep23'!V51,SUM(M11)+'Sep23'!V51)</f>
        <v>0</v>
      </c>
      <c r="W11" s="49">
        <f>IF(Employee!H$34=E$9,Employee!D$35+SUM(N11)+'Sep23'!W51,SUM(N11)+'Sep23'!W51)</f>
        <v>0</v>
      </c>
      <c r="X11" s="49">
        <f>IF(O11=" ",'Sep23'!X51,O11+'Sep23'!X51)</f>
        <v>0</v>
      </c>
      <c r="Y11" s="49">
        <f>IF(P11=" ",'Sep23'!Y51,P11+'Sep23'!Y51)</f>
        <v>0</v>
      </c>
      <c r="Z11" s="49">
        <f>IF(Q11=" ",'Sep23'!Z51,Q11+'Sep23'!Z51)</f>
        <v>0</v>
      </c>
      <c r="AA11" s="49">
        <f>IF(R11=" ",'Sep23'!AA51,R11+'Sep23'!AA51)</f>
        <v>0</v>
      </c>
      <c r="AC11" s="49">
        <f>IF(T11=" ",'Sep23'!AC51,T11+'Sep23'!AC51)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IF(T$9="Y",'Sep23'!H52,0)</f>
        <v>0</v>
      </c>
      <c r="I12" s="92">
        <f>IF(T$9="Y",'Sep23'!I52,0)</f>
        <v>0</v>
      </c>
      <c r="J12" s="92">
        <f>IF(T$9="Y",'Sep23'!J52,0)</f>
        <v>0</v>
      </c>
      <c r="K12" s="92">
        <f>IF(T$9="Y",'Sep23'!K52,I12*J12)</f>
        <v>0</v>
      </c>
      <c r="L12" s="111">
        <f>IF(T$9="Y",'Sep23'!L52,0)</f>
        <v>0</v>
      </c>
      <c r="M12" s="100" t="str">
        <f>IF(E12=" "," ",IF(T$9="Y",'Sep23'!M52,IF((H12+K12+L12)&gt;0,H12+K12+L12,"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IF(Employee!H$60=E$9,Employee!D$60+SUM(M12)+'Sep23'!V52,SUM(M12)+'Sep23'!V52)</f>
        <v>0</v>
      </c>
      <c r="W12" s="49">
        <f>IF(Employee!H$60=E$9,Employee!D$61+SUM(N12)+'Sep23'!W52,SUM(N12)+'Sep23'!W52)</f>
        <v>0</v>
      </c>
      <c r="X12" s="49">
        <f>IF(O12=" ",'Sep23'!X52,O12+'Sep23'!X52)</f>
        <v>0</v>
      </c>
      <c r="Y12" s="49">
        <f>IF(P12=" ",'Sep23'!Y52,P12+'Sep23'!Y52)</f>
        <v>0</v>
      </c>
      <c r="Z12" s="49">
        <f>IF(Q12=" ",'Sep23'!Z52,Q12+'Sep23'!Z52)</f>
        <v>0</v>
      </c>
      <c r="AA12" s="49">
        <f>IF(R12=" ",'Sep23'!AA52,R12+'Sep23'!AA52)</f>
        <v>0</v>
      </c>
      <c r="AC12" s="49">
        <f>IF(T12=" ",'Sep23'!AC52,T12+'Sep23'!AC52)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IF(T$9="Y",'Sep23'!H53,0)</f>
        <v>0</v>
      </c>
      <c r="I13" s="92">
        <f>IF(T$9="Y",'Sep23'!I53,0)</f>
        <v>0</v>
      </c>
      <c r="J13" s="92">
        <f>IF(T$9="Y",'Sep23'!J53,0)</f>
        <v>0</v>
      </c>
      <c r="K13" s="92">
        <f>IF(T$9="Y",'Sep23'!K53,I13*J13)</f>
        <v>0</v>
      </c>
      <c r="L13" s="111">
        <f>IF(T$9="Y",'Sep23'!L53,0)</f>
        <v>0</v>
      </c>
      <c r="M13" s="100" t="str">
        <f>IF(E13=" "," ",IF(T$9="Y",'Sep23'!M53,IF((H13+K13+L13)&gt;0,H13+K13+L13,"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IF(Employee!H$86=E$9,Employee!D$86+SUM(M13)+'Sep23'!V53,SUM(M13)+'Sep23'!V53)</f>
        <v>0</v>
      </c>
      <c r="W13" s="49">
        <f>IF(Employee!H$86=E$9,Employee!D$87+SUM(N13)+'Sep23'!W53,SUM(N13)+'Sep23'!W53)</f>
        <v>0</v>
      </c>
      <c r="X13" s="49">
        <f>IF(O13=" ",'Sep23'!X53,O13+'Sep23'!X53)</f>
        <v>0</v>
      </c>
      <c r="Y13" s="49">
        <f>IF(P13=" ",'Sep23'!Y53,P13+'Sep23'!Y53)</f>
        <v>0</v>
      </c>
      <c r="Z13" s="49">
        <f>IF(Q13=" ",'Sep23'!Z53,Q13+'Sep23'!Z53)</f>
        <v>0</v>
      </c>
      <c r="AA13" s="49">
        <f>IF(R13=" ",'Sep23'!AA53,R13+'Sep23'!AA53)</f>
        <v>0</v>
      </c>
      <c r="AC13" s="49">
        <f>IF(T13=" ",'Sep23'!AC53,T13+'Sep23'!AC53)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IF(T$9="Y",'Sep23'!H54,0)</f>
        <v>0</v>
      </c>
      <c r="I14" s="92">
        <f>IF(T$9="Y",'Sep23'!I54,0)</f>
        <v>0</v>
      </c>
      <c r="J14" s="92">
        <f>IF(T$9="Y",'Sep23'!J54,0)</f>
        <v>0</v>
      </c>
      <c r="K14" s="92">
        <f>IF(T$9="Y",'Sep23'!K54,I14*J14)</f>
        <v>0</v>
      </c>
      <c r="L14" s="111">
        <f>IF(T$9="Y",'Sep23'!L54,0)</f>
        <v>0</v>
      </c>
      <c r="M14" s="100" t="str">
        <f>IF(E14=" "," ",IF(T$9="Y",'Sep23'!M54,IF((H14+K14+L14)&gt;0,H14+K14+L14,"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IF(Employee!H$112=E$9,Employee!D$112+SUM(M14)+'Sep23'!V54,SUM(M14)+'Sep23'!V54)</f>
        <v>0</v>
      </c>
      <c r="W14" s="49">
        <f>IF(Employee!H$112=E$9,Employee!D$113+SUM(N14)+'Sep23'!W54,SUM(N14)+'Sep23'!W54)</f>
        <v>0</v>
      </c>
      <c r="X14" s="49">
        <f>IF(O14=" ",'Sep23'!X54,O14+'Sep23'!X54)</f>
        <v>0</v>
      </c>
      <c r="Y14" s="49">
        <f>IF(P14=" ",'Sep23'!Y54,P14+'Sep23'!Y54)</f>
        <v>0</v>
      </c>
      <c r="Z14" s="49">
        <f>IF(Q14=" ",'Sep23'!Z54,Q14+'Sep23'!Z54)</f>
        <v>0</v>
      </c>
      <c r="AA14" s="49">
        <f>IF(R14=" ",'Sep23'!AA54,R14+'Sep23'!AA54)</f>
        <v>0</v>
      </c>
      <c r="AC14" s="49">
        <f>IF(T14=" ",'Sep23'!AC54,T14+'Sep23'!AC54)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IF(T$9="Y",'Sep23'!H55,0)</f>
        <v>0</v>
      </c>
      <c r="I15" s="245">
        <f>IF(T$9="Y",'Sep23'!I55,0)</f>
        <v>0</v>
      </c>
      <c r="J15" s="245">
        <f>IF(T$9="Y",'Sep23'!J55,0)</f>
        <v>0</v>
      </c>
      <c r="K15" s="245">
        <f>IF(T$9="Y",'Sep23'!K55,I15*J15)</f>
        <v>0</v>
      </c>
      <c r="L15" s="246">
        <f>IF(T$9="Y",'Sep23'!L55,0)</f>
        <v>0</v>
      </c>
      <c r="M15" s="247" t="str">
        <f>IF(E15=" "," ",IF(T$9="Y",'Sep23'!M55,IF((H15+K15+L15)&gt;0,H15+K15+L15,"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IF(Employee!H$138=E$9,Employee!D$138+SUM(M15)+'Sep23'!V55,SUM(M15)+'Sep23'!V55)</f>
        <v>0</v>
      </c>
      <c r="W15" s="49">
        <f>IF(Employee!H$138=E$9,Employee!D$139+SUM(N15)+'Sep23'!W55,SUM(N15)+'Sep23'!W55)</f>
        <v>0</v>
      </c>
      <c r="X15" s="49">
        <f>IF(O15=" ",'Sep23'!X55,O15+'Sep23'!X55)</f>
        <v>0</v>
      </c>
      <c r="Y15" s="49">
        <f>IF(P15=" ",'Sep23'!Y55,P15+'Sep23'!Y55)</f>
        <v>0</v>
      </c>
      <c r="Z15" s="49">
        <f>IF(Q15=" ",'Sep23'!Z55,Q15+'Sep23'!Z55)</f>
        <v>0</v>
      </c>
      <c r="AA15" s="49">
        <f>IF(R15=" ",'Sep23'!AA55,R15+'Sep23'!AA55)</f>
        <v>0</v>
      </c>
      <c r="AC15" s="49">
        <f>IF(T15=" ",'Sep23'!AC55,T15+'Sep23'!AC55)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59" t="s">
        <v>7</v>
      </c>
      <c r="G16" s="44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2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86"/>
      <c r="H18" s="87"/>
      <c r="I18" s="87"/>
      <c r="J18" s="87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28</v>
      </c>
      <c r="F19" s="35"/>
      <c r="G19" s="35"/>
      <c r="H19" s="361" t="s">
        <v>28</v>
      </c>
      <c r="I19" s="362"/>
      <c r="J19" s="360"/>
      <c r="K19" s="204">
        <f>M9+1</f>
        <v>45209</v>
      </c>
      <c r="L19" s="203" t="s">
        <v>76</v>
      </c>
      <c r="M19" s="205">
        <f>K19+6</f>
        <v>45215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15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92">
        <f t="shared" ref="I23:I25" si="5">IF(T$19="Y",I13,0)</f>
        <v>0</v>
      </c>
      <c r="J23" s="92">
        <f t="shared" ref="J23:J25" si="6">IF(T$19="Y",J13,0)</f>
        <v>0</v>
      </c>
      <c r="K23" s="92">
        <f t="shared" ref="K23:K25" si="7">IF(T$19="Y",K13,I23*J23)</f>
        <v>0</v>
      </c>
      <c r="L23" s="92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92">
        <f t="shared" si="5"/>
        <v>0</v>
      </c>
      <c r="J24" s="92">
        <f t="shared" si="6"/>
        <v>0</v>
      </c>
      <c r="K24" s="92">
        <f t="shared" si="7"/>
        <v>0</v>
      </c>
      <c r="L24" s="92">
        <f t="shared" si="8"/>
        <v>0</v>
      </c>
      <c r="M24" s="100" t="str">
        <f t="shared" si="9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2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29</v>
      </c>
      <c r="F29" s="35"/>
      <c r="G29" s="35"/>
      <c r="H29" s="361" t="s">
        <v>28</v>
      </c>
      <c r="I29" s="362"/>
      <c r="J29" s="360"/>
      <c r="K29" s="204">
        <f>M19+1</f>
        <v>45216</v>
      </c>
      <c r="L29" s="203" t="s">
        <v>76</v>
      </c>
      <c r="M29" s="205">
        <f>K29+6</f>
        <v>45222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362"/>
      <c r="D38" s="362"/>
      <c r="E38" s="360"/>
      <c r="F38" s="32"/>
      <c r="G38" s="32"/>
      <c r="H38" s="43"/>
      <c r="I38" s="43"/>
      <c r="J38" s="43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362"/>
      <c r="D39" s="360"/>
      <c r="E39" s="156">
        <v>30</v>
      </c>
      <c r="F39" s="35"/>
      <c r="G39" s="35"/>
      <c r="H39" s="361" t="s">
        <v>28</v>
      </c>
      <c r="I39" s="362"/>
      <c r="J39" s="360"/>
      <c r="K39" s="204">
        <f>M29+1</f>
        <v>45223</v>
      </c>
      <c r="L39" s="203" t="s">
        <v>76</v>
      </c>
      <c r="M39" s="205">
        <f>K39+6</f>
        <v>45229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">
      <c r="A49" s="34"/>
      <c r="B49" s="361" t="s">
        <v>10</v>
      </c>
      <c r="C49" s="362"/>
      <c r="D49" s="360"/>
      <c r="E49" s="156">
        <v>7</v>
      </c>
      <c r="F49" s="35"/>
      <c r="G49" s="35"/>
      <c r="H49" s="361" t="s">
        <v>28</v>
      </c>
      <c r="I49" s="362"/>
      <c r="J49" s="360"/>
      <c r="K49" s="204">
        <f>Admin!B180</f>
        <v>45200</v>
      </c>
      <c r="L49" s="203" t="s">
        <v>76</v>
      </c>
      <c r="M49" s="205">
        <f>Admin!B210</f>
        <v>45230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IF(T$49="Y",'Sep23'!H61,0)</f>
        <v>0</v>
      </c>
      <c r="I51" s="89">
        <f>IF(T$49="Y",'Sep23'!I61,0)</f>
        <v>0</v>
      </c>
      <c r="J51" s="89">
        <f>IF(T$49="Y",'Sep23'!J61,0)</f>
        <v>0</v>
      </c>
      <c r="K51" s="89">
        <f>IF(T$49="Y",'Sep23'!K61,I51*J51)</f>
        <v>0</v>
      </c>
      <c r="L51" s="110">
        <f>IF(T$49="Y",'Sep23'!L61,0)</f>
        <v>0</v>
      </c>
      <c r="M51" s="99" t="str">
        <f>IF(E51=" "," ",IF(T$49="Y",'Sep23'!M61,IF((H51+K51+L51)&gt;0,H51+K51+L51,"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IF(Employee!H$35=E$49,Employee!D$34+SUM(M51)+'Sep23'!V61,SUM(M51)+'Sep23'!V61)</f>
        <v>0</v>
      </c>
      <c r="W51" s="49">
        <f>IF(Employee!H$35=E$49,Employee!D$35+SUM(N51)+'Sep23'!W61,SUM(N51)+'Sep23'!W61)</f>
        <v>0</v>
      </c>
      <c r="X51" s="49">
        <f>IF(O51=" ",'Sep23'!X61,O51+'Sep23'!X61)</f>
        <v>0</v>
      </c>
      <c r="Y51" s="49">
        <f>IF(P51=" ",'Sep23'!Y61,P51+'Sep23'!Y61)</f>
        <v>0</v>
      </c>
      <c r="Z51" s="49">
        <f>IF(Q51=" ",'Sep23'!Z61,Q51+'Sep23'!Z61)</f>
        <v>0</v>
      </c>
      <c r="AA51" s="49">
        <f>IF(R51=" ",'Sep23'!AA61,R51+'Sep23'!AA61)</f>
        <v>0</v>
      </c>
      <c r="AC51" s="49">
        <f>IF(T51=" ",'Sep23'!AC61,T51+'Sep23'!AC61)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IF(T$49="Y",'Sep23'!H62,0)</f>
        <v>0</v>
      </c>
      <c r="I52" s="92">
        <f>IF(T$49="Y",'Sep23'!I62,0)</f>
        <v>0</v>
      </c>
      <c r="J52" s="92">
        <f>IF(T$49="Y",'Sep23'!J62,0)</f>
        <v>0</v>
      </c>
      <c r="K52" s="92">
        <f>IF(T$49="Y",'Sep23'!K62,I52*J52)</f>
        <v>0</v>
      </c>
      <c r="L52" s="111">
        <f>IF(T$49="Y",'Sep23'!L62,0)</f>
        <v>0</v>
      </c>
      <c r="M52" s="100" t="str">
        <f>IF(E52=" "," ",IF(T$49="Y",'Sep23'!M62,IF((H52+K52+L52)&gt;0,H52+K52+L52,"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IF(Employee!H$61=E$49,Employee!D$60+SUM(M52)+'Sep23'!V62,SUM(M52)+'Sep23'!V62)</f>
        <v>0</v>
      </c>
      <c r="W52" s="49">
        <f>IF(Employee!H$61=E$49,Employee!D$61+SUM(N52)+'Sep23'!W62,SUM(N52)+'Sep23'!W62)</f>
        <v>0</v>
      </c>
      <c r="X52" s="49">
        <f>IF(O52=" ",'Sep23'!X62,O52+'Sep23'!X62)</f>
        <v>0</v>
      </c>
      <c r="Y52" s="49">
        <f>IF(P52=" ",'Sep23'!Y62,P52+'Sep23'!Y62)</f>
        <v>0</v>
      </c>
      <c r="Z52" s="49">
        <f>IF(Q52=" ",'Sep23'!Z62,Q52+'Sep23'!Z62)</f>
        <v>0</v>
      </c>
      <c r="AA52" s="49">
        <f>IF(R52=" ",'Sep23'!AA62,R52+'Sep23'!AA62)</f>
        <v>0</v>
      </c>
      <c r="AC52" s="49">
        <f>IF(T52=" ",'Sep23'!AC62,T52+'Sep23'!AC62)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IF(T$49="Y",'Sep23'!H63,0)</f>
        <v>0</v>
      </c>
      <c r="I53" s="92">
        <f>IF(T$49="Y",'Sep23'!I63,0)</f>
        <v>0</v>
      </c>
      <c r="J53" s="92">
        <f>IF(T$49="Y",'Sep23'!J63,0)</f>
        <v>0</v>
      </c>
      <c r="K53" s="92">
        <f>IF(T$49="Y",'Sep23'!K63,I53*J53)</f>
        <v>0</v>
      </c>
      <c r="L53" s="111">
        <f>IF(T$49="Y",'Sep23'!L63,0)</f>
        <v>0</v>
      </c>
      <c r="M53" s="100" t="str">
        <f>IF(E53=" "," ",IF(T$49="Y",'Sep23'!M63,IF((H53+K53+L53)&gt;0,H53+K53+L53,"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IF(Employee!H$87=E$49,Employee!D$86+SUM(M53)+'Sep23'!V63,SUM(M53)+'Sep23'!V63)</f>
        <v>0</v>
      </c>
      <c r="W53" s="49">
        <f>IF(Employee!H$87=E$49,Employee!D$87+SUM(N53)+'Sep23'!W63,SUM(N53)+'Sep23'!W63)</f>
        <v>0</v>
      </c>
      <c r="X53" s="49">
        <f>IF(O53=" ",'Sep23'!X63,O53+'Sep23'!X63)</f>
        <v>0</v>
      </c>
      <c r="Y53" s="49">
        <f>IF(P53=" ",'Sep23'!Y63,P53+'Sep23'!Y63)</f>
        <v>0</v>
      </c>
      <c r="Z53" s="49">
        <f>IF(Q53=" ",'Sep23'!Z63,Q53+'Sep23'!Z63)</f>
        <v>0</v>
      </c>
      <c r="AA53" s="49">
        <f>IF(R53=" ",'Sep23'!AA63,R53+'Sep23'!AA63)</f>
        <v>0</v>
      </c>
      <c r="AC53" s="49">
        <f>IF(T53=" ",'Sep23'!AC63,T53+'Sep23'!AC63)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IF(T$49="Y",'Sep23'!H64,0)</f>
        <v>0</v>
      </c>
      <c r="I54" s="92">
        <f>IF(T$49="Y",'Sep23'!I64,0)</f>
        <v>0</v>
      </c>
      <c r="J54" s="92">
        <f>IF(T$49="Y",'Sep23'!J64,0)</f>
        <v>0</v>
      </c>
      <c r="K54" s="92">
        <f>IF(T$49="Y",'Sep23'!K64,I54*J54)</f>
        <v>0</v>
      </c>
      <c r="L54" s="111">
        <f>IF(T$49="Y",'Sep23'!L64,0)</f>
        <v>0</v>
      </c>
      <c r="M54" s="100" t="str">
        <f>IF(E54=" "," ",IF(T$49="Y",'Sep23'!M64,IF((H54+K54+L54)&gt;0,H54+K54+L54,"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IF(Employee!H$113=E$49,Employee!D$112+SUM(M54)+'Sep23'!V64,SUM(M54)+'Sep23'!V64)</f>
        <v>0</v>
      </c>
      <c r="W54" s="49">
        <f>IF(Employee!H$113=E$49,Employee!D$113+SUM(N54)+'Sep23'!W64,SUM(N54)+'Sep23'!W64)</f>
        <v>0</v>
      </c>
      <c r="X54" s="49">
        <f>IF(O54=" ",'Sep23'!X64,O54+'Sep23'!X64)</f>
        <v>0</v>
      </c>
      <c r="Y54" s="49">
        <f>IF(P54=" ",'Sep23'!Y64,P54+'Sep23'!Y64)</f>
        <v>0</v>
      </c>
      <c r="Z54" s="49">
        <f>IF(Q54=" ",'Sep23'!Z64,Q54+'Sep23'!Z64)</f>
        <v>0</v>
      </c>
      <c r="AA54" s="49">
        <f>IF(R54=" ",'Sep23'!AA64,R54+'Sep23'!AA64)</f>
        <v>0</v>
      </c>
      <c r="AC54" s="49">
        <f>IF(T54=" ",'Sep23'!AC64,T54+'Sep23'!AC64)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IF(T$49="Y",'Sep23'!H65,0)</f>
        <v>0</v>
      </c>
      <c r="I55" s="245">
        <f>IF(T$49="Y",'Sep23'!I65,0)</f>
        <v>0</v>
      </c>
      <c r="J55" s="245">
        <f>IF(T$49="Y",'Sep23'!J65,0)</f>
        <v>0</v>
      </c>
      <c r="K55" s="245">
        <f>IF(T$49="Y",'Sep23'!K65,I55*J55)</f>
        <v>0</v>
      </c>
      <c r="L55" s="246">
        <f>IF(T$49="Y",'Sep23'!L65,0)</f>
        <v>0</v>
      </c>
      <c r="M55" s="100" t="str">
        <f>IF(E55=" "," ",IF(T$49="Y",'Sep23'!M65,IF((H55+K55+L55)&gt;0,H55+K55+L55,"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IF(Employee!H$139=E$49,Employee!D$138+SUM(M55)+'Sep23'!V65,SUM(M55)+'Sep23'!V65)</f>
        <v>0</v>
      </c>
      <c r="W55" s="49">
        <f>IF(Employee!H$139=E$49,Employee!D$139+SUM(N55)+'Sep23'!W65,SUM(N55)+'Sep23'!W65)</f>
        <v>0</v>
      </c>
      <c r="X55" s="49">
        <f>IF(O55=" ",'Sep23'!X65,O55+'Sep23'!X65)</f>
        <v>0</v>
      </c>
      <c r="Y55" s="49">
        <f>IF(P55=" ",'Sep23'!Y65,P55+'Sep23'!Y65)</f>
        <v>0</v>
      </c>
      <c r="Z55" s="49">
        <f>IF(Q55=" ",'Sep23'!Z65,Q55+'Sep23'!Z65)</f>
        <v>0</v>
      </c>
      <c r="AA55" s="49">
        <f>IF(R55=" ",'Sep23'!AA65,R55+'Sep23'!AA65)</f>
        <v>0</v>
      </c>
      <c r="AC55" s="49">
        <f>IF(T55=" ",'Sep23'!AC65,T55+'Sep23'!AC65)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15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AD60+'Sep23'!AD75</f>
        <v>0</v>
      </c>
      <c r="AE65" s="158">
        <f>AE60+'Sep23'!AE75</f>
        <v>0</v>
      </c>
      <c r="AF65" s="158">
        <f>AF60+'Sep23'!AF75</f>
        <v>0</v>
      </c>
      <c r="AG65" s="158">
        <f>AG60+'Sep23'!AG75</f>
        <v>0</v>
      </c>
    </row>
    <row r="66" spans="6:33" ht="14" thickTop="1" x14ac:dyDescent="0.15"/>
    <row r="67" spans="6:33" x14ac:dyDescent="0.15">
      <c r="AD67" s="162"/>
      <c r="AE67" s="158">
        <f>AE62+'Sep23'!AE77</f>
        <v>0</v>
      </c>
      <c r="AF67" s="158">
        <f>AF62+'Sep23'!AF77</f>
        <v>0</v>
      </c>
      <c r="AG67" s="158">
        <f>AG62+'Sep23'!AG77</f>
        <v>0</v>
      </c>
    </row>
  </sheetData>
  <mergeCells count="79"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  <mergeCell ref="AD1:AG2"/>
    <mergeCell ref="AD3:AD6"/>
    <mergeCell ref="AE3:AE6"/>
    <mergeCell ref="AF3:AF6"/>
    <mergeCell ref="AG3:AG6"/>
    <mergeCell ref="B48:E48"/>
    <mergeCell ref="B49:D49"/>
    <mergeCell ref="H49:J49"/>
    <mergeCell ref="O49:R49"/>
    <mergeCell ref="O48:Q48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16:G16"/>
    <mergeCell ref="B7:T7"/>
    <mergeCell ref="B8:E8"/>
    <mergeCell ref="O8:Q8"/>
    <mergeCell ref="R8:T8"/>
    <mergeCell ref="B9:D9"/>
    <mergeCell ref="H9:J9"/>
    <mergeCell ref="O9:R9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topLeftCell="B1" workbookViewId="0">
      <pane ySplit="6" topLeftCell="A7" activePane="bottomLeft" state="frozen"/>
      <selection pane="bottomLeft" activeCell="B11" sqref="B11"/>
    </sheetView>
  </sheetViews>
  <sheetFormatPr baseColWidth="10" defaultColWidth="9.1640625" defaultRowHeight="13" x14ac:dyDescent="0.15"/>
  <cols>
    <col min="1" max="1" width="1.33203125" style="1" customWidth="1"/>
    <col min="2" max="2" width="4.33203125" style="73" customWidth="1"/>
    <col min="3" max="4" width="4.5" style="4" customWidth="1"/>
    <col min="5" max="5" width="4.5" style="2" customWidth="1"/>
    <col min="6" max="6" width="17.83203125" style="1" customWidth="1"/>
    <col min="7" max="7" width="4.1640625" style="1" customWidth="1"/>
    <col min="8" max="10" width="8.6640625" style="45" customWidth="1"/>
    <col min="11" max="12" width="8.6640625" style="48" customWidth="1"/>
    <col min="13" max="13" width="8.6640625" style="45" customWidth="1"/>
    <col min="14" max="14" width="8.6640625" style="1" customWidth="1"/>
    <col min="15" max="18" width="8.6640625" style="45" customWidth="1"/>
    <col min="19" max="19" width="0.83203125" style="1" customWidth="1"/>
    <col min="20" max="20" width="10.33203125" style="45" customWidth="1"/>
    <col min="21" max="21" width="1.6640625" style="1" customWidth="1"/>
    <col min="22" max="22" width="10.6640625" style="45" customWidth="1"/>
    <col min="23" max="27" width="9.6640625" style="45" customWidth="1"/>
    <col min="28" max="28" width="1.1640625" style="45" customWidth="1"/>
    <col min="29" max="29" width="9.6640625" style="45" customWidth="1"/>
    <col min="30" max="33" width="10.5" style="76" customWidth="1"/>
    <col min="34" max="34" width="0.83203125" style="1" customWidth="1"/>
    <col min="35" max="16384" width="9.1640625" style="1"/>
  </cols>
  <sheetData>
    <row r="1" spans="1:34" s="179" customFormat="1" ht="14.25" customHeight="1" thickTop="1" x14ac:dyDescent="0.15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15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'Apr23'!H3:H6</f>
        <v>Statutory Pay</v>
      </c>
      <c r="I3" s="366" t="str">
        <f>'Apr23'!I3:I6</f>
        <v>Basic hours</v>
      </c>
      <c r="J3" s="366" t="str">
        <f>'Apr23'!J3:J6</f>
        <v>Hourly rate</v>
      </c>
      <c r="K3" s="366" t="str">
        <f>'Apr23'!K3:K6</f>
        <v>Basic    wages</v>
      </c>
      <c r="L3" s="366" t="str">
        <f>'Apr23'!L3:L6</f>
        <v>Overtime Bonus Gratuities</v>
      </c>
      <c r="M3" s="429" t="str">
        <f>'Apr23'!M3:M6</f>
        <v>GROSS WAGES</v>
      </c>
      <c r="N3" s="366" t="str">
        <f>'Apr23'!N3:N6</f>
        <v>Income Tax</v>
      </c>
      <c r="O3" s="366" t="str">
        <f>'Apr23'!O3:O6</f>
        <v>Employees National Insurance</v>
      </c>
      <c r="P3" s="366" t="str">
        <f>'Apr23'!P3:P6</f>
        <v>Student Loans</v>
      </c>
      <c r="Q3" s="366" t="str">
        <f>'Apr23'!Q3:Q6</f>
        <v>Other Deductions</v>
      </c>
      <c r="R3" s="429" t="str">
        <f>'Apr23'!R3:R6</f>
        <v>NET      PAY</v>
      </c>
      <c r="S3" s="42"/>
      <c r="T3" s="366" t="str">
        <f>'Apr23'!T3:T6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15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15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15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">
      <c r="A9" s="34"/>
      <c r="B9" s="361" t="s">
        <v>9</v>
      </c>
      <c r="C9" s="362"/>
      <c r="D9" s="360"/>
      <c r="E9" s="156">
        <v>31</v>
      </c>
      <c r="F9" s="35"/>
      <c r="G9" s="35"/>
      <c r="H9" s="361" t="s">
        <v>28</v>
      </c>
      <c r="I9" s="362"/>
      <c r="J9" s="360"/>
      <c r="K9" s="204">
        <f>Admin!B210</f>
        <v>45230</v>
      </c>
      <c r="L9" s="203" t="s">
        <v>76</v>
      </c>
      <c r="M9" s="205">
        <f>K9+6</f>
        <v>45236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1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15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IF(T$9="Y",'Oct23'!H41,0)</f>
        <v>0</v>
      </c>
      <c r="I11" s="89">
        <f>IF(T$9="Y",'Oct23'!I41,0)</f>
        <v>0</v>
      </c>
      <c r="J11" s="89">
        <f>IF(T$9="Y",'Oct23'!J41,0)</f>
        <v>0</v>
      </c>
      <c r="K11" s="89">
        <f>IF(T$9="Y",'Oct23'!K41,I11*J11)</f>
        <v>0</v>
      </c>
      <c r="L11" s="110">
        <f>IF(T$9="Y",'Oct23'!L41,0)</f>
        <v>0</v>
      </c>
      <c r="M11" s="99" t="str">
        <f>IF(E11=" "," ",IF(T$9="Y",'Oct23'!M41,IF((H11+K11+L11)&gt;0,H11+K11+L11,"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IF(Employee!H$34=E$9,Employee!D$34+SUM(M11)+'Oct23'!V41,SUM(M11)+'Oct23'!V41)</f>
        <v>0</v>
      </c>
      <c r="W11" s="49">
        <f>IF(Employee!H$34=E$9,Employee!D$35+SUM(N11)+'Oct23'!W41,SUM(N11)+'Oct23'!W41)</f>
        <v>0</v>
      </c>
      <c r="X11" s="49">
        <f>IF(O11=" ",'Oct23'!X41,O11+'Oct23'!X41)</f>
        <v>0</v>
      </c>
      <c r="Y11" s="49">
        <f>IF(P11=" ",'Oct23'!Y41,P11+'Oct23'!Y41)</f>
        <v>0</v>
      </c>
      <c r="Z11" s="49">
        <f>IF(Q11=" ",'Oct23'!Z41,Q11+'Oct23'!Z41)</f>
        <v>0</v>
      </c>
      <c r="AA11" s="49">
        <f>IF(R11=" ",'Oct23'!AA41,R11+'Oct23'!AA41)</f>
        <v>0</v>
      </c>
      <c r="AC11" s="49">
        <f>IF(T11=" ",'Oct23'!AC41,T11+'Oct23'!AC41)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15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IF(T$9="Y",'Oct23'!H42,0)</f>
        <v>0</v>
      </c>
      <c r="I12" s="92">
        <f>IF(T$9="Y",'Oct23'!I42,0)</f>
        <v>0</v>
      </c>
      <c r="J12" s="92">
        <f>IF(T$9="Y",'Oct23'!J42,0)</f>
        <v>0</v>
      </c>
      <c r="K12" s="92">
        <f>IF(T$9="Y",'Oct23'!K42,I12*J12)</f>
        <v>0</v>
      </c>
      <c r="L12" s="111">
        <f>IF(T$9="Y",'Oct23'!L42,0)</f>
        <v>0</v>
      </c>
      <c r="M12" s="100" t="str">
        <f>IF(E12=" "," ",IF(T$9="Y",'Oct23'!M42,IF((H12+K12+L12)&gt;0,H12+K12+L12,"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IF(Employee!H$60=E$9,Employee!D$60+SUM(M12)+'Oct23'!V42,SUM(M12)+'Oct23'!V42)</f>
        <v>0</v>
      </c>
      <c r="W12" s="49">
        <f>IF(Employee!H$60=E$9,Employee!D$61+SUM(N12)+'Oct23'!W42,SUM(N12)+'Oct23'!W42)</f>
        <v>0</v>
      </c>
      <c r="X12" s="49">
        <f>IF(O12=" ",'Oct23'!X42,O12+'Oct23'!X42)</f>
        <v>0</v>
      </c>
      <c r="Y12" s="49">
        <f>IF(P12=" ",'Oct23'!Y42,P12+'Oct23'!Y42)</f>
        <v>0</v>
      </c>
      <c r="Z12" s="49">
        <f>IF(Q12=" ",'Oct23'!Z42,Q12+'Oct23'!Z42)</f>
        <v>0</v>
      </c>
      <c r="AA12" s="49">
        <f>IF(R12=" ",'Oct23'!AA42,R12+'Oct23'!AA42)</f>
        <v>0</v>
      </c>
      <c r="AC12" s="49">
        <f>IF(T12=" ",'Oct23'!AC42,T12+'Oct23'!AC42)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15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IF(T$9="Y",'Oct23'!H43,0)</f>
        <v>0</v>
      </c>
      <c r="I13" s="92">
        <f>IF(T$9="Y",'Oct23'!I43,0)</f>
        <v>0</v>
      </c>
      <c r="J13" s="92">
        <f>IF(T$9="Y",'Oct23'!J43,0)</f>
        <v>0</v>
      </c>
      <c r="K13" s="92">
        <f>IF(T$9="Y",'Oct23'!K43,I13*J13)</f>
        <v>0</v>
      </c>
      <c r="L13" s="111">
        <f>IF(T$9="Y",'Oct23'!L43,0)</f>
        <v>0</v>
      </c>
      <c r="M13" s="100" t="str">
        <f>IF(E13=" "," ",IF(T$9="Y",'Oct23'!M43,IF((H13+K13+L13)&gt;0,H13+K13+L13,"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IF(Employee!H$86=E$9,Employee!D$86+SUM(M13)+'Oct23'!V43,SUM(M13)+'Oct23'!V43)</f>
        <v>0</v>
      </c>
      <c r="W13" s="49">
        <f>IF(Employee!H$86=E$9,Employee!D$87+SUM(N13)+'Oct23'!W43,SUM(N13)+'Oct23'!W43)</f>
        <v>0</v>
      </c>
      <c r="X13" s="49">
        <f>IF(O13=" ",'Oct23'!X43,O13+'Oct23'!X43)</f>
        <v>0</v>
      </c>
      <c r="Y13" s="49">
        <f>IF(P13=" ",'Oct23'!Y43,P13+'Oct23'!Y43)</f>
        <v>0</v>
      </c>
      <c r="Z13" s="49">
        <f>IF(Q13=" ",'Oct23'!Z43,Q13+'Oct23'!Z43)</f>
        <v>0</v>
      </c>
      <c r="AA13" s="49">
        <f>IF(R13=" ",'Oct23'!AA43,R13+'Oct23'!AA43)</f>
        <v>0</v>
      </c>
      <c r="AC13" s="49">
        <f>IF(T13=" ",'Oct23'!AC43,T13+'Oct23'!AC43)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15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IF(T$9="Y",'Oct23'!H44,0)</f>
        <v>0</v>
      </c>
      <c r="I14" s="92">
        <f>IF(T$9="Y",'Oct23'!I44,0)</f>
        <v>0</v>
      </c>
      <c r="J14" s="92">
        <f>IF(T$9="Y",'Oct23'!J44,0)</f>
        <v>0</v>
      </c>
      <c r="K14" s="92">
        <f>IF(T$9="Y",'Oct23'!K44,I14*J14)</f>
        <v>0</v>
      </c>
      <c r="L14" s="111">
        <f>IF(T$9="Y",'Oct23'!L44,0)</f>
        <v>0</v>
      </c>
      <c r="M14" s="100" t="str">
        <f>IF(E14=" "," ",IF(T$9="Y",'Oct23'!M44,IF((H14+K14+L14)&gt;0,H14+K14+L14,"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IF(Employee!H$112=E$9,Employee!D$112+SUM(M14)+'Oct23'!V44,SUM(M14)+'Oct23'!V44)</f>
        <v>0</v>
      </c>
      <c r="W14" s="49">
        <f>IF(Employee!H$112=E$9,Employee!D$113+SUM(N14)+'Oct23'!W44,SUM(N14)+'Oct23'!W44)</f>
        <v>0</v>
      </c>
      <c r="X14" s="49">
        <f>IF(O14=" ",'Oct23'!X44,O14+'Oct23'!X44)</f>
        <v>0</v>
      </c>
      <c r="Y14" s="49">
        <f>IF(P14=" ",'Oct23'!Y44,P14+'Oct23'!Y44)</f>
        <v>0</v>
      </c>
      <c r="Z14" s="49">
        <f>IF(Q14=" ",'Oct23'!Z44,Q14+'Oct23'!Z44)</f>
        <v>0</v>
      </c>
      <c r="AA14" s="49">
        <f>IF(R14=" ",'Oct23'!AA44,R14+'Oct23'!AA44)</f>
        <v>0</v>
      </c>
      <c r="AC14" s="49">
        <f>IF(T14=" ",'Oct23'!AC44,T14+'Oct23'!AC44)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IF(T$9="Y",'Oct23'!H45,0)</f>
        <v>0</v>
      </c>
      <c r="I15" s="245">
        <f>IF(T$9="Y",'Oct23'!I45,0)</f>
        <v>0</v>
      </c>
      <c r="J15" s="245">
        <f>IF(T$9="Y",'Oct23'!J45,0)</f>
        <v>0</v>
      </c>
      <c r="K15" s="245">
        <f>IF(T$9="Y",'Oct23'!K45,I15*J15)</f>
        <v>0</v>
      </c>
      <c r="L15" s="246">
        <f>IF(T$9="Y",'Oct23'!L45,0)</f>
        <v>0</v>
      </c>
      <c r="M15" s="247" t="str">
        <f>IF(E15=" "," ",IF(T$9="Y",'Oct23'!M45,IF((H15+K15+L15)&gt;0,H15+K15+L15,"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IF(Employee!H$138=E$9,Employee!D$138+SUM(M15)+'Oct23'!V45,SUM(M15)+'Oct23'!V45)</f>
        <v>0</v>
      </c>
      <c r="W15" s="49">
        <f>IF(Employee!H$138=E$9,Employee!D$139+SUM(N15)+'Oct23'!W45,SUM(N15)+'Oct23'!W45)</f>
        <v>0</v>
      </c>
      <c r="X15" s="49">
        <f>IF(O15=" ",'Oct23'!X45,O15+'Oct23'!X45)</f>
        <v>0</v>
      </c>
      <c r="Y15" s="49">
        <f>IF(P15=" ",'Oct23'!Y45,P15+'Oct23'!Y45)</f>
        <v>0</v>
      </c>
      <c r="Z15" s="49">
        <f>IF(Q15=" ",'Oct23'!Z45,Q15+'Oct23'!Z45)</f>
        <v>0</v>
      </c>
      <c r="AA15" s="49">
        <f>IF(R15=" ",'Oct23'!AA45,R15+'Oct23'!AA45)</f>
        <v>0</v>
      </c>
      <c r="AC15" s="49">
        <f>IF(T15=" ",'Oct23'!AC45,T15+'Oct23'!AC45)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">
      <c r="A19" s="34"/>
      <c r="B19" s="361" t="s">
        <v>9</v>
      </c>
      <c r="C19" s="362"/>
      <c r="D19" s="360"/>
      <c r="E19" s="156">
        <v>32</v>
      </c>
      <c r="F19" s="35"/>
      <c r="G19" s="35"/>
      <c r="H19" s="361" t="s">
        <v>28</v>
      </c>
      <c r="I19" s="362"/>
      <c r="J19" s="360"/>
      <c r="K19" s="204">
        <f>M9+1</f>
        <v>45237</v>
      </c>
      <c r="L19" s="203" t="s">
        <v>76</v>
      </c>
      <c r="M19" s="205">
        <f>K19+6</f>
        <v>45243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1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15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15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15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15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">
      <c r="A29" s="34"/>
      <c r="B29" s="361" t="s">
        <v>9</v>
      </c>
      <c r="C29" s="362"/>
      <c r="D29" s="360"/>
      <c r="E29" s="156">
        <v>33</v>
      </c>
      <c r="F29" s="35"/>
      <c r="G29" s="35"/>
      <c r="H29" s="361" t="s">
        <v>28</v>
      </c>
      <c r="I29" s="362"/>
      <c r="J29" s="360"/>
      <c r="K29" s="204">
        <f>M19+1</f>
        <v>45244</v>
      </c>
      <c r="L29" s="203" t="s">
        <v>76</v>
      </c>
      <c r="M29" s="205">
        <f>K29+6</f>
        <v>45250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15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15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15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15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15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">
      <c r="A39" s="34"/>
      <c r="B39" s="361" t="s">
        <v>9</v>
      </c>
      <c r="C39" s="440"/>
      <c r="D39" s="441"/>
      <c r="E39" s="156">
        <v>34</v>
      </c>
      <c r="F39" s="35"/>
      <c r="G39" s="35"/>
      <c r="H39" s="361" t="s">
        <v>28</v>
      </c>
      <c r="I39" s="440"/>
      <c r="J39" s="441"/>
      <c r="K39" s="204">
        <f>M29+1</f>
        <v>45251</v>
      </c>
      <c r="L39" s="203" t="s">
        <v>76</v>
      </c>
      <c r="M39" s="205">
        <f>K39+6</f>
        <v>45257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15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15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15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15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15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">
      <c r="A49" s="34"/>
      <c r="B49" s="361" t="s">
        <v>10</v>
      </c>
      <c r="C49" s="362"/>
      <c r="D49" s="360"/>
      <c r="E49" s="156">
        <v>8</v>
      </c>
      <c r="F49" s="35"/>
      <c r="G49" s="35"/>
      <c r="H49" s="361" t="s">
        <v>28</v>
      </c>
      <c r="I49" s="362"/>
      <c r="J49" s="360"/>
      <c r="K49" s="204">
        <f>Admin!B211</f>
        <v>45231</v>
      </c>
      <c r="L49" s="203" t="s">
        <v>76</v>
      </c>
      <c r="M49" s="205">
        <f>Admin!B240</f>
        <v>45260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15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15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IF(T$49="Y",'Oct23'!H51,0)</f>
        <v>0</v>
      </c>
      <c r="I51" s="89">
        <f>IF(T$49="Y",'Oct23'!I51,0)</f>
        <v>0</v>
      </c>
      <c r="J51" s="89">
        <f>IF(T$49="Y",'Oct23'!J51,0)</f>
        <v>0</v>
      </c>
      <c r="K51" s="89">
        <f>IF(T$49="Y",'Oct23'!K51,I51*J51)</f>
        <v>0</v>
      </c>
      <c r="L51" s="110">
        <f>IF(T$49="Y",'Oct23'!L51,0)</f>
        <v>0</v>
      </c>
      <c r="M51" s="99" t="str">
        <f>IF(E51=" "," ",IF(T$49="Y",'Oct23'!M51,IF((H51+K51+L51)&gt;0,H51+K51+L51,"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IF(Employee!H$35=E$49,Employee!D$34+SUM(M51)+'Oct23'!V51,SUM(M51)+'Oct23'!V51)</f>
        <v>0</v>
      </c>
      <c r="W51" s="49">
        <f>IF(Employee!H$35=E$49,Employee!D$35+SUM(N51)+'Oct23'!W51,SUM(N51)+'Oct23'!W51)</f>
        <v>0</v>
      </c>
      <c r="X51" s="49">
        <f>IF(O51=" ",'Oct23'!X51,O51+'Oct23'!X51)</f>
        <v>0</v>
      </c>
      <c r="Y51" s="49">
        <f>IF(P51=" ",'Oct23'!Y51,P51+'Oct23'!Y51)</f>
        <v>0</v>
      </c>
      <c r="Z51" s="49">
        <f>IF(Q51=" ",'Oct23'!Z51,Q51+'Oct23'!Z51)</f>
        <v>0</v>
      </c>
      <c r="AA51" s="49">
        <f>IF(R51=" ",'Oct23'!AA51,R51+'Oct23'!AA51)</f>
        <v>0</v>
      </c>
      <c r="AC51" s="49">
        <f>IF(T51=" ",'Oct23'!AC51,T51+'Oct23'!AC51)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15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IF(T$49="Y",'Oct23'!H52,0)</f>
        <v>0</v>
      </c>
      <c r="I52" s="92">
        <f>IF(T$49="Y",'Oct23'!I52,0)</f>
        <v>0</v>
      </c>
      <c r="J52" s="92">
        <f>IF(T$49="Y",'Oct23'!J52,0)</f>
        <v>0</v>
      </c>
      <c r="K52" s="92">
        <f>IF(T$49="Y",'Oct23'!K52,I52*J52)</f>
        <v>0</v>
      </c>
      <c r="L52" s="111">
        <f>IF(T$49="Y",'Oct23'!L52,0)</f>
        <v>0</v>
      </c>
      <c r="M52" s="100" t="str">
        <f>IF(E52=" "," ",IF(T$49="Y",'Oct23'!M52,IF((H52+K52+L52)&gt;0,H52+K52+L52,"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IF(Employee!H$61=E$49,Employee!D$60+SUM(M52)+'Oct23'!V52,SUM(M52)+'Oct23'!V52)</f>
        <v>0</v>
      </c>
      <c r="W52" s="49">
        <f>IF(Employee!H$61=E$49,Employee!D$61+SUM(N52)+'Oct23'!W52,SUM(N52)+'Oct23'!W52)</f>
        <v>0</v>
      </c>
      <c r="X52" s="49">
        <f>IF(O52=" ",'Oct23'!X52,O52+'Oct23'!X52)</f>
        <v>0</v>
      </c>
      <c r="Y52" s="49">
        <f>IF(P52=" ",'Oct23'!Y52,P52+'Oct23'!Y52)</f>
        <v>0</v>
      </c>
      <c r="Z52" s="49">
        <f>IF(Q52=" ",'Oct23'!Z52,Q52+'Oct23'!Z52)</f>
        <v>0</v>
      </c>
      <c r="AA52" s="49">
        <f>IF(R52=" ",'Oct23'!AA52,R52+'Oct23'!AA52)</f>
        <v>0</v>
      </c>
      <c r="AC52" s="49">
        <f>IF(T52=" ",'Oct23'!AC52,T52+'Oct23'!AC52)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15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IF(T$49="Y",'Oct23'!H53,0)</f>
        <v>0</v>
      </c>
      <c r="I53" s="92">
        <f>IF(T$49="Y",'Oct23'!I53,0)</f>
        <v>0</v>
      </c>
      <c r="J53" s="92">
        <f>IF(T$49="Y",'Oct23'!J53,0)</f>
        <v>0</v>
      </c>
      <c r="K53" s="92">
        <f>IF(T$49="Y",'Oct23'!K53,I53*J53)</f>
        <v>0</v>
      </c>
      <c r="L53" s="111">
        <f>IF(T$49="Y",'Oct23'!L53,0)</f>
        <v>0</v>
      </c>
      <c r="M53" s="100" t="str">
        <f>IF(E53=" "," ",IF(T$49="Y",'Oct23'!M53,IF((H53+K53+L53)&gt;0,H53+K53+L53,"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IF(Employee!H$87=E$49,Employee!D$86+SUM(M53)+'Oct23'!V53,SUM(M53)+'Oct23'!V53)</f>
        <v>0</v>
      </c>
      <c r="W53" s="49">
        <f>IF(Employee!H$87=E$49,Employee!D$87+SUM(N53)+'Oct23'!W53,SUM(N53)+'Oct23'!W53)</f>
        <v>0</v>
      </c>
      <c r="X53" s="49">
        <f>IF(O53=" ",'Oct23'!X53,O53+'Oct23'!X53)</f>
        <v>0</v>
      </c>
      <c r="Y53" s="49">
        <f>IF(P53=" ",'Oct23'!Y53,P53+'Oct23'!Y53)</f>
        <v>0</v>
      </c>
      <c r="Z53" s="49">
        <f>IF(Q53=" ",'Oct23'!Z53,Q53+'Oct23'!Z53)</f>
        <v>0</v>
      </c>
      <c r="AA53" s="49">
        <f>IF(R53=" ",'Oct23'!AA53,R53+'Oct23'!AA53)</f>
        <v>0</v>
      </c>
      <c r="AC53" s="49">
        <f>IF(T53=" ",'Oct23'!AC53,T53+'Oct23'!AC53)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15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IF(T$49="Y",'Oct23'!H54,0)</f>
        <v>0</v>
      </c>
      <c r="I54" s="92">
        <f>IF(T$49="Y",'Oct23'!I54,0)</f>
        <v>0</v>
      </c>
      <c r="J54" s="92">
        <f>IF(T$49="Y",'Oct23'!J54,0)</f>
        <v>0</v>
      </c>
      <c r="K54" s="92">
        <f>IF(T$49="Y",'Oct23'!K54,I54*J54)</f>
        <v>0</v>
      </c>
      <c r="L54" s="111">
        <f>IF(T$49="Y",'Oct23'!L54,0)</f>
        <v>0</v>
      </c>
      <c r="M54" s="100" t="str">
        <f>IF(E54=" "," ",IF(T$49="Y",'Oct23'!M54,IF((H54+K54+L54)&gt;0,H54+K54+L54,"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IF(Employee!H$113=E$49,Employee!D$112+SUM(M54)+'Oct23'!V54,SUM(M54)+'Oct23'!V54)</f>
        <v>0</v>
      </c>
      <c r="W54" s="49">
        <f>IF(Employee!H$113=E$49,Employee!D$113+SUM(N54)+'Oct23'!W54,SUM(N54)+'Oct23'!W54)</f>
        <v>0</v>
      </c>
      <c r="X54" s="49">
        <f>IF(O54=" ",'Oct23'!X54,O54+'Oct23'!X54)</f>
        <v>0</v>
      </c>
      <c r="Y54" s="49">
        <f>IF(P54=" ",'Oct23'!Y54,P54+'Oct23'!Y54)</f>
        <v>0</v>
      </c>
      <c r="Z54" s="49">
        <f>IF(Q54=" ",'Oct23'!Z54,Q54+'Oct23'!Z54)</f>
        <v>0</v>
      </c>
      <c r="AA54" s="49">
        <f>IF(R54=" ",'Oct23'!AA54,R54+'Oct23'!AA54)</f>
        <v>0</v>
      </c>
      <c r="AC54" s="49">
        <f>IF(T54=" ",'Oct23'!AC54,T54+'Oct23'!AC54)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IF(T$49="Y",'Oct23'!H55,0)</f>
        <v>0</v>
      </c>
      <c r="I55" s="245">
        <f>IF(T$49="Y",'Oct23'!I55,0)</f>
        <v>0</v>
      </c>
      <c r="J55" s="245">
        <f>IF(T$49="Y",'Oct23'!J55,0)</f>
        <v>0</v>
      </c>
      <c r="K55" s="245">
        <f>IF(T$49="Y",'Oct23'!K55,I55*J55)</f>
        <v>0</v>
      </c>
      <c r="L55" s="246">
        <f>IF(T$49="Y",'Oct23'!L55,0)</f>
        <v>0</v>
      </c>
      <c r="M55" s="100" t="str">
        <f>IF(E55=" "," ",IF(T$49="Y",'Oct23'!M55,IF((H55+K55+L55)&gt;0,H55+K55+L55,"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IF(Employee!H$139=E$49,Employee!D$138+SUM(M55)+'Oct23'!V55,SUM(M55)+'Oct23'!V55)</f>
        <v>0</v>
      </c>
      <c r="W55" s="49">
        <f>IF(Employee!H$139=E$49,Employee!D$139+SUM(N55)+'Oct23'!W55,SUM(N55)+'Oct23'!W55)</f>
        <v>0</v>
      </c>
      <c r="X55" s="49">
        <f>IF(O55=" ",'Oct23'!X55,O55+'Oct23'!X55)</f>
        <v>0</v>
      </c>
      <c r="Y55" s="49">
        <f>IF(P55=" ",'Oct23'!Y55,P55+'Oct23'!Y55)</f>
        <v>0</v>
      </c>
      <c r="Z55" s="49">
        <f>IF(Q55=" ",'Oct23'!Z55,Q55+'Oct23'!Z55)</f>
        <v>0</v>
      </c>
      <c r="AA55" s="49">
        <f>IF(R55=" ",'Oct23'!AA55,R55+'Oct23'!AA55)</f>
        <v>0</v>
      </c>
      <c r="AC55" s="49">
        <f>IF(T55=" ",'Oct23'!AC55,T55+'Oct23'!AC55)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15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15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15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15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15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15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4" thickBot="1" x14ac:dyDescent="0.2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4" thickBot="1" x14ac:dyDescent="0.2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AD60+'Oct23'!AD65</f>
        <v>0</v>
      </c>
      <c r="AE65" s="158">
        <f>AE60+'Oct23'!AE65</f>
        <v>0</v>
      </c>
      <c r="AF65" s="158">
        <f>AF60+'Oct23'!AF65</f>
        <v>0</v>
      </c>
      <c r="AG65" s="158">
        <f>AG60+'Oct23'!AG65</f>
        <v>0</v>
      </c>
    </row>
    <row r="66" spans="6:33" ht="14" thickTop="1" x14ac:dyDescent="0.15"/>
    <row r="67" spans="6:33" x14ac:dyDescent="0.15">
      <c r="AD67" s="162"/>
      <c r="AE67" s="158">
        <f>AE62+'Oct23'!AE67</f>
        <v>0</v>
      </c>
      <c r="AF67" s="158">
        <f>AF62+'Oct23'!AF67</f>
        <v>0</v>
      </c>
      <c r="AG67" s="158">
        <f>AG62+'Oct23'!AG67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Payslips</vt:lpstr>
      <vt:lpstr>Payment</vt:lpstr>
      <vt:lpstr>Admin</vt:lpstr>
      <vt:lpstr>'Apr23'!Print_Titles</vt:lpstr>
      <vt:lpstr>'Aug23'!Print_Titles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DIY Accounting Customer Service</cp:lastModifiedBy>
  <cp:lastPrinted>2006-09-19T02:28:04Z</cp:lastPrinted>
  <dcterms:created xsi:type="dcterms:W3CDTF">2006-03-29T22:56:21Z</dcterms:created>
  <dcterms:modified xsi:type="dcterms:W3CDTF">2023-05-22T23:19:39Z</dcterms:modified>
</cp:coreProperties>
</file>