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G:\Unidad de USB\Excel\HTML-COTIZADOR\Nueva carpeta\"/>
    </mc:Choice>
  </mc:AlternateContent>
  <xr:revisionPtr revIDLastSave="0" documentId="13_ncr:1_{147FD10B-F87A-4BAB-ADE4-177542B1A74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ecio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F115" i="2"/>
  <c r="H115" i="2" s="1"/>
  <c r="G115" i="2"/>
  <c r="I115" i="2" s="1"/>
  <c r="L115" i="2"/>
  <c r="O115" i="2" s="1"/>
  <c r="P115" i="2"/>
  <c r="F50" i="2"/>
  <c r="H50" i="2" s="1"/>
  <c r="G50" i="2"/>
  <c r="I50" i="2" s="1"/>
  <c r="L50" i="2"/>
  <c r="O50" i="2" s="1"/>
  <c r="P50" i="2"/>
  <c r="L88" i="2"/>
  <c r="O88" i="2" s="1"/>
  <c r="F88" i="2"/>
  <c r="H88" i="2" s="1"/>
  <c r="G88" i="2"/>
  <c r="I88" i="2" s="1"/>
  <c r="P88" i="2"/>
  <c r="J115" i="2" l="1"/>
  <c r="Q115" i="2"/>
  <c r="J50" i="2"/>
  <c r="J88" i="2"/>
  <c r="N88" i="2" l="1"/>
  <c r="N50" i="2"/>
  <c r="N115" i="2"/>
  <c r="Q50" i="2"/>
  <c r="Q88" i="2"/>
  <c r="L87" i="2"/>
  <c r="F3" i="2" l="1"/>
  <c r="H3" i="2" s="1"/>
  <c r="G3" i="2"/>
  <c r="I3" i="2" s="1"/>
  <c r="F4" i="2"/>
  <c r="H4" i="2" s="1"/>
  <c r="G4" i="2"/>
  <c r="I4" i="2" s="1"/>
  <c r="F5" i="2"/>
  <c r="H5" i="2" s="1"/>
  <c r="G5" i="2"/>
  <c r="I5" i="2" s="1"/>
  <c r="F6" i="2"/>
  <c r="H6" i="2" s="1"/>
  <c r="G6" i="2"/>
  <c r="I6" i="2" s="1"/>
  <c r="F7" i="2"/>
  <c r="H7" i="2" s="1"/>
  <c r="G7" i="2"/>
  <c r="I7" i="2" s="1"/>
  <c r="F8" i="2"/>
  <c r="H8" i="2" s="1"/>
  <c r="G8" i="2"/>
  <c r="I8" i="2" s="1"/>
  <c r="F9" i="2"/>
  <c r="H9" i="2" s="1"/>
  <c r="G9" i="2"/>
  <c r="I9" i="2" s="1"/>
  <c r="F10" i="2"/>
  <c r="H10" i="2" s="1"/>
  <c r="G10" i="2"/>
  <c r="I10" i="2" s="1"/>
  <c r="F11" i="2"/>
  <c r="H11" i="2" s="1"/>
  <c r="G11" i="2"/>
  <c r="I11" i="2" s="1"/>
  <c r="F12" i="2"/>
  <c r="H12" i="2" s="1"/>
  <c r="G12" i="2"/>
  <c r="I12" i="2" s="1"/>
  <c r="F13" i="2"/>
  <c r="H13" i="2" s="1"/>
  <c r="G13" i="2"/>
  <c r="I13" i="2" s="1"/>
  <c r="F14" i="2"/>
  <c r="H14" i="2" s="1"/>
  <c r="G14" i="2"/>
  <c r="I14" i="2" s="1"/>
  <c r="F15" i="2"/>
  <c r="H15" i="2" s="1"/>
  <c r="G15" i="2"/>
  <c r="I15" i="2" s="1"/>
  <c r="F16" i="2"/>
  <c r="H16" i="2" s="1"/>
  <c r="G16" i="2"/>
  <c r="I16" i="2" s="1"/>
  <c r="F17" i="2"/>
  <c r="H17" i="2" s="1"/>
  <c r="G17" i="2"/>
  <c r="I17" i="2" s="1"/>
  <c r="F18" i="2"/>
  <c r="H18" i="2" s="1"/>
  <c r="G18" i="2"/>
  <c r="I18" i="2" s="1"/>
  <c r="F19" i="2"/>
  <c r="H19" i="2" s="1"/>
  <c r="G19" i="2"/>
  <c r="I19" i="2" s="1"/>
  <c r="F20" i="2"/>
  <c r="H20" i="2" s="1"/>
  <c r="G20" i="2"/>
  <c r="I20" i="2" s="1"/>
  <c r="F21" i="2"/>
  <c r="H21" i="2" s="1"/>
  <c r="G21" i="2"/>
  <c r="I21" i="2" s="1"/>
  <c r="F22" i="2"/>
  <c r="H22" i="2" s="1"/>
  <c r="G22" i="2"/>
  <c r="I22" i="2" s="1"/>
  <c r="F23" i="2"/>
  <c r="H23" i="2" s="1"/>
  <c r="G23" i="2"/>
  <c r="I23" i="2" s="1"/>
  <c r="F24" i="2"/>
  <c r="H24" i="2" s="1"/>
  <c r="G24" i="2"/>
  <c r="I24" i="2" s="1"/>
  <c r="F25" i="2"/>
  <c r="H25" i="2" s="1"/>
  <c r="G25" i="2"/>
  <c r="I25" i="2" s="1"/>
  <c r="F26" i="2"/>
  <c r="H26" i="2" s="1"/>
  <c r="G26" i="2"/>
  <c r="I26" i="2" s="1"/>
  <c r="F27" i="2"/>
  <c r="H27" i="2" s="1"/>
  <c r="G27" i="2"/>
  <c r="I27" i="2" s="1"/>
  <c r="F28" i="2"/>
  <c r="H28" i="2" s="1"/>
  <c r="G28" i="2"/>
  <c r="I28" i="2" s="1"/>
  <c r="F29" i="2"/>
  <c r="H29" i="2" s="1"/>
  <c r="G29" i="2"/>
  <c r="I29" i="2" s="1"/>
  <c r="F30" i="2"/>
  <c r="H30" i="2" s="1"/>
  <c r="G30" i="2"/>
  <c r="I30" i="2" s="1"/>
  <c r="F31" i="2"/>
  <c r="H31" i="2" s="1"/>
  <c r="G31" i="2"/>
  <c r="I31" i="2" s="1"/>
  <c r="F32" i="2"/>
  <c r="H32" i="2" s="1"/>
  <c r="G32" i="2"/>
  <c r="I32" i="2" s="1"/>
  <c r="F33" i="2"/>
  <c r="H33" i="2" s="1"/>
  <c r="G33" i="2"/>
  <c r="I33" i="2" s="1"/>
  <c r="F34" i="2"/>
  <c r="H34" i="2" s="1"/>
  <c r="G34" i="2"/>
  <c r="I34" i="2" s="1"/>
  <c r="F35" i="2"/>
  <c r="H35" i="2" s="1"/>
  <c r="G35" i="2"/>
  <c r="I35" i="2" s="1"/>
  <c r="F36" i="2"/>
  <c r="H36" i="2" s="1"/>
  <c r="G36" i="2"/>
  <c r="I36" i="2" s="1"/>
  <c r="F37" i="2"/>
  <c r="H37" i="2" s="1"/>
  <c r="G37" i="2"/>
  <c r="I37" i="2" s="1"/>
  <c r="F38" i="2"/>
  <c r="H38" i="2" s="1"/>
  <c r="G38" i="2"/>
  <c r="I38" i="2" s="1"/>
  <c r="F39" i="2"/>
  <c r="H39" i="2" s="1"/>
  <c r="G39" i="2"/>
  <c r="I39" i="2" s="1"/>
  <c r="F40" i="2"/>
  <c r="H40" i="2" s="1"/>
  <c r="G40" i="2"/>
  <c r="I40" i="2" s="1"/>
  <c r="F41" i="2"/>
  <c r="H41" i="2" s="1"/>
  <c r="G41" i="2"/>
  <c r="I41" i="2" s="1"/>
  <c r="F42" i="2"/>
  <c r="H42" i="2" s="1"/>
  <c r="G42" i="2"/>
  <c r="I42" i="2" s="1"/>
  <c r="F43" i="2"/>
  <c r="H43" i="2" s="1"/>
  <c r="G43" i="2"/>
  <c r="I43" i="2" s="1"/>
  <c r="F44" i="2"/>
  <c r="H44" i="2" s="1"/>
  <c r="G44" i="2"/>
  <c r="I44" i="2" s="1"/>
  <c r="F45" i="2"/>
  <c r="H45" i="2" s="1"/>
  <c r="G45" i="2"/>
  <c r="I45" i="2" s="1"/>
  <c r="F46" i="2"/>
  <c r="H46" i="2" s="1"/>
  <c r="G46" i="2"/>
  <c r="I46" i="2" s="1"/>
  <c r="F47" i="2"/>
  <c r="H47" i="2" s="1"/>
  <c r="G47" i="2"/>
  <c r="I47" i="2" s="1"/>
  <c r="F48" i="2"/>
  <c r="H48" i="2" s="1"/>
  <c r="G48" i="2"/>
  <c r="I48" i="2" s="1"/>
  <c r="F49" i="2"/>
  <c r="H49" i="2" s="1"/>
  <c r="G49" i="2"/>
  <c r="I49" i="2" s="1"/>
  <c r="F51" i="2"/>
  <c r="H51" i="2" s="1"/>
  <c r="G51" i="2"/>
  <c r="I51" i="2" s="1"/>
  <c r="F52" i="2"/>
  <c r="H52" i="2" s="1"/>
  <c r="G52" i="2"/>
  <c r="I52" i="2" s="1"/>
  <c r="F53" i="2"/>
  <c r="H53" i="2" s="1"/>
  <c r="G53" i="2"/>
  <c r="I53" i="2" s="1"/>
  <c r="F54" i="2"/>
  <c r="H54" i="2" s="1"/>
  <c r="G54" i="2"/>
  <c r="I54" i="2" s="1"/>
  <c r="F55" i="2"/>
  <c r="H55" i="2" s="1"/>
  <c r="G55" i="2"/>
  <c r="I55" i="2" s="1"/>
  <c r="F56" i="2"/>
  <c r="H56" i="2" s="1"/>
  <c r="G56" i="2"/>
  <c r="I56" i="2" s="1"/>
  <c r="F57" i="2"/>
  <c r="H57" i="2" s="1"/>
  <c r="G57" i="2"/>
  <c r="I57" i="2" s="1"/>
  <c r="F58" i="2"/>
  <c r="H58" i="2" s="1"/>
  <c r="G58" i="2"/>
  <c r="I58" i="2" s="1"/>
  <c r="F59" i="2"/>
  <c r="H59" i="2" s="1"/>
  <c r="G59" i="2"/>
  <c r="I59" i="2" s="1"/>
  <c r="F60" i="2"/>
  <c r="H60" i="2" s="1"/>
  <c r="G60" i="2"/>
  <c r="I60" i="2" s="1"/>
  <c r="F61" i="2"/>
  <c r="H61" i="2" s="1"/>
  <c r="G61" i="2"/>
  <c r="I61" i="2" s="1"/>
  <c r="F62" i="2"/>
  <c r="H62" i="2" s="1"/>
  <c r="G62" i="2"/>
  <c r="I62" i="2" s="1"/>
  <c r="F63" i="2"/>
  <c r="H63" i="2" s="1"/>
  <c r="G63" i="2"/>
  <c r="I63" i="2" s="1"/>
  <c r="F64" i="2"/>
  <c r="H64" i="2" s="1"/>
  <c r="G64" i="2"/>
  <c r="I64" i="2" s="1"/>
  <c r="F65" i="2"/>
  <c r="H65" i="2" s="1"/>
  <c r="G65" i="2"/>
  <c r="I65" i="2" s="1"/>
  <c r="F66" i="2"/>
  <c r="H66" i="2" s="1"/>
  <c r="G66" i="2"/>
  <c r="I66" i="2" s="1"/>
  <c r="F67" i="2"/>
  <c r="H67" i="2" s="1"/>
  <c r="G67" i="2"/>
  <c r="I67" i="2" s="1"/>
  <c r="F68" i="2"/>
  <c r="H68" i="2" s="1"/>
  <c r="G68" i="2"/>
  <c r="I68" i="2" s="1"/>
  <c r="F69" i="2"/>
  <c r="H69" i="2" s="1"/>
  <c r="G69" i="2"/>
  <c r="I69" i="2" s="1"/>
  <c r="F70" i="2"/>
  <c r="H70" i="2" s="1"/>
  <c r="G70" i="2"/>
  <c r="I70" i="2" s="1"/>
  <c r="F71" i="2"/>
  <c r="H71" i="2" s="1"/>
  <c r="G71" i="2"/>
  <c r="I71" i="2" s="1"/>
  <c r="F72" i="2"/>
  <c r="H72" i="2" s="1"/>
  <c r="G72" i="2"/>
  <c r="I72" i="2" s="1"/>
  <c r="F73" i="2"/>
  <c r="H73" i="2" s="1"/>
  <c r="G73" i="2"/>
  <c r="I73" i="2" s="1"/>
  <c r="F74" i="2"/>
  <c r="H74" i="2" s="1"/>
  <c r="G74" i="2"/>
  <c r="I74" i="2" s="1"/>
  <c r="F75" i="2"/>
  <c r="H75" i="2" s="1"/>
  <c r="G75" i="2"/>
  <c r="I75" i="2" s="1"/>
  <c r="F76" i="2"/>
  <c r="H76" i="2" s="1"/>
  <c r="G76" i="2"/>
  <c r="I76" i="2" s="1"/>
  <c r="F77" i="2"/>
  <c r="H77" i="2" s="1"/>
  <c r="G77" i="2"/>
  <c r="I77" i="2" s="1"/>
  <c r="F78" i="2"/>
  <c r="H78" i="2" s="1"/>
  <c r="G78" i="2"/>
  <c r="I78" i="2" s="1"/>
  <c r="F79" i="2"/>
  <c r="H79" i="2" s="1"/>
  <c r="G79" i="2"/>
  <c r="I79" i="2" s="1"/>
  <c r="F80" i="2"/>
  <c r="H80" i="2" s="1"/>
  <c r="G80" i="2"/>
  <c r="I80" i="2" s="1"/>
  <c r="F81" i="2"/>
  <c r="H81" i="2" s="1"/>
  <c r="G81" i="2"/>
  <c r="I81" i="2" s="1"/>
  <c r="F82" i="2"/>
  <c r="H82" i="2" s="1"/>
  <c r="G82" i="2"/>
  <c r="I82" i="2" s="1"/>
  <c r="F83" i="2"/>
  <c r="H83" i="2" s="1"/>
  <c r="G83" i="2"/>
  <c r="I83" i="2" s="1"/>
  <c r="F84" i="2"/>
  <c r="H84" i="2" s="1"/>
  <c r="G84" i="2"/>
  <c r="I84" i="2" s="1"/>
  <c r="F85" i="2"/>
  <c r="H85" i="2" s="1"/>
  <c r="G85" i="2"/>
  <c r="I85" i="2" s="1"/>
  <c r="F86" i="2"/>
  <c r="H86" i="2" s="1"/>
  <c r="G86" i="2"/>
  <c r="I86" i="2" s="1"/>
  <c r="F87" i="2"/>
  <c r="H87" i="2" s="1"/>
  <c r="G87" i="2"/>
  <c r="I87" i="2" s="1"/>
  <c r="F89" i="2"/>
  <c r="H89" i="2" s="1"/>
  <c r="G89" i="2"/>
  <c r="I89" i="2" s="1"/>
  <c r="F90" i="2"/>
  <c r="H90" i="2" s="1"/>
  <c r="G90" i="2"/>
  <c r="I90" i="2" s="1"/>
  <c r="F91" i="2"/>
  <c r="H91" i="2" s="1"/>
  <c r="G91" i="2"/>
  <c r="I91" i="2" s="1"/>
  <c r="F92" i="2"/>
  <c r="H92" i="2" s="1"/>
  <c r="G92" i="2"/>
  <c r="I92" i="2" s="1"/>
  <c r="F93" i="2"/>
  <c r="H93" i="2" s="1"/>
  <c r="G93" i="2"/>
  <c r="I93" i="2" s="1"/>
  <c r="F94" i="2"/>
  <c r="H94" i="2" s="1"/>
  <c r="G94" i="2"/>
  <c r="I94" i="2" s="1"/>
  <c r="F95" i="2"/>
  <c r="H95" i="2" s="1"/>
  <c r="G95" i="2"/>
  <c r="I95" i="2" s="1"/>
  <c r="F96" i="2"/>
  <c r="H96" i="2" s="1"/>
  <c r="G96" i="2"/>
  <c r="I96" i="2" s="1"/>
  <c r="F97" i="2"/>
  <c r="H97" i="2" s="1"/>
  <c r="G97" i="2"/>
  <c r="I97" i="2" s="1"/>
  <c r="F98" i="2"/>
  <c r="H98" i="2" s="1"/>
  <c r="G98" i="2"/>
  <c r="I98" i="2" s="1"/>
  <c r="F99" i="2"/>
  <c r="H99" i="2" s="1"/>
  <c r="G99" i="2"/>
  <c r="I99" i="2" s="1"/>
  <c r="F100" i="2"/>
  <c r="H100" i="2" s="1"/>
  <c r="G100" i="2"/>
  <c r="I100" i="2" s="1"/>
  <c r="F101" i="2"/>
  <c r="H101" i="2" s="1"/>
  <c r="G101" i="2"/>
  <c r="I101" i="2" s="1"/>
  <c r="F102" i="2"/>
  <c r="H102" i="2" s="1"/>
  <c r="G102" i="2"/>
  <c r="I102" i="2" s="1"/>
  <c r="F103" i="2"/>
  <c r="H103" i="2" s="1"/>
  <c r="G103" i="2"/>
  <c r="I103" i="2" s="1"/>
  <c r="F104" i="2"/>
  <c r="H104" i="2" s="1"/>
  <c r="G104" i="2"/>
  <c r="I104" i="2" s="1"/>
  <c r="F105" i="2"/>
  <c r="H105" i="2" s="1"/>
  <c r="G105" i="2"/>
  <c r="I105" i="2" s="1"/>
  <c r="F106" i="2"/>
  <c r="H106" i="2" s="1"/>
  <c r="G106" i="2"/>
  <c r="I106" i="2" s="1"/>
  <c r="F107" i="2"/>
  <c r="H107" i="2" s="1"/>
  <c r="G107" i="2"/>
  <c r="I107" i="2" s="1"/>
  <c r="F108" i="2"/>
  <c r="H108" i="2" s="1"/>
  <c r="G108" i="2"/>
  <c r="I108" i="2" s="1"/>
  <c r="F109" i="2"/>
  <c r="H109" i="2" s="1"/>
  <c r="G109" i="2"/>
  <c r="I109" i="2" s="1"/>
  <c r="F110" i="2"/>
  <c r="H110" i="2" s="1"/>
  <c r="G110" i="2"/>
  <c r="I110" i="2" s="1"/>
  <c r="F111" i="2"/>
  <c r="H111" i="2" s="1"/>
  <c r="G111" i="2"/>
  <c r="I111" i="2" s="1"/>
  <c r="F112" i="2"/>
  <c r="H112" i="2" s="1"/>
  <c r="G112" i="2"/>
  <c r="I112" i="2" s="1"/>
  <c r="F113" i="2"/>
  <c r="H113" i="2" s="1"/>
  <c r="G113" i="2"/>
  <c r="I113" i="2" s="1"/>
  <c r="F114" i="2"/>
  <c r="H114" i="2" s="1"/>
  <c r="G114" i="2"/>
  <c r="I114" i="2" s="1"/>
  <c r="F116" i="2"/>
  <c r="H116" i="2" s="1"/>
  <c r="G116" i="2"/>
  <c r="I116" i="2" s="1"/>
  <c r="F117" i="2"/>
  <c r="H117" i="2" s="1"/>
  <c r="G117" i="2"/>
  <c r="I117" i="2" s="1"/>
  <c r="F118" i="2"/>
  <c r="H118" i="2" s="1"/>
  <c r="G118" i="2"/>
  <c r="I118" i="2" s="1"/>
  <c r="F119" i="2"/>
  <c r="H119" i="2" s="1"/>
  <c r="G119" i="2"/>
  <c r="I119" i="2" s="1"/>
  <c r="F120" i="2"/>
  <c r="H120" i="2" s="1"/>
  <c r="G120" i="2"/>
  <c r="I120" i="2" s="1"/>
  <c r="F121" i="2"/>
  <c r="H121" i="2" s="1"/>
  <c r="G121" i="2"/>
  <c r="I121" i="2" s="1"/>
  <c r="L3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O37" i="2" s="1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O108" i="2" l="1"/>
  <c r="P114" i="2" l="1"/>
  <c r="O114" i="2"/>
  <c r="P67" i="2"/>
  <c r="O67" i="2"/>
  <c r="P49" i="2"/>
  <c r="O49" i="2"/>
  <c r="J67" i="2" l="1"/>
  <c r="J49" i="2"/>
  <c r="J114" i="2"/>
  <c r="Q67" i="2" l="1"/>
  <c r="Q49" i="2"/>
  <c r="N49" i="2"/>
  <c r="N67" i="2"/>
  <c r="Q114" i="2"/>
  <c r="N114" i="2"/>
  <c r="O8" i="2" l="1"/>
  <c r="P8" i="2"/>
  <c r="J8" i="2" l="1"/>
  <c r="Q8" i="2" l="1"/>
  <c r="N8" i="2"/>
  <c r="P93" i="2" l="1"/>
  <c r="O93" i="2"/>
  <c r="P92" i="2"/>
  <c r="O92" i="2"/>
  <c r="P91" i="2"/>
  <c r="O91" i="2"/>
  <c r="P90" i="2"/>
  <c r="O90" i="2"/>
  <c r="P113" i="2"/>
  <c r="O113" i="2"/>
  <c r="P112" i="2"/>
  <c r="O112" i="2"/>
  <c r="P111" i="2"/>
  <c r="O111" i="2"/>
  <c r="P110" i="2"/>
  <c r="O110" i="2"/>
  <c r="P109" i="2"/>
  <c r="O109" i="2"/>
  <c r="P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J92" i="2" l="1"/>
  <c r="J102" i="2"/>
  <c r="J93" i="2"/>
  <c r="J91" i="2"/>
  <c r="J90" i="2"/>
  <c r="J112" i="2"/>
  <c r="J106" i="2"/>
  <c r="J104" i="2"/>
  <c r="J110" i="2"/>
  <c r="J113" i="2"/>
  <c r="J111" i="2"/>
  <c r="J109" i="2"/>
  <c r="J108" i="2"/>
  <c r="J107" i="2"/>
  <c r="J105" i="2"/>
  <c r="J103" i="2"/>
  <c r="J101" i="2"/>
  <c r="O3" i="2"/>
  <c r="O4" i="2"/>
  <c r="O5" i="2"/>
  <c r="O6" i="2"/>
  <c r="O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8" i="2"/>
  <c r="O39" i="2"/>
  <c r="O40" i="2"/>
  <c r="O41" i="2"/>
  <c r="O42" i="2"/>
  <c r="O43" i="2"/>
  <c r="O44" i="2"/>
  <c r="O45" i="2"/>
  <c r="O46" i="2"/>
  <c r="O47" i="2"/>
  <c r="O48" i="2"/>
  <c r="O51" i="2"/>
  <c r="O52" i="2"/>
  <c r="O53" i="2"/>
  <c r="O54" i="2"/>
  <c r="O55" i="2"/>
  <c r="O57" i="2"/>
  <c r="O58" i="2"/>
  <c r="O59" i="2"/>
  <c r="O60" i="2"/>
  <c r="O61" i="2"/>
  <c r="O62" i="2"/>
  <c r="O63" i="2"/>
  <c r="O64" i="2"/>
  <c r="O65" i="2"/>
  <c r="O66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9" i="2"/>
  <c r="O94" i="2"/>
  <c r="O95" i="2"/>
  <c r="O96" i="2"/>
  <c r="O97" i="2"/>
  <c r="O99" i="2"/>
  <c r="O100" i="2"/>
  <c r="O116" i="2"/>
  <c r="O117" i="2"/>
  <c r="O118" i="2"/>
  <c r="O119" i="2"/>
  <c r="O120" i="2"/>
  <c r="O121" i="2"/>
  <c r="P2" i="2"/>
  <c r="P3" i="2"/>
  <c r="P4" i="2"/>
  <c r="P5" i="2"/>
  <c r="P6" i="2"/>
  <c r="P7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9" i="2"/>
  <c r="P94" i="2"/>
  <c r="P95" i="2"/>
  <c r="P96" i="2"/>
  <c r="P97" i="2"/>
  <c r="P98" i="2"/>
  <c r="P99" i="2"/>
  <c r="P100" i="2"/>
  <c r="P116" i="2"/>
  <c r="P117" i="2"/>
  <c r="P118" i="2"/>
  <c r="P119" i="2"/>
  <c r="P120" i="2"/>
  <c r="P121" i="2"/>
  <c r="O56" i="2"/>
  <c r="O98" i="2"/>
  <c r="Q107" i="2" l="1"/>
  <c r="Q102" i="2"/>
  <c r="Q108" i="2"/>
  <c r="N92" i="2"/>
  <c r="Q109" i="2"/>
  <c r="Q111" i="2"/>
  <c r="Q103" i="2"/>
  <c r="Q113" i="2"/>
  <c r="Q105" i="2"/>
  <c r="N93" i="2"/>
  <c r="Q104" i="2"/>
  <c r="N102" i="2"/>
  <c r="Q92" i="2"/>
  <c r="Q93" i="2"/>
  <c r="N91" i="2"/>
  <c r="Q91" i="2"/>
  <c r="N90" i="2"/>
  <c r="Q90" i="2"/>
  <c r="N110" i="2"/>
  <c r="Q112" i="2"/>
  <c r="Q110" i="2"/>
  <c r="N112" i="2"/>
  <c r="N104" i="2"/>
  <c r="Q106" i="2"/>
  <c r="N106" i="2"/>
  <c r="N113" i="2"/>
  <c r="N111" i="2"/>
  <c r="N109" i="2"/>
  <c r="N108" i="2"/>
  <c r="N107" i="2"/>
  <c r="N105" i="2"/>
  <c r="N103" i="2"/>
  <c r="N101" i="2"/>
  <c r="Q101" i="2"/>
  <c r="F2" i="2"/>
  <c r="H2" i="2" s="1"/>
  <c r="G2" i="2"/>
  <c r="I2" i="2" s="1"/>
  <c r="J31" i="2" l="1"/>
  <c r="J2" i="2"/>
  <c r="J87" i="2"/>
  <c r="J26" i="2"/>
  <c r="J83" i="2"/>
  <c r="J24" i="2"/>
  <c r="J82" i="2"/>
  <c r="J13" i="2"/>
  <c r="J63" i="2"/>
  <c r="J56" i="2"/>
  <c r="J16" i="2"/>
  <c r="J45" i="2"/>
  <c r="J40" i="2"/>
  <c r="J70" i="2"/>
  <c r="J54" i="2"/>
  <c r="J80" i="2"/>
  <c r="J73" i="2"/>
  <c r="J48" i="2"/>
  <c r="J94" i="2"/>
  <c r="J58" i="2"/>
  <c r="J43" i="2"/>
  <c r="J12" i="2"/>
  <c r="J21" i="2"/>
  <c r="J18" i="2"/>
  <c r="J96" i="2"/>
  <c r="J78" i="2"/>
  <c r="J37" i="2"/>
  <c r="J20" i="2"/>
  <c r="J74" i="2"/>
  <c r="J10" i="2"/>
  <c r="J119" i="2"/>
  <c r="J47" i="2"/>
  <c r="J5" i="2"/>
  <c r="J57" i="2"/>
  <c r="J22" i="2"/>
  <c r="J17" i="2"/>
  <c r="J9" i="2"/>
  <c r="J14" i="2"/>
  <c r="J121" i="2"/>
  <c r="J117" i="2"/>
  <c r="J81" i="2"/>
  <c r="J72" i="2"/>
  <c r="J65" i="2"/>
  <c r="J46" i="2"/>
  <c r="J39" i="2"/>
  <c r="J33" i="2"/>
  <c r="J19" i="2"/>
  <c r="J11" i="2"/>
  <c r="J95" i="2"/>
  <c r="J86" i="2"/>
  <c r="J38" i="2"/>
  <c r="J3" i="2"/>
  <c r="J25" i="2"/>
  <c r="J53" i="2"/>
  <c r="J71" i="2"/>
  <c r="J99" i="2"/>
  <c r="J77" i="2"/>
  <c r="J68" i="2"/>
  <c r="J61" i="2"/>
  <c r="J42" i="2"/>
  <c r="J35" i="2"/>
  <c r="J29" i="2"/>
  <c r="J7" i="2"/>
  <c r="J4" i="2"/>
  <c r="J98" i="2"/>
  <c r="J84" i="2"/>
  <c r="J75" i="2"/>
  <c r="J60" i="2"/>
  <c r="J51" i="2"/>
  <c r="J28" i="2"/>
  <c r="J100" i="2"/>
  <c r="J62" i="2"/>
  <c r="J30" i="2"/>
  <c r="J120" i="2"/>
  <c r="J97" i="2"/>
  <c r="J69" i="2"/>
  <c r="J59" i="2"/>
  <c r="J36" i="2"/>
  <c r="J27" i="2"/>
  <c r="J116" i="2"/>
  <c r="J89" i="2"/>
  <c r="J79" i="2"/>
  <c r="J64" i="2"/>
  <c r="J55" i="2"/>
  <c r="J44" i="2"/>
  <c r="J32" i="2"/>
  <c r="J23" i="2"/>
  <c r="J15" i="2"/>
  <c r="J118" i="2"/>
  <c r="J85" i="2"/>
  <c r="J76" i="2"/>
  <c r="J66" i="2"/>
  <c r="J52" i="2"/>
  <c r="J41" i="2"/>
  <c r="J34" i="2"/>
  <c r="J6" i="2"/>
  <c r="Q79" i="2" l="1"/>
  <c r="Q3" i="2"/>
  <c r="Q23" i="2"/>
  <c r="Q51" i="2"/>
  <c r="Q38" i="2"/>
  <c r="Q121" i="2"/>
  <c r="Q66" i="2"/>
  <c r="Q27" i="2"/>
  <c r="Q75" i="2"/>
  <c r="Q35" i="2"/>
  <c r="Q95" i="2"/>
  <c r="Q65" i="2"/>
  <c r="Q119" i="2"/>
  <c r="N40" i="2"/>
  <c r="Q82" i="2"/>
  <c r="Q6" i="2"/>
  <c r="Q85" i="2"/>
  <c r="Q55" i="2"/>
  <c r="Q36" i="2"/>
  <c r="Q62" i="2"/>
  <c r="Q84" i="2"/>
  <c r="Q42" i="2"/>
  <c r="Q53" i="2"/>
  <c r="Q11" i="2"/>
  <c r="Q72" i="2"/>
  <c r="Q17" i="2"/>
  <c r="Q18" i="2"/>
  <c r="Q48" i="2"/>
  <c r="Q45" i="2"/>
  <c r="Q24" i="2"/>
  <c r="Q33" i="2"/>
  <c r="Q57" i="2"/>
  <c r="Q77" i="2"/>
  <c r="Q63" i="2"/>
  <c r="Q116" i="2"/>
  <c r="Q60" i="2"/>
  <c r="Q46" i="2"/>
  <c r="Q78" i="2"/>
  <c r="Q44" i="2"/>
  <c r="Q34" i="2"/>
  <c r="Q118" i="2"/>
  <c r="Q64" i="2"/>
  <c r="Q59" i="2"/>
  <c r="Q100" i="2"/>
  <c r="Q98" i="2"/>
  <c r="Q61" i="2"/>
  <c r="Q81" i="2"/>
  <c r="Q22" i="2"/>
  <c r="Q21" i="2"/>
  <c r="Q73" i="2"/>
  <c r="Q16" i="2"/>
  <c r="Q83" i="2"/>
  <c r="Q15" i="2"/>
  <c r="Q117" i="2"/>
  <c r="Q69" i="2"/>
  <c r="Q5" i="2"/>
  <c r="Q41" i="2"/>
  <c r="Q68" i="2"/>
  <c r="Q56" i="2"/>
  <c r="Q97" i="2"/>
  <c r="Q39" i="2"/>
  <c r="Q32" i="2"/>
  <c r="Q29" i="2"/>
  <c r="Q47" i="2"/>
  <c r="Q13" i="2"/>
  <c r="Q2" i="2"/>
  <c r="Q28" i="2"/>
  <c r="Q52" i="2"/>
  <c r="Q7" i="2"/>
  <c r="Q120" i="2"/>
  <c r="Q99" i="2"/>
  <c r="Q14" i="2"/>
  <c r="Q76" i="2"/>
  <c r="Q30" i="2"/>
  <c r="Q71" i="2"/>
  <c r="Q9" i="2"/>
  <c r="Q96" i="2"/>
  <c r="Q94" i="2"/>
  <c r="Q89" i="2"/>
  <c r="N89" i="2"/>
  <c r="Q86" i="2"/>
  <c r="N86" i="2"/>
  <c r="Q43" i="2"/>
  <c r="Q10" i="2"/>
  <c r="Q74" i="2"/>
  <c r="Q4" i="2"/>
  <c r="Q20" i="2"/>
  <c r="Q58" i="2"/>
  <c r="Q37" i="2"/>
  <c r="Q80" i="2"/>
  <c r="N26" i="2"/>
  <c r="Q26" i="2"/>
  <c r="Q54" i="2"/>
  <c r="N87" i="2"/>
  <c r="Q87" i="2"/>
  <c r="Q70" i="2"/>
  <c r="Q25" i="2"/>
  <c r="Q19" i="2"/>
  <c r="Q40" i="2"/>
  <c r="N31" i="2"/>
  <c r="Q31" i="2"/>
  <c r="Q12" i="2"/>
  <c r="N2" i="2"/>
  <c r="N48" i="2"/>
  <c r="N24" i="2"/>
  <c r="N82" i="2"/>
  <c r="N68" i="2"/>
  <c r="N77" i="2"/>
  <c r="N73" i="2"/>
  <c r="N83" i="2"/>
  <c r="N38" i="2"/>
  <c r="N11" i="2"/>
  <c r="N6" i="2"/>
  <c r="N34" i="2"/>
  <c r="N64" i="2"/>
  <c r="N100" i="2"/>
  <c r="N99" i="2"/>
  <c r="N33" i="2"/>
  <c r="N78" i="2"/>
  <c r="N14" i="2"/>
  <c r="N120" i="2"/>
  <c r="N79" i="2"/>
  <c r="N71" i="2"/>
  <c r="N39" i="2"/>
  <c r="N9" i="2"/>
  <c r="N96" i="2"/>
  <c r="N23" i="2"/>
  <c r="N32" i="2"/>
  <c r="N30" i="2"/>
  <c r="N41" i="2"/>
  <c r="N52" i="2"/>
  <c r="N46" i="2"/>
  <c r="N17" i="2"/>
  <c r="N18" i="2"/>
  <c r="N44" i="2"/>
  <c r="N28" i="2"/>
  <c r="N66" i="2"/>
  <c r="N116" i="2"/>
  <c r="N51" i="2"/>
  <c r="N53" i="2"/>
  <c r="N65" i="2"/>
  <c r="N22" i="2"/>
  <c r="N21" i="2"/>
  <c r="N42" i="2"/>
  <c r="N13" i="2"/>
  <c r="N62" i="2"/>
  <c r="N76" i="2"/>
  <c r="N27" i="2"/>
  <c r="N60" i="2"/>
  <c r="N72" i="2"/>
  <c r="N45" i="2"/>
  <c r="N97" i="2"/>
  <c r="N94" i="2"/>
  <c r="N61" i="2"/>
  <c r="N55" i="2"/>
  <c r="N85" i="2"/>
  <c r="N36" i="2"/>
  <c r="N75" i="2"/>
  <c r="N7" i="2"/>
  <c r="N3" i="2"/>
  <c r="N81" i="2"/>
  <c r="N57" i="2"/>
  <c r="N16" i="2"/>
  <c r="N56" i="2"/>
  <c r="N118" i="2"/>
  <c r="N59" i="2"/>
  <c r="N84" i="2"/>
  <c r="N29" i="2"/>
  <c r="N117" i="2"/>
  <c r="N5" i="2"/>
  <c r="N15" i="2"/>
  <c r="N69" i="2"/>
  <c r="N98" i="2"/>
  <c r="N35" i="2"/>
  <c r="N95" i="2"/>
  <c r="N121" i="2"/>
  <c r="N47" i="2"/>
  <c r="N119" i="2"/>
  <c r="N63" i="2"/>
  <c r="N80" i="2"/>
  <c r="N54" i="2"/>
  <c r="N20" i="2"/>
  <c r="N4" i="2"/>
  <c r="N12" i="2"/>
  <c r="N43" i="2"/>
  <c r="N70" i="2"/>
  <c r="N58" i="2"/>
  <c r="N25" i="2"/>
  <c r="N10" i="2"/>
  <c r="N74" i="2"/>
  <c r="N19" i="2"/>
  <c r="N37" i="2"/>
</calcChain>
</file>

<file path=xl/sharedStrings.xml><?xml version="1.0" encoding="utf-8"?>
<sst xmlns="http://schemas.openxmlformats.org/spreadsheetml/2006/main" count="377" uniqueCount="68">
  <si>
    <t>4 x 8</t>
  </si>
  <si>
    <t>1/2"</t>
  </si>
  <si>
    <t>10mm</t>
  </si>
  <si>
    <t>3/8"</t>
  </si>
  <si>
    <t>5/16"</t>
  </si>
  <si>
    <t>1/4"</t>
  </si>
  <si>
    <t>3/16"</t>
  </si>
  <si>
    <t>5 x 10</t>
  </si>
  <si>
    <t>1/8"</t>
  </si>
  <si>
    <t>1 X 2</t>
  </si>
  <si>
    <t>16mm</t>
  </si>
  <si>
    <t>12mm</t>
  </si>
  <si>
    <t>8mm</t>
  </si>
  <si>
    <t>5mm</t>
  </si>
  <si>
    <t>4mm</t>
  </si>
  <si>
    <t>3mm</t>
  </si>
  <si>
    <t>2.5mm</t>
  </si>
  <si>
    <t>2mm</t>
  </si>
  <si>
    <t>1.5mm</t>
  </si>
  <si>
    <t>1.2mm</t>
  </si>
  <si>
    <t>1mm</t>
  </si>
  <si>
    <t>ALF_ALUM</t>
  </si>
  <si>
    <t>1 X 3</t>
  </si>
  <si>
    <t>ALF_HR</t>
  </si>
  <si>
    <t>120 x 3</t>
  </si>
  <si>
    <t>3"</t>
  </si>
  <si>
    <t>HR</t>
  </si>
  <si>
    <t>2"</t>
  </si>
  <si>
    <t>1"1/2</t>
  </si>
  <si>
    <t>1"1/4</t>
  </si>
  <si>
    <t>120 x 6</t>
  </si>
  <si>
    <t>1"</t>
  </si>
  <si>
    <t>3/4"</t>
  </si>
  <si>
    <t>5/8"</t>
  </si>
  <si>
    <t>CR</t>
  </si>
  <si>
    <t>MATERIAL</t>
  </si>
  <si>
    <t>KILOS</t>
  </si>
  <si>
    <t>Largo (mm)</t>
  </si>
  <si>
    <t>Ancho (mm)</t>
  </si>
  <si>
    <t>Formato</t>
  </si>
  <si>
    <t>Calibre (mm)</t>
  </si>
  <si>
    <t>Calibre (esp)</t>
  </si>
  <si>
    <t>Vlr del kilo para venta lamina completa</t>
  </si>
  <si>
    <t>Densidad Kg/mm³</t>
  </si>
  <si>
    <t xml:space="preserve">largo </t>
  </si>
  <si>
    <t xml:space="preserve">ancho </t>
  </si>
  <si>
    <t>GALV</t>
  </si>
  <si>
    <t>Valor formato unid sin iva</t>
  </si>
  <si>
    <t>1 x 2</t>
  </si>
  <si>
    <t>Precio kg compra</t>
  </si>
  <si>
    <t>Precio venta kilo cortado</t>
  </si>
  <si>
    <t>% venta x kg cortado</t>
  </si>
  <si>
    <t>Vlr final Venta Lámina completa</t>
  </si>
  <si>
    <t>c20</t>
  </si>
  <si>
    <t>c18</t>
  </si>
  <si>
    <t>c16</t>
  </si>
  <si>
    <t>c14</t>
  </si>
  <si>
    <t>c12</t>
  </si>
  <si>
    <t>INOX_#1</t>
  </si>
  <si>
    <t>INOX_SAT</t>
  </si>
  <si>
    <t>INOX_2B</t>
  </si>
  <si>
    <t>Alum_Liso</t>
  </si>
  <si>
    <t>ANTI</t>
  </si>
  <si>
    <t>c22</t>
  </si>
  <si>
    <t>6mm</t>
  </si>
  <si>
    <t>INOX_430SAT</t>
  </si>
  <si>
    <t>% Utilidad fornato lámina completa</t>
  </si>
  <si>
    <t>4.5mm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</si>
</sst>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\ &quot;Kg&quot;"/>
    <numFmt numFmtId="167" formatCode="_-&quot;$&quot;\ * #,##0_-;\-&quot;$&quot;\ * #,##0_-;_-&quot;$&quot;\ * &quot;-&quot;??_-;_-@_-"/>
    <numFmt numFmtId="168" formatCode="_-* #,##0_-;\-* #,##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vertical="center" wrapText="1"/>
    </xf>
    <xf numFmtId="13" fontId="2" fillId="0" borderId="8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3" fontId="2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67" fontId="3" fillId="4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8" fontId="2" fillId="0" borderId="0" xfId="2" applyNumberFormat="1" applyFont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3" fontId="2" fillId="5" borderId="8" xfId="0" applyNumberFormat="1" applyFont="1" applyFill="1" applyBorder="1" applyAlignment="1">
      <alignment horizontal="center" vertical="center" wrapText="1"/>
    </xf>
    <xf numFmtId="13" fontId="2" fillId="5" borderId="4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20">
    <dxf>
      <fill>
        <patternFill>
          <bgColor theme="3" tint="0.749961851863155"/>
        </patternFill>
      </fill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168" formatCode="_-* #,##0_-;\-* #,##0_-;_-* &quot;-&quot;??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Franklin Gothic Book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Franklin Gothic Book"/>
        <scheme val="none"/>
      </font>
      <numFmt numFmtId="167" formatCode="_-&quot;$&quot;\ * #,##0_-;\-&quot;$&quot;\ * #,##0_-;_-&quot;$&quot;\ * &quot;-&quot;??_-;_-@_-"/>
      <fill>
        <patternFill>
          <fgColor indexed="64"/>
          <bgColor rgb="FFFFC00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0"/>
        <color theme="1"/>
        <name val="Franklin Gothic Book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166" formatCode="0.00\ &quot;Kg&quot;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18" formatCode="#\ ??/??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numFmt numFmtId="18" formatCode="#\ ??/??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Franklin Gothic Book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22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C7D492E-E78C-4812-81C8-9FB0F7572204}"/>
            </a:ext>
          </a:extLst>
        </xdr:cNvPr>
        <xdr:cNvSpPr>
          <a:spLocks noChangeAspect="1" noChangeArrowheads="1"/>
        </xdr:cNvSpPr>
      </xdr:nvSpPr>
      <xdr:spPr bwMode="auto">
        <a:xfrm>
          <a:off x="14478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4800"/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80871E5-7310-4624-B620-707A90126942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cios" displayName="precios" ref="A1:Q121" totalsRowShown="0" headerRowDxfId="19" dataDxfId="18">
  <autoFilter ref="A1:Q1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MATERIAL" dataDxfId="17"/>
    <tableColumn id="16" xr3:uid="{00000000-0010-0000-0000-000010000000}" name="Densidad Kg/mm³" dataDxfId="16"/>
    <tableColumn id="2" xr3:uid="{00000000-0010-0000-0000-000002000000}" name="Calibre (esp)" dataDxfId="15"/>
    <tableColumn id="18" xr3:uid="{00000000-0010-0000-0000-000012000000}" name="Calibre (mm)" dataDxfId="14"/>
    <tableColumn id="3" xr3:uid="{00000000-0010-0000-0000-000003000000}" name="Formato" dataDxfId="13"/>
    <tableColumn id="12" xr3:uid="{00000000-0010-0000-0000-00000C000000}" name="ancho " dataDxfId="12">
      <calculatedColumnFormula>MID(","&amp;$E2&amp;",",SEARCH("|",SUBSTITUTE(" "&amp;$E2&amp;" "," ","|",COLUMNS($F2:F2)))+1,SEARCH("|",SUBSTITUTE(" "&amp;$E2&amp;" "," ","|",COLUMNS($F2:F2)+1))-SEARCH("|",SUBSTITUTE(" "&amp;$E2&amp;" "," ","|",COLUMNS($F2:F2)))-1)*1</calculatedColumnFormula>
    </tableColumn>
    <tableColumn id="13" xr3:uid="{00000000-0010-0000-0000-00000D000000}" name="largo " dataDxfId="11">
      <calculatedColumnFormula>MID(","&amp;$E2&amp;",",SEARCH("|",SUBSTITUTE(" "&amp;$E2&amp;" "," ","|",COLUMNS($F2:G2)))+2,SEARCH("|",SUBSTITUTE(" "&amp;$E2&amp;" "," ","|",COLUMNS($F2:G2)+2))-SEARCH("|",SUBSTITUTE(" "&amp;$E2&amp;" "," ","|",COLUMNS($F2:G2)))-2)*1</calculatedColumnFormula>
    </tableColumn>
    <tableColumn id="14" xr3:uid="{00000000-0010-0000-0000-00000E000000}" name="Ancho (mm)" dataDxfId="10">
      <calculatedColumnFormula>IF(OR(F2=4,F2=5,F2=6,F2=8,F2=10,F2=20),F2*(305),IF(OR(F2=1,F2=2,F2=3,F2=6),F2*1000,IF(OR(F2=120),1200,"")))</calculatedColumnFormula>
    </tableColumn>
    <tableColumn id="15" xr3:uid="{00000000-0010-0000-0000-00000F000000}" name="Largo (mm)" dataDxfId="9">
      <calculatedColumnFormula>IF(OR(G2=4,G2=5,G2=8,G2=10,G2=20),G2*(305),IF(OR(G2=1,G2=2,G2=3,G2=6),G2*1000,IF(OR(G2=120),1200,"")))</calculatedColumnFormula>
    </tableColumn>
    <tableColumn id="17" xr3:uid="{00000000-0010-0000-0000-000011000000}" name="KILOS" dataDxfId="8">
      <calculatedColumnFormula>precios[[#This Row],[Largo (mm)]]*precios[[#This Row],[Ancho (mm)]]*precios[[#This Row],[Calibre (mm)]]*precios[[#This Row],[Densidad Kg/mm³]]</calculatedColumnFormula>
    </tableColumn>
    <tableColumn id="22" xr3:uid="{00000000-0010-0000-0000-000016000000}" name="% Utilidad fornato lámina completa" dataDxfId="7"/>
    <tableColumn id="8" xr3:uid="{00000000-0010-0000-0000-000008000000}" name="% venta x kg cortado" dataDxfId="6">
      <calculatedColumnFormula>1.7</calculatedColumnFormula>
    </tableColumn>
    <tableColumn id="7" xr3:uid="{00000000-0010-0000-0000-000007000000}" name="Precio kg compra" dataDxfId="5"/>
    <tableColumn id="4" xr3:uid="{00000000-0010-0000-0000-000004000000}" name="Valor formato unid sin iva" dataDxfId="4">
      <calculatedColumnFormula>IFERROR(precios[[#This Row],[Precio kg compra]]*precios[[#This Row],[KILOS]],"")</calculatedColumnFormula>
    </tableColumn>
    <tableColumn id="20" xr3:uid="{00000000-0010-0000-0000-000014000000}" name="Precio venta kilo cortado" dataDxfId="3" dataCellStyle="Moneda">
      <calculatedColumnFormula>IF(precios[[#This Row],[% venta x kg cortado]]&lt;=0,"",precios[[#This Row],[Precio kg compra]]*precios[[#This Row],[% venta x kg cortado]])</calculatedColumnFormula>
    </tableColumn>
    <tableColumn id="10" xr3:uid="{00000000-0010-0000-0000-00000A000000}" name="Vlr del kilo para venta lamina completa" dataDxfId="2">
      <calculatedColumnFormula>precios[[#This Row],[Precio kg compra]]*precios[[#This Row],[% Utilidad fornato lámina completa]]</calculatedColumnFormula>
    </tableColumn>
    <tableColumn id="11" xr3:uid="{00000000-0010-0000-0000-00000B000000}" name="Vlr final Venta Lámina completa" dataDxfId="1" dataCellStyle="Millares">
      <calculatedColumnFormula>precios[[#This Row],[Vlr del kilo para venta lamina completa]]*precios[[#This Row],[KILOS]]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21"/>
  <sheetViews>
    <sheetView showGridLines="0" tabSelected="1" zoomScaleNormal="100" workbookViewId="0">
      <selection activeCell="B8" sqref="B8"/>
    </sheetView>
  </sheetViews>
  <sheetFormatPr baseColWidth="10" defaultColWidth="11.375" defaultRowHeight="15" customHeight="1"/>
  <cols>
    <col min="1" max="1" width="12.5" style="1" customWidth="1"/>
    <col min="2" max="2" width="13.125" style="1" customWidth="1"/>
    <col min="3" max="3" width="11.125" style="1" customWidth="1"/>
    <col min="4" max="4" width="12.125" style="1" customWidth="1"/>
    <col min="5" max="5" width="9.375" style="1" customWidth="1"/>
    <col min="6" max="6" width="7.375" style="1" customWidth="1"/>
    <col min="7" max="7" width="6.75" style="1" customWidth="1"/>
    <col min="8" max="8" width="8.75" style="1" customWidth="1"/>
    <col min="9" max="9" width="9.25" style="1" customWidth="1"/>
    <col min="10" max="10" width="11.75" style="1" customWidth="1"/>
    <col min="11" max="11" width="13" style="16" customWidth="1"/>
    <col min="12" max="12" width="10.75" style="16" customWidth="1"/>
    <col min="13" max="13" width="7" style="1" bestFit="1" customWidth="1"/>
    <col min="14" max="14" width="11.875" style="1" customWidth="1"/>
    <col min="15" max="15" width="12.75" style="1" customWidth="1"/>
    <col min="16" max="16" width="14.375" style="1" customWidth="1"/>
    <col min="17" max="17" width="11.25" style="1" customWidth="1"/>
    <col min="18" max="18" width="11.25" customWidth="1"/>
    <col min="19" max="16384" width="11.375" style="1"/>
  </cols>
  <sheetData>
    <row r="1" spans="1:18" s="3" customFormat="1" ht="54.75" customHeight="1">
      <c r="A1" s="2" t="s">
        <v>35</v>
      </c>
      <c r="B1" s="2" t="s">
        <v>43</v>
      </c>
      <c r="C1" s="2" t="s">
        <v>41</v>
      </c>
      <c r="D1" s="2" t="s">
        <v>40</v>
      </c>
      <c r="E1" s="2" t="s">
        <v>39</v>
      </c>
      <c r="F1" s="2" t="s">
        <v>45</v>
      </c>
      <c r="G1" s="2" t="s">
        <v>44</v>
      </c>
      <c r="H1" s="2" t="s">
        <v>38</v>
      </c>
      <c r="I1" s="2" t="s">
        <v>37</v>
      </c>
      <c r="J1" s="2" t="s">
        <v>36</v>
      </c>
      <c r="K1" s="15" t="s">
        <v>66</v>
      </c>
      <c r="L1" s="15" t="s">
        <v>51</v>
      </c>
      <c r="M1" s="2" t="s">
        <v>49</v>
      </c>
      <c r="N1" s="2" t="s">
        <v>47</v>
      </c>
      <c r="O1" s="2" t="s">
        <v>50</v>
      </c>
      <c r="P1" s="2" t="s">
        <v>42</v>
      </c>
      <c r="Q1" s="2" t="s">
        <v>52</v>
      </c>
      <c r="R1"/>
    </row>
    <row r="2" spans="1:18" ht="15" customHeight="1">
      <c r="A2" s="5" t="s">
        <v>46</v>
      </c>
      <c r="B2" s="5">
        <v>7.8499999999999994E-6</v>
      </c>
      <c r="C2" s="6" t="s">
        <v>53</v>
      </c>
      <c r="D2" s="7">
        <v>0.9</v>
      </c>
      <c r="E2" s="7" t="s">
        <v>0</v>
      </c>
      <c r="F2" s="6">
        <f>MID(","&amp;$E2&amp;",",SEARCH("|",SUBSTITUTE(" "&amp;$E2&amp;" "," ","|",COLUMNS($F2:F2)))+1,SEARCH("|",SUBSTITUTE(" "&amp;$E2&amp;" "," ","|",COLUMNS($F2:F2)+1))-SEARCH("|",SUBSTITUTE(" "&amp;$E2&amp;" "," ","|",COLUMNS($F2:F2)))-1)*1</f>
        <v>4</v>
      </c>
      <c r="G2" s="7">
        <f>MID(","&amp;$E2&amp;",",SEARCH("|",SUBSTITUTE(" "&amp;$E2&amp;" "," ","|",COLUMNS($F2:G2)))+2,SEARCH("|",SUBSTITUTE(" "&amp;$E2&amp;" "," ","|",COLUMNS($F2:G2)+2))-SEARCH("|",SUBSTITUTE(" "&amp;$E2&amp;" "," ","|",COLUMNS($F2:G2)))-2)*1</f>
        <v>8</v>
      </c>
      <c r="H2" s="6">
        <f t="shared" ref="H2" si="0">IF(OR(F2=4,F2=5,F2=6,F2=8,F2=10,F2=20),F2*(305),IF(OR(F2=1,F2=2,F2=3,F2=6),F2*1000,IF(OR(F2=120),1200,"")))</f>
        <v>1220</v>
      </c>
      <c r="I2" s="8">
        <f t="shared" ref="I2" si="1">IF(OR(G2=4,G2=5,G2=8,G2=10,G2=20),G2*(305),IF(OR(G2=1,G2=2,G2=3,G2=6),G2*1000,IF(OR(G2=120),1200,"")))</f>
        <v>2440</v>
      </c>
      <c r="J2" s="9">
        <f>precios[[#This Row],[Largo (mm)]]*precios[[#This Row],[Ancho (mm)]]*precios[[#This Row],[Calibre (mm)]]*precios[[#This Row],[Densidad Kg/mm³]]</f>
        <v>21.031091999999997</v>
      </c>
      <c r="K2" s="17">
        <v>1.1200000000000001</v>
      </c>
      <c r="L2" s="18">
        <v>1.7</v>
      </c>
      <c r="M2" s="25">
        <v>4850</v>
      </c>
      <c r="N2" s="4">
        <f>IFERROR(precios[[#This Row],[Precio kg compra]]*precios[[#This Row],[KILOS]],"")</f>
        <v>102000.79619999998</v>
      </c>
      <c r="O2" s="19">
        <f>IF(precios[[#This Row],[% venta x kg cortado]]&lt;=0,"",precios[[#This Row],[Precio kg compra]]*precios[[#This Row],[% venta x kg cortado]])</f>
        <v>8245</v>
      </c>
      <c r="P2" s="20">
        <f>precios[[#This Row],[Precio kg compra]]*precios[[#This Row],[% Utilidad fornato lámina completa]]</f>
        <v>5432.0000000000009</v>
      </c>
      <c r="Q2" s="22">
        <f>precios[[#This Row],[Vlr del kilo para venta lamina completa]]*precios[[#This Row],[KILOS]]</f>
        <v>114240.89174400001</v>
      </c>
    </row>
    <row r="3" spans="1:18" ht="15" customHeight="1">
      <c r="A3" s="5" t="s">
        <v>46</v>
      </c>
      <c r="B3" s="5">
        <v>7.8499999999999994E-6</v>
      </c>
      <c r="C3" s="6" t="s">
        <v>54</v>
      </c>
      <c r="D3" s="7">
        <v>1.2</v>
      </c>
      <c r="E3" s="7" t="s">
        <v>0</v>
      </c>
      <c r="F3" s="6">
        <f>MID(","&amp;$E3&amp;",",SEARCH("|",SUBSTITUTE(" "&amp;$E3&amp;" "," ","|",COLUMNS($F3:F3)))+1,SEARCH("|",SUBSTITUTE(" "&amp;$E3&amp;" "," ","|",COLUMNS($F3:F3)+1))-SEARCH("|",SUBSTITUTE(" "&amp;$E3&amp;" "," ","|",COLUMNS($F3:F3)))-1)*1</f>
        <v>4</v>
      </c>
      <c r="G3" s="7">
        <f>MID(","&amp;$E3&amp;",",SEARCH("|",SUBSTITUTE(" "&amp;$E3&amp;" "," ","|",COLUMNS($F3:G3)))+2,SEARCH("|",SUBSTITUTE(" "&amp;$E3&amp;" "," ","|",COLUMNS($F3:G3)+2))-SEARCH("|",SUBSTITUTE(" "&amp;$E3&amp;" "," ","|",COLUMNS($F3:G3)))-2)*1</f>
        <v>8</v>
      </c>
      <c r="H3" s="6">
        <f t="shared" ref="H3:H67" si="2">IF(OR(F3=4,F3=5,F3=6,F3=8,F3=10,F3=20),F3*(305),IF(OR(F3=1,F3=2,F3=3,F3=6),F3*1000,IF(OR(F3=120),1200,"")))</f>
        <v>1220</v>
      </c>
      <c r="I3" s="8">
        <f t="shared" ref="I3:I67" si="3">IF(OR(G3=4,G3=5,G3=8,G3=10,G3=20),G3*(305),IF(OR(G3=1,G3=2,G3=3,G3=6),G3*1000,IF(OR(G3=120),1200,"")))</f>
        <v>2440</v>
      </c>
      <c r="J3" s="9">
        <f>precios[[#This Row],[Largo (mm)]]*precios[[#This Row],[Ancho (mm)]]*precios[[#This Row],[Calibre (mm)]]*precios[[#This Row],[Densidad Kg/mm³]]</f>
        <v>28.041455999999997</v>
      </c>
      <c r="K3" s="14">
        <v>1.1200000000000001</v>
      </c>
      <c r="L3" s="14">
        <f>1.7</f>
        <v>1.7</v>
      </c>
      <c r="M3" s="25">
        <v>4850</v>
      </c>
      <c r="N3" s="4">
        <f>IFERROR(precios[[#This Row],[Precio kg compra]]*precios[[#This Row],[KILOS]],"")</f>
        <v>136001.06159999999</v>
      </c>
      <c r="O3" s="19">
        <f>IF(precios[[#This Row],[% venta x kg cortado]]&lt;=0,"",precios[[#This Row],[Precio kg compra]]*precios[[#This Row],[% venta x kg cortado]])</f>
        <v>8245</v>
      </c>
      <c r="P3" s="21">
        <f>precios[[#This Row],[Precio kg compra]]*precios[[#This Row],[% Utilidad fornato lámina completa]]</f>
        <v>5432.0000000000009</v>
      </c>
      <c r="Q3" s="22">
        <f>precios[[#This Row],[Vlr del kilo para venta lamina completa]]*precios[[#This Row],[KILOS]]</f>
        <v>152321.18899200001</v>
      </c>
    </row>
    <row r="4" spans="1:18" ht="15" customHeight="1">
      <c r="A4" s="5" t="s">
        <v>46</v>
      </c>
      <c r="B4" s="5">
        <v>7.8499999999999994E-6</v>
      </c>
      <c r="C4" s="6" t="s">
        <v>55</v>
      </c>
      <c r="D4" s="7">
        <v>1.5</v>
      </c>
      <c r="E4" s="7" t="s">
        <v>0</v>
      </c>
      <c r="F4" s="6">
        <f>MID(","&amp;$E4&amp;",",SEARCH("|",SUBSTITUTE(" "&amp;$E4&amp;" "," ","|",COLUMNS($F4:F4)))+1,SEARCH("|",SUBSTITUTE(" "&amp;$E4&amp;" "," ","|",COLUMNS($F4:F4)+1))-SEARCH("|",SUBSTITUTE(" "&amp;$E4&amp;" "," ","|",COLUMNS($F4:F4)))-1)*1</f>
        <v>4</v>
      </c>
      <c r="G4" s="7">
        <f>MID(","&amp;$E4&amp;",",SEARCH("|",SUBSTITUTE(" "&amp;$E4&amp;" "," ","|",COLUMNS($F4:G4)))+2,SEARCH("|",SUBSTITUTE(" "&amp;$E4&amp;" "," ","|",COLUMNS($F4:G4)+2))-SEARCH("|",SUBSTITUTE(" "&amp;$E4&amp;" "," ","|",COLUMNS($F4:G4)))-2)*1</f>
        <v>8</v>
      </c>
      <c r="H4" s="6">
        <f t="shared" si="2"/>
        <v>1220</v>
      </c>
      <c r="I4" s="8">
        <f t="shared" si="3"/>
        <v>2440</v>
      </c>
      <c r="J4" s="9">
        <f>precios[[#This Row],[Largo (mm)]]*precios[[#This Row],[Ancho (mm)]]*precios[[#This Row],[Calibre (mm)]]*precios[[#This Row],[Densidad Kg/mm³]]</f>
        <v>35.051819999999999</v>
      </c>
      <c r="K4" s="14">
        <v>1.1200000000000001</v>
      </c>
      <c r="L4" s="14">
        <v>1.7</v>
      </c>
      <c r="M4" s="25">
        <v>4850</v>
      </c>
      <c r="N4" s="4">
        <f>IFERROR(precios[[#This Row],[Precio kg compra]]*precios[[#This Row],[KILOS]],"")</f>
        <v>170001.32699999999</v>
      </c>
      <c r="O4" s="19">
        <f>IF(precios[[#This Row],[% venta x kg cortado]]&lt;=0,"",precios[[#This Row],[Precio kg compra]]*precios[[#This Row],[% venta x kg cortado]])</f>
        <v>8245</v>
      </c>
      <c r="P4" s="21">
        <f>precios[[#This Row],[Precio kg compra]]*precios[[#This Row],[% Utilidad fornato lámina completa]]</f>
        <v>5432.0000000000009</v>
      </c>
      <c r="Q4" s="22">
        <f>precios[[#This Row],[Vlr del kilo para venta lamina completa]]*precios[[#This Row],[KILOS]]</f>
        <v>190401.48624000003</v>
      </c>
    </row>
    <row r="5" spans="1:18" ht="15" customHeight="1">
      <c r="A5" s="5" t="s">
        <v>46</v>
      </c>
      <c r="B5" s="5">
        <v>7.8499999999999994E-6</v>
      </c>
      <c r="C5" s="6" t="s">
        <v>56</v>
      </c>
      <c r="D5" s="7">
        <v>1.9</v>
      </c>
      <c r="E5" s="7" t="s">
        <v>0</v>
      </c>
      <c r="F5" s="6">
        <f>MID(","&amp;$E5&amp;",",SEARCH("|",SUBSTITUTE(" "&amp;$E5&amp;" "," ","|",COLUMNS($F5:F5)))+1,SEARCH("|",SUBSTITUTE(" "&amp;$E5&amp;" "," ","|",COLUMNS($F5:F5)+1))-SEARCH("|",SUBSTITUTE(" "&amp;$E5&amp;" "," ","|",COLUMNS($F5:F5)))-1)*1</f>
        <v>4</v>
      </c>
      <c r="G5" s="7">
        <f>MID(","&amp;$E5&amp;",",SEARCH("|",SUBSTITUTE(" "&amp;$E5&amp;" "," ","|",COLUMNS($F5:G5)))+2,SEARCH("|",SUBSTITUTE(" "&amp;$E5&amp;" "," ","|",COLUMNS($F5:G5)+2))-SEARCH("|",SUBSTITUTE(" "&amp;$E5&amp;" "," ","|",COLUMNS($F5:G5)))-2)*1</f>
        <v>8</v>
      </c>
      <c r="H5" s="6">
        <f t="shared" si="2"/>
        <v>1220</v>
      </c>
      <c r="I5" s="8">
        <f t="shared" si="3"/>
        <v>2440</v>
      </c>
      <c r="J5" s="9">
        <f>precios[[#This Row],[Largo (mm)]]*precios[[#This Row],[Ancho (mm)]]*precios[[#This Row],[Calibre (mm)]]*precios[[#This Row],[Densidad Kg/mm³]]</f>
        <v>44.398971999999993</v>
      </c>
      <c r="K5" s="14">
        <v>1.1200000000000001</v>
      </c>
      <c r="L5" s="14">
        <f t="shared" ref="L5:L35" si="4">1.7</f>
        <v>1.7</v>
      </c>
      <c r="M5" s="25">
        <v>4850</v>
      </c>
      <c r="N5" s="4">
        <f>IFERROR(precios[[#This Row],[Precio kg compra]]*precios[[#This Row],[KILOS]],"")</f>
        <v>215335.01419999998</v>
      </c>
      <c r="O5" s="19">
        <f>IF(precios[[#This Row],[% venta x kg cortado]]&lt;=0,"",precios[[#This Row],[Precio kg compra]]*precios[[#This Row],[% venta x kg cortado]])</f>
        <v>8245</v>
      </c>
      <c r="P5" s="21">
        <f>precios[[#This Row],[Precio kg compra]]*precios[[#This Row],[% Utilidad fornato lámina completa]]</f>
        <v>5432.0000000000009</v>
      </c>
      <c r="Q5" s="22">
        <f>precios[[#This Row],[Vlr del kilo para venta lamina completa]]*precios[[#This Row],[KILOS]]</f>
        <v>241175.21590400001</v>
      </c>
    </row>
    <row r="6" spans="1:18" ht="15" customHeight="1">
      <c r="A6" s="5" t="s">
        <v>34</v>
      </c>
      <c r="B6" s="5">
        <v>7.8499999999999994E-6</v>
      </c>
      <c r="C6" s="6" t="s">
        <v>54</v>
      </c>
      <c r="D6" s="7">
        <v>1.2</v>
      </c>
      <c r="E6" s="7" t="s">
        <v>0</v>
      </c>
      <c r="F6" s="6">
        <f>MID(","&amp;$E6&amp;",",SEARCH("|",SUBSTITUTE(" "&amp;$E6&amp;" "," ","|",COLUMNS($F6:F6)))+1,SEARCH("|",SUBSTITUTE(" "&amp;$E6&amp;" "," ","|",COLUMNS($F6:F6)+1))-SEARCH("|",SUBSTITUTE(" "&amp;$E6&amp;" "," ","|",COLUMNS($F6:F6)))-1)*1</f>
        <v>4</v>
      </c>
      <c r="G6" s="7">
        <f>MID(","&amp;$E6&amp;",",SEARCH("|",SUBSTITUTE(" "&amp;$E6&amp;" "," ","|",COLUMNS($F6:G6)))+2,SEARCH("|",SUBSTITUTE(" "&amp;$E6&amp;" "," ","|",COLUMNS($F6:G6)+2))-SEARCH("|",SUBSTITUTE(" "&amp;$E6&amp;" "," ","|",COLUMNS($F6:G6)))-2)*1</f>
        <v>8</v>
      </c>
      <c r="H6" s="6">
        <f t="shared" si="2"/>
        <v>1220</v>
      </c>
      <c r="I6" s="8">
        <f t="shared" si="3"/>
        <v>2440</v>
      </c>
      <c r="J6" s="9">
        <f>precios[[#This Row],[Largo (mm)]]*precios[[#This Row],[Ancho (mm)]]*precios[[#This Row],[Calibre (mm)]]*precios[[#This Row],[Densidad Kg/mm³]]</f>
        <v>28.041455999999997</v>
      </c>
      <c r="K6" s="14">
        <v>1.1200000000000001</v>
      </c>
      <c r="L6" s="14">
        <f t="shared" si="4"/>
        <v>1.7</v>
      </c>
      <c r="M6" s="25">
        <v>3500</v>
      </c>
      <c r="N6" s="4">
        <f>IFERROR(precios[[#This Row],[Precio kg compra]]*precios[[#This Row],[KILOS]],"")</f>
        <v>98145.09599999999</v>
      </c>
      <c r="O6" s="19">
        <f>IF(precios[[#This Row],[% venta x kg cortado]]&lt;=0,"",precios[[#This Row],[Precio kg compra]]*precios[[#This Row],[% venta x kg cortado]])</f>
        <v>5950</v>
      </c>
      <c r="P6" s="21">
        <f>precios[[#This Row],[Precio kg compra]]*precios[[#This Row],[% Utilidad fornato lámina completa]]</f>
        <v>3920.0000000000005</v>
      </c>
      <c r="Q6" s="22">
        <f>precios[[#This Row],[Vlr del kilo para venta lamina completa]]*precios[[#This Row],[KILOS]]</f>
        <v>109922.50752</v>
      </c>
    </row>
    <row r="7" spans="1:18" ht="15" customHeight="1">
      <c r="A7" s="5" t="s">
        <v>34</v>
      </c>
      <c r="B7" s="5">
        <v>7.8499999999999994E-6</v>
      </c>
      <c r="C7" s="6" t="s">
        <v>55</v>
      </c>
      <c r="D7" s="7">
        <v>1.5</v>
      </c>
      <c r="E7" s="7" t="s">
        <v>0</v>
      </c>
      <c r="F7" s="6">
        <f>MID(","&amp;$E7&amp;",",SEARCH("|",SUBSTITUTE(" "&amp;$E7&amp;" "," ","|",COLUMNS($F7:F7)))+1,SEARCH("|",SUBSTITUTE(" "&amp;$E7&amp;" "," ","|",COLUMNS($F7:F7)+1))-SEARCH("|",SUBSTITUTE(" "&amp;$E7&amp;" "," ","|",COLUMNS($F7:F7)))-1)*1</f>
        <v>4</v>
      </c>
      <c r="G7" s="7">
        <f>MID(","&amp;$E7&amp;",",SEARCH("|",SUBSTITUTE(" "&amp;$E7&amp;" "," ","|",COLUMNS($F7:G7)))+2,SEARCH("|",SUBSTITUTE(" "&amp;$E7&amp;" "," ","|",COLUMNS($F7:G7)+2))-SEARCH("|",SUBSTITUTE(" "&amp;$E7&amp;" "," ","|",COLUMNS($F7:G7)))-2)*1</f>
        <v>8</v>
      </c>
      <c r="H7" s="6">
        <f t="shared" si="2"/>
        <v>1220</v>
      </c>
      <c r="I7" s="8">
        <f t="shared" si="3"/>
        <v>2440</v>
      </c>
      <c r="J7" s="9">
        <f>precios[[#This Row],[Largo (mm)]]*precios[[#This Row],[Ancho (mm)]]*precios[[#This Row],[Calibre (mm)]]*precios[[#This Row],[Densidad Kg/mm³]]</f>
        <v>35.051819999999999</v>
      </c>
      <c r="K7" s="14">
        <v>1.1200000000000001</v>
      </c>
      <c r="L7" s="14">
        <f t="shared" si="4"/>
        <v>1.7</v>
      </c>
      <c r="M7" s="25">
        <v>3500</v>
      </c>
      <c r="N7" s="4">
        <f>IFERROR(precios[[#This Row],[Precio kg compra]]*precios[[#This Row],[KILOS]],"")</f>
        <v>122681.37</v>
      </c>
      <c r="O7" s="19">
        <f>IF(precios[[#This Row],[% venta x kg cortado]]&lt;=0,"",precios[[#This Row],[Precio kg compra]]*precios[[#This Row],[% venta x kg cortado]])</f>
        <v>5950</v>
      </c>
      <c r="P7" s="21">
        <f>precios[[#This Row],[Precio kg compra]]*precios[[#This Row],[% Utilidad fornato lámina completa]]</f>
        <v>3920.0000000000005</v>
      </c>
      <c r="Q7" s="22">
        <f>precios[[#This Row],[Vlr del kilo para venta lamina completa]]*precios[[#This Row],[KILOS]]</f>
        <v>137403.13440000001</v>
      </c>
    </row>
    <row r="8" spans="1:18" ht="15" customHeight="1">
      <c r="A8" s="5" t="s">
        <v>34</v>
      </c>
      <c r="B8" s="5">
        <v>7.8499999999999994E-6</v>
      </c>
      <c r="C8" s="10" t="s">
        <v>55</v>
      </c>
      <c r="D8" s="7">
        <v>1.5</v>
      </c>
      <c r="E8" s="7" t="s">
        <v>48</v>
      </c>
      <c r="F8" s="6">
        <f>MID(","&amp;$E8&amp;",",SEARCH("|",SUBSTITUTE(" "&amp;$E8&amp;" "," ","|",COLUMNS($F8:F8)))+1,SEARCH("|",SUBSTITUTE(" "&amp;$E8&amp;" "," ","|",COLUMNS($F8:F8)+1))-SEARCH("|",SUBSTITUTE(" "&amp;$E8&amp;" "," ","|",COLUMNS($F8:F8)))-1)*1</f>
        <v>1</v>
      </c>
      <c r="G8" s="7">
        <f>MID(","&amp;$E8&amp;",",SEARCH("|",SUBSTITUTE(" "&amp;$E8&amp;" "," ","|",COLUMNS($F8:G8)))+2,SEARCH("|",SUBSTITUTE(" "&amp;$E8&amp;" "," ","|",COLUMNS($F8:G8)+2))-SEARCH("|",SUBSTITUTE(" "&amp;$E8&amp;" "," ","|",COLUMNS($F8:G8)))-2)*1</f>
        <v>2</v>
      </c>
      <c r="H8" s="6">
        <f t="shared" si="2"/>
        <v>1000</v>
      </c>
      <c r="I8" s="8">
        <f t="shared" si="3"/>
        <v>2000</v>
      </c>
      <c r="J8" s="23">
        <f>precios[[#This Row],[Largo (mm)]]*precios[[#This Row],[Ancho (mm)]]*precios[[#This Row],[Calibre (mm)]]*precios[[#This Row],[Densidad Kg/mm³]]</f>
        <v>23.549999999999997</v>
      </c>
      <c r="K8" s="14">
        <v>1.1200000000000001</v>
      </c>
      <c r="L8" s="14">
        <f t="shared" si="4"/>
        <v>1.7</v>
      </c>
      <c r="M8" s="25">
        <v>3500</v>
      </c>
      <c r="N8" s="24">
        <f>IFERROR(precios[[#This Row],[Precio kg compra]]*precios[[#This Row],[KILOS]],"")</f>
        <v>82424.999999999985</v>
      </c>
      <c r="O8" s="19">
        <f>IF(precios[[#This Row],[% venta x kg cortado]]&lt;=0,"",precios[[#This Row],[Precio kg compra]]*precios[[#This Row],[% venta x kg cortado]])</f>
        <v>5950</v>
      </c>
      <c r="P8" s="21">
        <f>precios[[#This Row],[Precio kg compra]]*precios[[#This Row],[% Utilidad fornato lámina completa]]</f>
        <v>3920.0000000000005</v>
      </c>
      <c r="Q8" s="22">
        <f>precios[[#This Row],[Vlr del kilo para venta lamina completa]]*precios[[#This Row],[KILOS]]</f>
        <v>92316</v>
      </c>
    </row>
    <row r="9" spans="1:18" ht="15" customHeight="1">
      <c r="A9" s="5" t="s">
        <v>34</v>
      </c>
      <c r="B9" s="5">
        <v>7.8499999999999994E-6</v>
      </c>
      <c r="C9" s="10" t="s">
        <v>56</v>
      </c>
      <c r="D9" s="7">
        <v>1.9</v>
      </c>
      <c r="E9" s="7" t="s">
        <v>0</v>
      </c>
      <c r="F9" s="6">
        <f>MID(","&amp;$E9&amp;",",SEARCH("|",SUBSTITUTE(" "&amp;$E9&amp;" "," ","|",COLUMNS($F9:F9)))+1,SEARCH("|",SUBSTITUTE(" "&amp;$E9&amp;" "," ","|",COLUMNS($F9:F9)+1))-SEARCH("|",SUBSTITUTE(" "&amp;$E9&amp;" "," ","|",COLUMNS($F9:F9)))-1)*1</f>
        <v>4</v>
      </c>
      <c r="G9" s="7">
        <f>MID(","&amp;$E9&amp;",",SEARCH("|",SUBSTITUTE(" "&amp;$E9&amp;" "," ","|",COLUMNS($F9:G9)))+2,SEARCH("|",SUBSTITUTE(" "&amp;$E9&amp;" "," ","|",COLUMNS($F9:G9)+2))-SEARCH("|",SUBSTITUTE(" "&amp;$E9&amp;" "," ","|",COLUMNS($F9:G9)))-2)*1</f>
        <v>8</v>
      </c>
      <c r="H9" s="6">
        <f t="shared" si="2"/>
        <v>1220</v>
      </c>
      <c r="I9" s="8">
        <f t="shared" si="3"/>
        <v>2440</v>
      </c>
      <c r="J9" s="9">
        <f>precios[[#This Row],[Largo (mm)]]*precios[[#This Row],[Ancho (mm)]]*precios[[#This Row],[Calibre (mm)]]*precios[[#This Row],[Densidad Kg/mm³]]</f>
        <v>44.398971999999993</v>
      </c>
      <c r="K9" s="14">
        <v>1.1200000000000001</v>
      </c>
      <c r="L9" s="14">
        <f t="shared" si="4"/>
        <v>1.7</v>
      </c>
      <c r="M9" s="25">
        <v>3500</v>
      </c>
      <c r="N9" s="4">
        <f>IFERROR(precios[[#This Row],[Precio kg compra]]*precios[[#This Row],[KILOS]],"")</f>
        <v>155396.40199999997</v>
      </c>
      <c r="O9" s="19">
        <f>IF(precios[[#This Row],[% venta x kg cortado]]&lt;=0,"",precios[[#This Row],[Precio kg compra]]*precios[[#This Row],[% venta x kg cortado]])</f>
        <v>5950</v>
      </c>
      <c r="P9" s="21">
        <f>precios[[#This Row],[Precio kg compra]]*precios[[#This Row],[% Utilidad fornato lámina completa]]</f>
        <v>3920.0000000000005</v>
      </c>
      <c r="Q9" s="22">
        <f>precios[[#This Row],[Vlr del kilo para venta lamina completa]]*precios[[#This Row],[KILOS]]</f>
        <v>174043.97024</v>
      </c>
    </row>
    <row r="10" spans="1:18" ht="15" customHeight="1">
      <c r="A10" s="5" t="s">
        <v>26</v>
      </c>
      <c r="B10" s="5">
        <v>7.8499999999999994E-6</v>
      </c>
      <c r="C10" s="10" t="s">
        <v>56</v>
      </c>
      <c r="D10" s="7">
        <v>1.9</v>
      </c>
      <c r="E10" s="7" t="s">
        <v>0</v>
      </c>
      <c r="F10" s="6">
        <f>MID(","&amp;$E10&amp;",",SEARCH("|",SUBSTITUTE(" "&amp;$E10&amp;" "," ","|",COLUMNS($F10:F10)))+1,SEARCH("|",SUBSTITUTE(" "&amp;$E10&amp;" "," ","|",COLUMNS($F10:F10)+1))-SEARCH("|",SUBSTITUTE(" "&amp;$E10&amp;" "," ","|",COLUMNS($F10:F10)))-1)*1</f>
        <v>4</v>
      </c>
      <c r="G10" s="7">
        <f>MID(","&amp;$E10&amp;",",SEARCH("|",SUBSTITUTE(" "&amp;$E10&amp;" "," ","|",COLUMNS($F10:G10)))+2,SEARCH("|",SUBSTITUTE(" "&amp;$E10&amp;" "," ","|",COLUMNS($F10:G10)+2))-SEARCH("|",SUBSTITUTE(" "&amp;$E10&amp;" "," ","|",COLUMNS($F10:G10)))-2)*1</f>
        <v>8</v>
      </c>
      <c r="H10" s="6">
        <f t="shared" si="2"/>
        <v>1220</v>
      </c>
      <c r="I10" s="8">
        <f t="shared" si="3"/>
        <v>2440</v>
      </c>
      <c r="J10" s="9">
        <f>precios[[#This Row],[Largo (mm)]]*precios[[#This Row],[Ancho (mm)]]*precios[[#This Row],[Calibre (mm)]]*precios[[#This Row],[Densidad Kg/mm³]]</f>
        <v>44.398971999999993</v>
      </c>
      <c r="K10" s="14">
        <v>1.1000000000000001</v>
      </c>
      <c r="L10" s="14">
        <f t="shared" si="4"/>
        <v>1.7</v>
      </c>
      <c r="M10" s="25">
        <v>3250</v>
      </c>
      <c r="N10" s="4">
        <f>IFERROR(precios[[#This Row],[Precio kg compra]]*precios[[#This Row],[KILOS]],"")</f>
        <v>144296.65899999999</v>
      </c>
      <c r="O10" s="19">
        <f>IF(precios[[#This Row],[% venta x kg cortado]]&lt;=0,"",precios[[#This Row],[Precio kg compra]]*precios[[#This Row],[% venta x kg cortado]])</f>
        <v>5525</v>
      </c>
      <c r="P10" s="21">
        <f>precios[[#This Row],[Precio kg compra]]*precios[[#This Row],[% Utilidad fornato lámina completa]]</f>
        <v>3575.0000000000005</v>
      </c>
      <c r="Q10" s="22">
        <f>precios[[#This Row],[Vlr del kilo para venta lamina completa]]*precios[[#This Row],[KILOS]]</f>
        <v>158726.32490000001</v>
      </c>
    </row>
    <row r="11" spans="1:18" ht="15" customHeight="1">
      <c r="A11" s="5" t="s">
        <v>26</v>
      </c>
      <c r="B11" s="5">
        <v>7.8499999999999994E-6</v>
      </c>
      <c r="C11" s="10" t="s">
        <v>57</v>
      </c>
      <c r="D11" s="7">
        <v>2.5</v>
      </c>
      <c r="E11" s="7" t="s">
        <v>0</v>
      </c>
      <c r="F11" s="6">
        <f>MID(","&amp;$E11&amp;",",SEARCH("|",SUBSTITUTE(" "&amp;$E11&amp;" "," ","|",COLUMNS($F11:F11)))+1,SEARCH("|",SUBSTITUTE(" "&amp;$E11&amp;" "," ","|",COLUMNS($F11:F11)+1))-SEARCH("|",SUBSTITUTE(" "&amp;$E11&amp;" "," ","|",COLUMNS($F11:F11)))-1)*1</f>
        <v>4</v>
      </c>
      <c r="G11" s="7">
        <f>MID(","&amp;$E11&amp;",",SEARCH("|",SUBSTITUTE(" "&amp;$E11&amp;" "," ","|",COLUMNS($F11:G11)))+2,SEARCH("|",SUBSTITUTE(" "&amp;$E11&amp;" "," ","|",COLUMNS($F11:G11)+2))-SEARCH("|",SUBSTITUTE(" "&amp;$E11&amp;" "," ","|",COLUMNS($F11:G11)))-2)*1</f>
        <v>8</v>
      </c>
      <c r="H11" s="6">
        <f t="shared" si="2"/>
        <v>1220</v>
      </c>
      <c r="I11" s="8">
        <f t="shared" si="3"/>
        <v>2440</v>
      </c>
      <c r="J11" s="9">
        <f>precios[[#This Row],[Largo (mm)]]*precios[[#This Row],[Ancho (mm)]]*precios[[#This Row],[Calibre (mm)]]*precios[[#This Row],[Densidad Kg/mm³]]</f>
        <v>58.419699999999999</v>
      </c>
      <c r="K11" s="14">
        <v>1.1000000000000001</v>
      </c>
      <c r="L11" s="14">
        <f t="shared" si="4"/>
        <v>1.7</v>
      </c>
      <c r="M11" s="25">
        <v>3250</v>
      </c>
      <c r="N11" s="4">
        <f>IFERROR(precios[[#This Row],[Precio kg compra]]*precios[[#This Row],[KILOS]],"")</f>
        <v>189864.02499999999</v>
      </c>
      <c r="O11" s="19">
        <f>IF(precios[[#This Row],[% venta x kg cortado]]&lt;=0,"",precios[[#This Row],[Precio kg compra]]*precios[[#This Row],[% venta x kg cortado]])</f>
        <v>5525</v>
      </c>
      <c r="P11" s="21">
        <f>precios[[#This Row],[Precio kg compra]]*precios[[#This Row],[% Utilidad fornato lámina completa]]</f>
        <v>3575.0000000000005</v>
      </c>
      <c r="Q11" s="22">
        <f>precios[[#This Row],[Vlr del kilo para venta lamina completa]]*precios[[#This Row],[KILOS]]</f>
        <v>208850.42750000002</v>
      </c>
    </row>
    <row r="12" spans="1:18" ht="15" customHeight="1">
      <c r="A12" s="5" t="s">
        <v>26</v>
      </c>
      <c r="B12" s="5">
        <v>7.8499999999999994E-6</v>
      </c>
      <c r="C12" s="10" t="s">
        <v>57</v>
      </c>
      <c r="D12" s="7">
        <v>2.5</v>
      </c>
      <c r="E12" s="7" t="s">
        <v>30</v>
      </c>
      <c r="F12" s="6">
        <f>MID(","&amp;$E12&amp;",",SEARCH("|",SUBSTITUTE(" "&amp;$E12&amp;" "," ","|",COLUMNS($F12:F12)))+1,SEARCH("|",SUBSTITUTE(" "&amp;$E12&amp;" "," ","|",COLUMNS($F12:F12)+1))-SEARCH("|",SUBSTITUTE(" "&amp;$E12&amp;" "," ","|",COLUMNS($F12:F12)))-1)*1</f>
        <v>120</v>
      </c>
      <c r="G12" s="7">
        <f>MID(","&amp;$E12&amp;",",SEARCH("|",SUBSTITUTE(" "&amp;$E12&amp;" "," ","|",COLUMNS($F12:G12)))+2,SEARCH("|",SUBSTITUTE(" "&amp;$E12&amp;" "," ","|",COLUMNS($F12:G12)+2))-SEARCH("|",SUBSTITUTE(" "&amp;$E12&amp;" "," ","|",COLUMNS($F12:G12)))-2)*1</f>
        <v>6</v>
      </c>
      <c r="H12" s="6">
        <f t="shared" si="2"/>
        <v>1200</v>
      </c>
      <c r="I12" s="8">
        <f t="shared" si="3"/>
        <v>6000</v>
      </c>
      <c r="J12" s="9">
        <f>precios[[#This Row],[Largo (mm)]]*precios[[#This Row],[Ancho (mm)]]*precios[[#This Row],[Calibre (mm)]]*precios[[#This Row],[Densidad Kg/mm³]]</f>
        <v>141.29999999999998</v>
      </c>
      <c r="K12" s="14">
        <v>1.1000000000000001</v>
      </c>
      <c r="L12" s="14">
        <f t="shared" si="4"/>
        <v>1.7</v>
      </c>
      <c r="M12" s="25">
        <v>3250</v>
      </c>
      <c r="N12" s="4">
        <f>IFERROR(precios[[#This Row],[Precio kg compra]]*precios[[#This Row],[KILOS]],"")</f>
        <v>459224.99999999994</v>
      </c>
      <c r="O12" s="19">
        <f>IF(precios[[#This Row],[% venta x kg cortado]]&lt;=0,"",precios[[#This Row],[Precio kg compra]]*precios[[#This Row],[% venta x kg cortado]])</f>
        <v>5525</v>
      </c>
      <c r="P12" s="21">
        <f>precios[[#This Row],[Precio kg compra]]*precios[[#This Row],[% Utilidad fornato lámina completa]]</f>
        <v>3575.0000000000005</v>
      </c>
      <c r="Q12" s="22">
        <f>precios[[#This Row],[Vlr del kilo para venta lamina completa]]*precios[[#This Row],[KILOS]]</f>
        <v>505147.5</v>
      </c>
    </row>
    <row r="13" spans="1:18" ht="15" customHeight="1">
      <c r="A13" s="5" t="s">
        <v>26</v>
      </c>
      <c r="B13" s="5">
        <v>7.8499999999999994E-6</v>
      </c>
      <c r="C13" s="10" t="s">
        <v>8</v>
      </c>
      <c r="D13" s="7">
        <v>3</v>
      </c>
      <c r="E13" s="7" t="s">
        <v>0</v>
      </c>
      <c r="F13" s="6">
        <f>MID(","&amp;$E13&amp;",",SEARCH("|",SUBSTITUTE(" "&amp;$E13&amp;" "," ","|",COLUMNS($F13:F13)))+1,SEARCH("|",SUBSTITUTE(" "&amp;$E13&amp;" "," ","|",COLUMNS($F13:F13)+1))-SEARCH("|",SUBSTITUTE(" "&amp;$E13&amp;" "," ","|",COLUMNS($F13:F13)))-1)*1</f>
        <v>4</v>
      </c>
      <c r="G13" s="7">
        <f>MID(","&amp;$E13&amp;",",SEARCH("|",SUBSTITUTE(" "&amp;$E13&amp;" "," ","|",COLUMNS($F13:G13)))+2,SEARCH("|",SUBSTITUTE(" "&amp;$E13&amp;" "," ","|",COLUMNS($F13:G13)+2))-SEARCH("|",SUBSTITUTE(" "&amp;$E13&amp;" "," ","|",COLUMNS($F13:G13)))-2)*1</f>
        <v>8</v>
      </c>
      <c r="H13" s="6">
        <f t="shared" si="2"/>
        <v>1220</v>
      </c>
      <c r="I13" s="8">
        <f t="shared" si="3"/>
        <v>2440</v>
      </c>
      <c r="J13" s="9">
        <f>precios[[#This Row],[Largo (mm)]]*precios[[#This Row],[Ancho (mm)]]*precios[[#This Row],[Calibre (mm)]]*precios[[#This Row],[Densidad Kg/mm³]]</f>
        <v>70.103639999999999</v>
      </c>
      <c r="K13" s="14">
        <v>1.1000000000000001</v>
      </c>
      <c r="L13" s="14">
        <f t="shared" si="4"/>
        <v>1.7</v>
      </c>
      <c r="M13" s="25">
        <v>3250</v>
      </c>
      <c r="N13" s="4">
        <f>IFERROR(precios[[#This Row],[Precio kg compra]]*precios[[#This Row],[KILOS]],"")</f>
        <v>227836.83</v>
      </c>
      <c r="O13" s="19">
        <f>IF(precios[[#This Row],[% venta x kg cortado]]&lt;=0,"",precios[[#This Row],[Precio kg compra]]*precios[[#This Row],[% venta x kg cortado]])</f>
        <v>5525</v>
      </c>
      <c r="P13" s="21">
        <f>precios[[#This Row],[Precio kg compra]]*precios[[#This Row],[% Utilidad fornato lámina completa]]</f>
        <v>3575.0000000000005</v>
      </c>
      <c r="Q13" s="22">
        <f>precios[[#This Row],[Vlr del kilo para venta lamina completa]]*precios[[#This Row],[KILOS]]</f>
        <v>250620.51300000004</v>
      </c>
    </row>
    <row r="14" spans="1:18" ht="15" customHeight="1">
      <c r="A14" s="5" t="s">
        <v>26</v>
      </c>
      <c r="B14" s="5">
        <v>7.8499999999999994E-6</v>
      </c>
      <c r="C14" s="10" t="s">
        <v>8</v>
      </c>
      <c r="D14" s="7">
        <v>3</v>
      </c>
      <c r="E14" s="7" t="s">
        <v>30</v>
      </c>
      <c r="F14" s="6">
        <f>MID(","&amp;$E14&amp;",",SEARCH("|",SUBSTITUTE(" "&amp;$E14&amp;" "," ","|",COLUMNS($F14:F14)))+1,SEARCH("|",SUBSTITUTE(" "&amp;$E14&amp;" "," ","|",COLUMNS($F14:F14)+1))-SEARCH("|",SUBSTITUTE(" "&amp;$E14&amp;" "," ","|",COLUMNS($F14:F14)))-1)*1</f>
        <v>120</v>
      </c>
      <c r="G14" s="7">
        <f>MID(","&amp;$E14&amp;",",SEARCH("|",SUBSTITUTE(" "&amp;$E14&amp;" "," ","|",COLUMNS($F14:G14)))+2,SEARCH("|",SUBSTITUTE(" "&amp;$E14&amp;" "," ","|",COLUMNS($F14:G14)+2))-SEARCH("|",SUBSTITUTE(" "&amp;$E14&amp;" "," ","|",COLUMNS($F14:G14)))-2)*1</f>
        <v>6</v>
      </c>
      <c r="H14" s="6">
        <f t="shared" si="2"/>
        <v>1200</v>
      </c>
      <c r="I14" s="8">
        <f t="shared" si="3"/>
        <v>6000</v>
      </c>
      <c r="J14" s="9">
        <f>precios[[#This Row],[Largo (mm)]]*precios[[#This Row],[Ancho (mm)]]*precios[[#This Row],[Calibre (mm)]]*precios[[#This Row],[Densidad Kg/mm³]]</f>
        <v>169.55999999999997</v>
      </c>
      <c r="K14" s="14">
        <v>1.1000000000000001</v>
      </c>
      <c r="L14" s="14">
        <f t="shared" si="4"/>
        <v>1.7</v>
      </c>
      <c r="M14" s="25">
        <v>3250</v>
      </c>
      <c r="N14" s="4">
        <f>IFERROR(precios[[#This Row],[Precio kg compra]]*precios[[#This Row],[KILOS]],"")</f>
        <v>551069.99999999988</v>
      </c>
      <c r="O14" s="19">
        <f>IF(precios[[#This Row],[% venta x kg cortado]]&lt;=0,"",precios[[#This Row],[Precio kg compra]]*precios[[#This Row],[% venta x kg cortado]])</f>
        <v>5525</v>
      </c>
      <c r="P14" s="21">
        <f>precios[[#This Row],[Precio kg compra]]*precios[[#This Row],[% Utilidad fornato lámina completa]]</f>
        <v>3575.0000000000005</v>
      </c>
      <c r="Q14" s="22">
        <f>precios[[#This Row],[Vlr del kilo para venta lamina completa]]*precios[[#This Row],[KILOS]]</f>
        <v>606177</v>
      </c>
    </row>
    <row r="15" spans="1:18" ht="15" customHeight="1">
      <c r="A15" s="5" t="s">
        <v>26</v>
      </c>
      <c r="B15" s="5">
        <v>7.8499999999999994E-6</v>
      </c>
      <c r="C15" s="10" t="s">
        <v>6</v>
      </c>
      <c r="D15" s="7">
        <v>4.5</v>
      </c>
      <c r="E15" s="7" t="s">
        <v>0</v>
      </c>
      <c r="F15" s="6">
        <f>MID(","&amp;$E15&amp;",",SEARCH("|",SUBSTITUTE(" "&amp;$E15&amp;" "," ","|",COLUMNS($F15:F15)))+1,SEARCH("|",SUBSTITUTE(" "&amp;$E15&amp;" "," ","|",COLUMNS($F15:F15)+1))-SEARCH("|",SUBSTITUTE(" "&amp;$E15&amp;" "," ","|",COLUMNS($F15:F15)))-1)*1</f>
        <v>4</v>
      </c>
      <c r="G15" s="7">
        <f>MID(","&amp;$E15&amp;",",SEARCH("|",SUBSTITUTE(" "&amp;$E15&amp;" "," ","|",COLUMNS($F15:G15)))+2,SEARCH("|",SUBSTITUTE(" "&amp;$E15&amp;" "," ","|",COLUMNS($F15:G15)+2))-SEARCH("|",SUBSTITUTE(" "&amp;$E15&amp;" "," ","|",COLUMNS($F15:G15)))-2)*1</f>
        <v>8</v>
      </c>
      <c r="H15" s="6">
        <f t="shared" si="2"/>
        <v>1220</v>
      </c>
      <c r="I15" s="8">
        <f t="shared" si="3"/>
        <v>2440</v>
      </c>
      <c r="J15" s="9">
        <f>precios[[#This Row],[Largo (mm)]]*precios[[#This Row],[Ancho (mm)]]*precios[[#This Row],[Calibre (mm)]]*precios[[#This Row],[Densidad Kg/mm³]]</f>
        <v>105.15545999999999</v>
      </c>
      <c r="K15" s="14">
        <v>1.1000000000000001</v>
      </c>
      <c r="L15" s="14">
        <f t="shared" si="4"/>
        <v>1.7</v>
      </c>
      <c r="M15" s="25">
        <v>3250</v>
      </c>
      <c r="N15" s="4">
        <f>IFERROR(precios[[#This Row],[Precio kg compra]]*precios[[#This Row],[KILOS]],"")</f>
        <v>341755.245</v>
      </c>
      <c r="O15" s="19">
        <f>IF(precios[[#This Row],[% venta x kg cortado]]&lt;=0,"",precios[[#This Row],[Precio kg compra]]*precios[[#This Row],[% venta x kg cortado]])</f>
        <v>5525</v>
      </c>
      <c r="P15" s="21">
        <f>precios[[#This Row],[Precio kg compra]]*precios[[#This Row],[% Utilidad fornato lámina completa]]</f>
        <v>3575.0000000000005</v>
      </c>
      <c r="Q15" s="22">
        <f>precios[[#This Row],[Vlr del kilo para venta lamina completa]]*precios[[#This Row],[KILOS]]</f>
        <v>375930.76949999999</v>
      </c>
    </row>
    <row r="16" spans="1:18" ht="15" customHeight="1">
      <c r="A16" s="5" t="s">
        <v>26</v>
      </c>
      <c r="B16" s="5">
        <v>7.8499999999999994E-6</v>
      </c>
      <c r="C16" s="10" t="s">
        <v>6</v>
      </c>
      <c r="D16" s="7">
        <v>4.5</v>
      </c>
      <c r="E16" s="7" t="s">
        <v>30</v>
      </c>
      <c r="F16" s="6">
        <f>MID(","&amp;$E16&amp;",",SEARCH("|",SUBSTITUTE(" "&amp;$E16&amp;" "," ","|",COLUMNS($F16:F16)))+1,SEARCH("|",SUBSTITUTE(" "&amp;$E16&amp;" "," ","|",COLUMNS($F16:F16)+1))-SEARCH("|",SUBSTITUTE(" "&amp;$E16&amp;" "," ","|",COLUMNS($F16:F16)))-1)*1</f>
        <v>120</v>
      </c>
      <c r="G16" s="7">
        <f>MID(","&amp;$E16&amp;",",SEARCH("|",SUBSTITUTE(" "&amp;$E16&amp;" "," ","|",COLUMNS($F16:G16)))+2,SEARCH("|",SUBSTITUTE(" "&amp;$E16&amp;" "," ","|",COLUMNS($F16:G16)+2))-SEARCH("|",SUBSTITUTE(" "&amp;$E16&amp;" "," ","|",COLUMNS($F16:G16)))-2)*1</f>
        <v>6</v>
      </c>
      <c r="H16" s="6">
        <f t="shared" si="2"/>
        <v>1200</v>
      </c>
      <c r="I16" s="8">
        <f t="shared" si="3"/>
        <v>6000</v>
      </c>
      <c r="J16" s="9">
        <f>precios[[#This Row],[Largo (mm)]]*precios[[#This Row],[Ancho (mm)]]*precios[[#This Row],[Calibre (mm)]]*precios[[#This Row],[Densidad Kg/mm³]]</f>
        <v>254.33999999999997</v>
      </c>
      <c r="K16" s="14">
        <v>1.1000000000000001</v>
      </c>
      <c r="L16" s="14">
        <f t="shared" si="4"/>
        <v>1.7</v>
      </c>
      <c r="M16" s="25">
        <v>3250</v>
      </c>
      <c r="N16" s="4">
        <f>IFERROR(precios[[#This Row],[Precio kg compra]]*precios[[#This Row],[KILOS]],"")</f>
        <v>826604.99999999988</v>
      </c>
      <c r="O16" s="19">
        <f>IF(precios[[#This Row],[% venta x kg cortado]]&lt;=0,"",precios[[#This Row],[Precio kg compra]]*precios[[#This Row],[% venta x kg cortado]])</f>
        <v>5525</v>
      </c>
      <c r="P16" s="21">
        <f>precios[[#This Row],[Precio kg compra]]*precios[[#This Row],[% Utilidad fornato lámina completa]]</f>
        <v>3575.0000000000005</v>
      </c>
      <c r="Q16" s="22">
        <f>precios[[#This Row],[Vlr del kilo para venta lamina completa]]*precios[[#This Row],[KILOS]]</f>
        <v>909265.5</v>
      </c>
    </row>
    <row r="17" spans="1:17" ht="15" customHeight="1">
      <c r="A17" s="5" t="s">
        <v>26</v>
      </c>
      <c r="B17" s="5">
        <v>7.8499999999999994E-6</v>
      </c>
      <c r="C17" s="10" t="s">
        <v>5</v>
      </c>
      <c r="D17" s="7">
        <v>6</v>
      </c>
      <c r="E17" s="7" t="s">
        <v>0</v>
      </c>
      <c r="F17" s="6">
        <f>MID(","&amp;$E17&amp;",",SEARCH("|",SUBSTITUTE(" "&amp;$E17&amp;" "," ","|",COLUMNS($F17:F17)))+1,SEARCH("|",SUBSTITUTE(" "&amp;$E17&amp;" "," ","|",COLUMNS($F17:F17)+1))-SEARCH("|",SUBSTITUTE(" "&amp;$E17&amp;" "," ","|",COLUMNS($F17:F17)))-1)*1</f>
        <v>4</v>
      </c>
      <c r="G17" s="7">
        <f>MID(","&amp;$E17&amp;",",SEARCH("|",SUBSTITUTE(" "&amp;$E17&amp;" "," ","|",COLUMNS($F17:G17)))+2,SEARCH("|",SUBSTITUTE(" "&amp;$E17&amp;" "," ","|",COLUMNS($F17:G17)+2))-SEARCH("|",SUBSTITUTE(" "&amp;$E17&amp;" "," ","|",COLUMNS($F17:G17)))-2)*1</f>
        <v>8</v>
      </c>
      <c r="H17" s="6">
        <f t="shared" si="2"/>
        <v>1220</v>
      </c>
      <c r="I17" s="8">
        <f t="shared" si="3"/>
        <v>2440</v>
      </c>
      <c r="J17" s="9">
        <f>precios[[#This Row],[Largo (mm)]]*precios[[#This Row],[Ancho (mm)]]*precios[[#This Row],[Calibre (mm)]]*precios[[#This Row],[Densidad Kg/mm³]]</f>
        <v>140.20728</v>
      </c>
      <c r="K17" s="14">
        <v>1.1000000000000001</v>
      </c>
      <c r="L17" s="14">
        <f t="shared" si="4"/>
        <v>1.7</v>
      </c>
      <c r="M17" s="25">
        <v>3250</v>
      </c>
      <c r="N17" s="4">
        <f>IFERROR(precios[[#This Row],[Precio kg compra]]*precios[[#This Row],[KILOS]],"")</f>
        <v>455673.66</v>
      </c>
      <c r="O17" s="19">
        <f>IF(precios[[#This Row],[% venta x kg cortado]]&lt;=0,"",precios[[#This Row],[Precio kg compra]]*precios[[#This Row],[% venta x kg cortado]])</f>
        <v>5525</v>
      </c>
      <c r="P17" s="21">
        <f>precios[[#This Row],[Precio kg compra]]*precios[[#This Row],[% Utilidad fornato lámina completa]]</f>
        <v>3575.0000000000005</v>
      </c>
      <c r="Q17" s="22">
        <f>precios[[#This Row],[Vlr del kilo para venta lamina completa]]*precios[[#This Row],[KILOS]]</f>
        <v>501241.02600000007</v>
      </c>
    </row>
    <row r="18" spans="1:17" ht="15" customHeight="1">
      <c r="A18" s="5" t="s">
        <v>26</v>
      </c>
      <c r="B18" s="5">
        <v>7.8499999999999994E-6</v>
      </c>
      <c r="C18" s="10" t="s">
        <v>5</v>
      </c>
      <c r="D18" s="7">
        <v>6</v>
      </c>
      <c r="E18" s="7" t="s">
        <v>30</v>
      </c>
      <c r="F18" s="6">
        <f>MID(","&amp;$E18&amp;",",SEARCH("|",SUBSTITUTE(" "&amp;$E18&amp;" "," ","|",COLUMNS($F18:F18)))+1,SEARCH("|",SUBSTITUTE(" "&amp;$E18&amp;" "," ","|",COLUMNS($F18:F18)+1))-SEARCH("|",SUBSTITUTE(" "&amp;$E18&amp;" "," ","|",COLUMNS($F18:F18)))-1)*1</f>
        <v>120</v>
      </c>
      <c r="G18" s="7">
        <f>MID(","&amp;$E18&amp;",",SEARCH("|",SUBSTITUTE(" "&amp;$E18&amp;" "," ","|",COLUMNS($F18:G18)))+2,SEARCH("|",SUBSTITUTE(" "&amp;$E18&amp;" "," ","|",COLUMNS($F18:G18)+2))-SEARCH("|",SUBSTITUTE(" "&amp;$E18&amp;" "," ","|",COLUMNS($F18:G18)))-2)*1</f>
        <v>6</v>
      </c>
      <c r="H18" s="6">
        <f t="shared" si="2"/>
        <v>1200</v>
      </c>
      <c r="I18" s="8">
        <f t="shared" si="3"/>
        <v>6000</v>
      </c>
      <c r="J18" s="9">
        <f>precios[[#This Row],[Largo (mm)]]*precios[[#This Row],[Ancho (mm)]]*precios[[#This Row],[Calibre (mm)]]*precios[[#This Row],[Densidad Kg/mm³]]</f>
        <v>339.11999999999995</v>
      </c>
      <c r="K18" s="14">
        <v>1.1000000000000001</v>
      </c>
      <c r="L18" s="14">
        <f t="shared" si="4"/>
        <v>1.7</v>
      </c>
      <c r="M18" s="25">
        <v>3250</v>
      </c>
      <c r="N18" s="4">
        <f>IFERROR(precios[[#This Row],[Precio kg compra]]*precios[[#This Row],[KILOS]],"")</f>
        <v>1102139.9999999998</v>
      </c>
      <c r="O18" s="19">
        <f>IF(precios[[#This Row],[% venta x kg cortado]]&lt;=0,"",precios[[#This Row],[Precio kg compra]]*precios[[#This Row],[% venta x kg cortado]])</f>
        <v>5525</v>
      </c>
      <c r="P18" s="21">
        <f>precios[[#This Row],[Precio kg compra]]*precios[[#This Row],[% Utilidad fornato lámina completa]]</f>
        <v>3575.0000000000005</v>
      </c>
      <c r="Q18" s="22">
        <f>precios[[#This Row],[Vlr del kilo para venta lamina completa]]*precios[[#This Row],[KILOS]]</f>
        <v>1212354</v>
      </c>
    </row>
    <row r="19" spans="1:17" ht="17.25" customHeight="1">
      <c r="A19" s="5" t="s">
        <v>26</v>
      </c>
      <c r="B19" s="5">
        <v>7.8499999999999994E-6</v>
      </c>
      <c r="C19" s="10" t="s">
        <v>4</v>
      </c>
      <c r="D19" s="7">
        <v>8</v>
      </c>
      <c r="E19" s="7" t="s">
        <v>0</v>
      </c>
      <c r="F19" s="6">
        <f>MID(","&amp;$E19&amp;",",SEARCH("|",SUBSTITUTE(" "&amp;$E19&amp;" "," ","|",COLUMNS($F19:F19)))+1,SEARCH("|",SUBSTITUTE(" "&amp;$E19&amp;" "," ","|",COLUMNS($F19:F19)+1))-SEARCH("|",SUBSTITUTE(" "&amp;$E19&amp;" "," ","|",COLUMNS($F19:F19)))-1)*1</f>
        <v>4</v>
      </c>
      <c r="G19" s="7">
        <f>MID(","&amp;$E19&amp;",",SEARCH("|",SUBSTITUTE(" "&amp;$E19&amp;" "," ","|",COLUMNS($F19:G19)))+2,SEARCH("|",SUBSTITUTE(" "&amp;$E19&amp;" "," ","|",COLUMNS($F19:G19)+2))-SEARCH("|",SUBSTITUTE(" "&amp;$E19&amp;" "," ","|",COLUMNS($F19:G19)))-2)*1</f>
        <v>8</v>
      </c>
      <c r="H19" s="6">
        <f t="shared" si="2"/>
        <v>1220</v>
      </c>
      <c r="I19" s="8">
        <f t="shared" si="3"/>
        <v>2440</v>
      </c>
      <c r="J19" s="9">
        <f>precios[[#This Row],[Largo (mm)]]*precios[[#This Row],[Ancho (mm)]]*precios[[#This Row],[Calibre (mm)]]*precios[[#This Row],[Densidad Kg/mm³]]</f>
        <v>186.94304</v>
      </c>
      <c r="K19" s="14">
        <v>1.1000000000000001</v>
      </c>
      <c r="L19" s="14">
        <f t="shared" si="4"/>
        <v>1.7</v>
      </c>
      <c r="M19" s="25">
        <v>3250</v>
      </c>
      <c r="N19" s="4">
        <f>IFERROR(precios[[#This Row],[Precio kg compra]]*precios[[#This Row],[KILOS]],"")</f>
        <v>607564.88</v>
      </c>
      <c r="O19" s="19">
        <f>IF(precios[[#This Row],[% venta x kg cortado]]&lt;=0,"",precios[[#This Row],[Precio kg compra]]*precios[[#This Row],[% venta x kg cortado]])</f>
        <v>5525</v>
      </c>
      <c r="P19" s="21">
        <f>precios[[#This Row],[Precio kg compra]]*precios[[#This Row],[% Utilidad fornato lámina completa]]</f>
        <v>3575.0000000000005</v>
      </c>
      <c r="Q19" s="22">
        <f>precios[[#This Row],[Vlr del kilo para venta lamina completa]]*precios[[#This Row],[KILOS]]</f>
        <v>668321.36800000002</v>
      </c>
    </row>
    <row r="20" spans="1:17" ht="15" customHeight="1">
      <c r="A20" s="5" t="s">
        <v>26</v>
      </c>
      <c r="B20" s="5">
        <v>7.8499999999999994E-6</v>
      </c>
      <c r="C20" s="10" t="s">
        <v>4</v>
      </c>
      <c r="D20" s="7">
        <v>8</v>
      </c>
      <c r="E20" s="7" t="s">
        <v>30</v>
      </c>
      <c r="F20" s="6">
        <f>MID(","&amp;$E20&amp;",",SEARCH("|",SUBSTITUTE(" "&amp;$E20&amp;" "," ","|",COLUMNS($F20:F20)))+1,SEARCH("|",SUBSTITUTE(" "&amp;$E20&amp;" "," ","|",COLUMNS($F20:F20)+1))-SEARCH("|",SUBSTITUTE(" "&amp;$E20&amp;" "," ","|",COLUMNS($F20:F20)))-1)*1</f>
        <v>120</v>
      </c>
      <c r="G20" s="7">
        <f>MID(","&amp;$E20&amp;",",SEARCH("|",SUBSTITUTE(" "&amp;$E20&amp;" "," ","|",COLUMNS($F20:G20)))+2,SEARCH("|",SUBSTITUTE(" "&amp;$E20&amp;" "," ","|",COLUMNS($F20:G20)+2))-SEARCH("|",SUBSTITUTE(" "&amp;$E20&amp;" "," ","|",COLUMNS($F20:G20)))-2)*1</f>
        <v>6</v>
      </c>
      <c r="H20" s="6">
        <f t="shared" si="2"/>
        <v>1200</v>
      </c>
      <c r="I20" s="8">
        <f t="shared" si="3"/>
        <v>6000</v>
      </c>
      <c r="J20" s="9">
        <f>precios[[#This Row],[Largo (mm)]]*precios[[#This Row],[Ancho (mm)]]*precios[[#This Row],[Calibre (mm)]]*precios[[#This Row],[Densidad Kg/mm³]]</f>
        <v>452.15999999999997</v>
      </c>
      <c r="K20" s="14">
        <v>1.1000000000000001</v>
      </c>
      <c r="L20" s="14">
        <f t="shared" si="4"/>
        <v>1.7</v>
      </c>
      <c r="M20" s="25">
        <v>3250</v>
      </c>
      <c r="N20" s="4">
        <f>IFERROR(precios[[#This Row],[Precio kg compra]]*precios[[#This Row],[KILOS]],"")</f>
        <v>1469520</v>
      </c>
      <c r="O20" s="19">
        <f>IF(precios[[#This Row],[% venta x kg cortado]]&lt;=0,"",precios[[#This Row],[Precio kg compra]]*precios[[#This Row],[% venta x kg cortado]])</f>
        <v>5525</v>
      </c>
      <c r="P20" s="21">
        <f>precios[[#This Row],[Precio kg compra]]*precios[[#This Row],[% Utilidad fornato lámina completa]]</f>
        <v>3575.0000000000005</v>
      </c>
      <c r="Q20" s="22">
        <f>precios[[#This Row],[Vlr del kilo para venta lamina completa]]*precios[[#This Row],[KILOS]]</f>
        <v>1616472</v>
      </c>
    </row>
    <row r="21" spans="1:17" ht="15" customHeight="1">
      <c r="A21" s="5" t="s">
        <v>26</v>
      </c>
      <c r="B21" s="5">
        <v>7.8499999999999994E-6</v>
      </c>
      <c r="C21" s="10" t="s">
        <v>3</v>
      </c>
      <c r="D21" s="7">
        <v>9.25</v>
      </c>
      <c r="E21" s="7" t="s">
        <v>0</v>
      </c>
      <c r="F21" s="6">
        <f>MID(","&amp;$E21&amp;",",SEARCH("|",SUBSTITUTE(" "&amp;$E21&amp;" "," ","|",COLUMNS($F21:F21)))+1,SEARCH("|",SUBSTITUTE(" "&amp;$E21&amp;" "," ","|",COLUMNS($F21:F21)+1))-SEARCH("|",SUBSTITUTE(" "&amp;$E21&amp;" "," ","|",COLUMNS($F21:F21)))-1)*1</f>
        <v>4</v>
      </c>
      <c r="G21" s="7">
        <f>MID(","&amp;$E21&amp;",",SEARCH("|",SUBSTITUTE(" "&amp;$E21&amp;" "," ","|",COLUMNS($F21:G21)))+2,SEARCH("|",SUBSTITUTE(" "&amp;$E21&amp;" "," ","|",COLUMNS($F21:G21)+2))-SEARCH("|",SUBSTITUTE(" "&amp;$E21&amp;" "," ","|",COLUMNS($F21:G21)))-2)*1</f>
        <v>8</v>
      </c>
      <c r="H21" s="6">
        <f t="shared" si="2"/>
        <v>1220</v>
      </c>
      <c r="I21" s="8">
        <f t="shared" si="3"/>
        <v>2440</v>
      </c>
      <c r="J21" s="9">
        <f>precios[[#This Row],[Largo (mm)]]*precios[[#This Row],[Ancho (mm)]]*precios[[#This Row],[Calibre (mm)]]*precios[[#This Row],[Densidad Kg/mm³]]</f>
        <v>216.15288999999999</v>
      </c>
      <c r="K21" s="14">
        <v>1.1000000000000001</v>
      </c>
      <c r="L21" s="14">
        <f t="shared" si="4"/>
        <v>1.7</v>
      </c>
      <c r="M21" s="25">
        <v>3250</v>
      </c>
      <c r="N21" s="4">
        <f>IFERROR(precios[[#This Row],[Precio kg compra]]*precios[[#This Row],[KILOS]],"")</f>
        <v>702496.89249999996</v>
      </c>
      <c r="O21" s="19">
        <f>IF(precios[[#This Row],[% venta x kg cortado]]&lt;=0,"",precios[[#This Row],[Precio kg compra]]*precios[[#This Row],[% venta x kg cortado]])</f>
        <v>5525</v>
      </c>
      <c r="P21" s="21">
        <f>precios[[#This Row],[Precio kg compra]]*precios[[#This Row],[% Utilidad fornato lámina completa]]</f>
        <v>3575.0000000000005</v>
      </c>
      <c r="Q21" s="22">
        <f>precios[[#This Row],[Vlr del kilo para venta lamina completa]]*precios[[#This Row],[KILOS]]</f>
        <v>772746.58175000001</v>
      </c>
    </row>
    <row r="22" spans="1:17" ht="15" customHeight="1">
      <c r="A22" s="5" t="s">
        <v>26</v>
      </c>
      <c r="B22" s="5">
        <v>7.8499999999999994E-6</v>
      </c>
      <c r="C22" s="10" t="s">
        <v>3</v>
      </c>
      <c r="D22" s="7">
        <v>9.5</v>
      </c>
      <c r="E22" s="7" t="s">
        <v>30</v>
      </c>
      <c r="F22" s="6">
        <f>MID(","&amp;$E22&amp;",",SEARCH("|",SUBSTITUTE(" "&amp;$E22&amp;" "," ","|",COLUMNS($F22:F22)))+1,SEARCH("|",SUBSTITUTE(" "&amp;$E22&amp;" "," ","|",COLUMNS($F22:F22)+1))-SEARCH("|",SUBSTITUTE(" "&amp;$E22&amp;" "," ","|",COLUMNS($F22:F22)))-1)*1</f>
        <v>120</v>
      </c>
      <c r="G22" s="7">
        <f>MID(","&amp;$E22&amp;",",SEARCH("|",SUBSTITUTE(" "&amp;$E22&amp;" "," ","|",COLUMNS($F22:G22)))+2,SEARCH("|",SUBSTITUTE(" "&amp;$E22&amp;" "," ","|",COLUMNS($F22:G22)+2))-SEARCH("|",SUBSTITUTE(" "&amp;$E22&amp;" "," ","|",COLUMNS($F22:G22)))-2)*1</f>
        <v>6</v>
      </c>
      <c r="H22" s="6">
        <f t="shared" si="2"/>
        <v>1200</v>
      </c>
      <c r="I22" s="8">
        <f t="shared" si="3"/>
        <v>6000</v>
      </c>
      <c r="J22" s="9">
        <f>precios[[#This Row],[Largo (mm)]]*precios[[#This Row],[Ancho (mm)]]*precios[[#This Row],[Calibre (mm)]]*precios[[#This Row],[Densidad Kg/mm³]]</f>
        <v>536.93999999999994</v>
      </c>
      <c r="K22" s="14">
        <v>1.1000000000000001</v>
      </c>
      <c r="L22" s="14">
        <f t="shared" si="4"/>
        <v>1.7</v>
      </c>
      <c r="M22" s="25">
        <v>3250</v>
      </c>
      <c r="N22" s="4">
        <f>IFERROR(precios[[#This Row],[Precio kg compra]]*precios[[#This Row],[KILOS]],"")</f>
        <v>1745054.9999999998</v>
      </c>
      <c r="O22" s="19">
        <f>IF(precios[[#This Row],[% venta x kg cortado]]&lt;=0,"",precios[[#This Row],[Precio kg compra]]*precios[[#This Row],[% venta x kg cortado]])</f>
        <v>5525</v>
      </c>
      <c r="P22" s="21">
        <f>precios[[#This Row],[Precio kg compra]]*precios[[#This Row],[% Utilidad fornato lámina completa]]</f>
        <v>3575.0000000000005</v>
      </c>
      <c r="Q22" s="22">
        <f>precios[[#This Row],[Vlr del kilo para venta lamina completa]]*precios[[#This Row],[KILOS]]</f>
        <v>1919560.5</v>
      </c>
    </row>
    <row r="23" spans="1:17" ht="15" customHeight="1">
      <c r="A23" s="5" t="s">
        <v>26</v>
      </c>
      <c r="B23" s="5">
        <v>7.8499999999999994E-6</v>
      </c>
      <c r="C23" s="10" t="s">
        <v>1</v>
      </c>
      <c r="D23" s="7">
        <v>12.7</v>
      </c>
      <c r="E23" s="7" t="s">
        <v>0</v>
      </c>
      <c r="F23" s="6">
        <f>MID(","&amp;$E23&amp;",",SEARCH("|",SUBSTITUTE(" "&amp;$E23&amp;" "," ","|",COLUMNS($F23:F23)))+1,SEARCH("|",SUBSTITUTE(" "&amp;$E23&amp;" "," ","|",COLUMNS($F23:F23)+1))-SEARCH("|",SUBSTITUTE(" "&amp;$E23&amp;" "," ","|",COLUMNS($F23:F23)))-1)*1</f>
        <v>4</v>
      </c>
      <c r="G23" s="7">
        <f>MID(","&amp;$E23&amp;",",SEARCH("|",SUBSTITUTE(" "&amp;$E23&amp;" "," ","|",COLUMNS($F23:G23)))+2,SEARCH("|",SUBSTITUTE(" "&amp;$E23&amp;" "," ","|",COLUMNS($F23:G23)+2))-SEARCH("|",SUBSTITUTE(" "&amp;$E23&amp;" "," ","|",COLUMNS($F23:G23)))-2)*1</f>
        <v>8</v>
      </c>
      <c r="H23" s="6">
        <f t="shared" si="2"/>
        <v>1220</v>
      </c>
      <c r="I23" s="8">
        <f t="shared" si="3"/>
        <v>2440</v>
      </c>
      <c r="J23" s="9">
        <f>precios[[#This Row],[Largo (mm)]]*precios[[#This Row],[Ancho (mm)]]*precios[[#This Row],[Calibre (mm)]]*precios[[#This Row],[Densidad Kg/mm³]]</f>
        <v>296.77207599999997</v>
      </c>
      <c r="K23" s="14">
        <v>1.1000000000000001</v>
      </c>
      <c r="L23" s="14">
        <f t="shared" si="4"/>
        <v>1.7</v>
      </c>
      <c r="M23" s="25">
        <v>3250</v>
      </c>
      <c r="N23" s="4">
        <f>IFERROR(precios[[#This Row],[Precio kg compra]]*precios[[#This Row],[KILOS]],"")</f>
        <v>964509.24699999986</v>
      </c>
      <c r="O23" s="19">
        <f>IF(precios[[#This Row],[% venta x kg cortado]]&lt;=0,"",precios[[#This Row],[Precio kg compra]]*precios[[#This Row],[% venta x kg cortado]])</f>
        <v>5525</v>
      </c>
      <c r="P23" s="21">
        <f>precios[[#This Row],[Precio kg compra]]*precios[[#This Row],[% Utilidad fornato lámina completa]]</f>
        <v>3575.0000000000005</v>
      </c>
      <c r="Q23" s="22">
        <f>precios[[#This Row],[Vlr del kilo para venta lamina completa]]*precios[[#This Row],[KILOS]]</f>
        <v>1060960.1717000001</v>
      </c>
    </row>
    <row r="24" spans="1:17" ht="15" customHeight="1">
      <c r="A24" s="5" t="s">
        <v>26</v>
      </c>
      <c r="B24" s="5">
        <v>7.8499999999999994E-6</v>
      </c>
      <c r="C24" s="10" t="s">
        <v>1</v>
      </c>
      <c r="D24" s="7">
        <v>12.7</v>
      </c>
      <c r="E24" s="7" t="s">
        <v>30</v>
      </c>
      <c r="F24" s="6">
        <f>MID(","&amp;$E24&amp;",",SEARCH("|",SUBSTITUTE(" "&amp;$E24&amp;" "," ","|",COLUMNS($F24:F24)))+1,SEARCH("|",SUBSTITUTE(" "&amp;$E24&amp;" "," ","|",COLUMNS($F24:F24)+1))-SEARCH("|",SUBSTITUTE(" "&amp;$E24&amp;" "," ","|",COLUMNS($F24:F24)))-1)*1</f>
        <v>120</v>
      </c>
      <c r="G24" s="7">
        <f>MID(","&amp;$E24&amp;",",SEARCH("|",SUBSTITUTE(" "&amp;$E24&amp;" "," ","|",COLUMNS($F24:G24)))+2,SEARCH("|",SUBSTITUTE(" "&amp;$E24&amp;" "," ","|",COLUMNS($F24:G24)+2))-SEARCH("|",SUBSTITUTE(" "&amp;$E24&amp;" "," ","|",COLUMNS($F24:G24)))-2)*1</f>
        <v>6</v>
      </c>
      <c r="H24" s="6">
        <f t="shared" si="2"/>
        <v>1200</v>
      </c>
      <c r="I24" s="8">
        <f t="shared" si="3"/>
        <v>6000</v>
      </c>
      <c r="J24" s="9">
        <f>precios[[#This Row],[Largo (mm)]]*precios[[#This Row],[Ancho (mm)]]*precios[[#This Row],[Calibre (mm)]]*precios[[#This Row],[Densidad Kg/mm³]]</f>
        <v>717.80399999999997</v>
      </c>
      <c r="K24" s="14">
        <v>1.1000000000000001</v>
      </c>
      <c r="L24" s="14">
        <f t="shared" si="4"/>
        <v>1.7</v>
      </c>
      <c r="M24" s="25">
        <v>3250</v>
      </c>
      <c r="N24" s="4">
        <f>IFERROR(precios[[#This Row],[Precio kg compra]]*precios[[#This Row],[KILOS]],"")</f>
        <v>2332863</v>
      </c>
      <c r="O24" s="19">
        <f>IF(precios[[#This Row],[% venta x kg cortado]]&lt;=0,"",precios[[#This Row],[Precio kg compra]]*precios[[#This Row],[% venta x kg cortado]])</f>
        <v>5525</v>
      </c>
      <c r="P24" s="21">
        <f>precios[[#This Row],[Precio kg compra]]*precios[[#This Row],[% Utilidad fornato lámina completa]]</f>
        <v>3575.0000000000005</v>
      </c>
      <c r="Q24" s="22">
        <f>precios[[#This Row],[Vlr del kilo para venta lamina completa]]*precios[[#This Row],[KILOS]]</f>
        <v>2566149.3000000003</v>
      </c>
    </row>
    <row r="25" spans="1:17" ht="15" customHeight="1">
      <c r="A25" s="5" t="s">
        <v>26</v>
      </c>
      <c r="B25" s="5">
        <v>7.8499999999999994E-6</v>
      </c>
      <c r="C25" s="10" t="s">
        <v>33</v>
      </c>
      <c r="D25" s="7">
        <v>15.87</v>
      </c>
      <c r="E25" s="7" t="s">
        <v>0</v>
      </c>
      <c r="F25" s="6">
        <f>MID(","&amp;$E25&amp;",",SEARCH("|",SUBSTITUTE(" "&amp;$E25&amp;" "," ","|",COLUMNS($F25:F25)))+1,SEARCH("|",SUBSTITUTE(" "&amp;$E25&amp;" "," ","|",COLUMNS($F25:F25)+1))-SEARCH("|",SUBSTITUTE(" "&amp;$E25&amp;" "," ","|",COLUMNS($F25:F25)))-1)*1</f>
        <v>4</v>
      </c>
      <c r="G25" s="7">
        <f>MID(","&amp;$E25&amp;",",SEARCH("|",SUBSTITUTE(" "&amp;$E25&amp;" "," ","|",COLUMNS($F25:G25)))+2,SEARCH("|",SUBSTITUTE(" "&amp;$E25&amp;" "," ","|",COLUMNS($F25:G25)+2))-SEARCH("|",SUBSTITUTE(" "&amp;$E25&amp;" "," ","|",COLUMNS($F25:G25)))-2)*1</f>
        <v>8</v>
      </c>
      <c r="H25" s="6">
        <f t="shared" si="2"/>
        <v>1220</v>
      </c>
      <c r="I25" s="8">
        <f t="shared" si="3"/>
        <v>2440</v>
      </c>
      <c r="J25" s="9">
        <f>precios[[#This Row],[Largo (mm)]]*precios[[#This Row],[Ancho (mm)]]*precios[[#This Row],[Calibre (mm)]]*precios[[#This Row],[Densidad Kg/mm³]]</f>
        <v>370.84825559999996</v>
      </c>
      <c r="K25" s="14">
        <v>1.1200000000000001</v>
      </c>
      <c r="L25" s="14">
        <f t="shared" si="4"/>
        <v>1.7</v>
      </c>
      <c r="M25" s="25">
        <v>3350</v>
      </c>
      <c r="N25" s="4">
        <f>IFERROR(precios[[#This Row],[Precio kg compra]]*precios[[#This Row],[KILOS]],"")</f>
        <v>1242341.6562599998</v>
      </c>
      <c r="O25" s="19">
        <f>IF(precios[[#This Row],[% venta x kg cortado]]&lt;=0,"",precios[[#This Row],[Precio kg compra]]*precios[[#This Row],[% venta x kg cortado]])</f>
        <v>5695</v>
      </c>
      <c r="P25" s="21">
        <f>precios[[#This Row],[Precio kg compra]]*precios[[#This Row],[% Utilidad fornato lámina completa]]</f>
        <v>3752.0000000000005</v>
      </c>
      <c r="Q25" s="22">
        <f>precios[[#This Row],[Vlr del kilo para venta lamina completa]]*precios[[#This Row],[KILOS]]</f>
        <v>1391422.6550112001</v>
      </c>
    </row>
    <row r="26" spans="1:17" ht="15" customHeight="1">
      <c r="A26" s="5" t="s">
        <v>26</v>
      </c>
      <c r="B26" s="5">
        <v>7.8499999999999994E-6</v>
      </c>
      <c r="C26" s="10" t="s">
        <v>33</v>
      </c>
      <c r="D26" s="7">
        <v>15.87</v>
      </c>
      <c r="E26" s="7" t="s">
        <v>30</v>
      </c>
      <c r="F26" s="6">
        <f>MID(","&amp;$E26&amp;",",SEARCH("|",SUBSTITUTE(" "&amp;$E26&amp;" "," ","|",COLUMNS($F26:F26)))+1,SEARCH("|",SUBSTITUTE(" "&amp;$E26&amp;" "," ","|",COLUMNS($F26:F26)+1))-SEARCH("|",SUBSTITUTE(" "&amp;$E26&amp;" "," ","|",COLUMNS($F26:F26)))-1)*1</f>
        <v>120</v>
      </c>
      <c r="G26" s="7">
        <f>MID(","&amp;$E26&amp;",",SEARCH("|",SUBSTITUTE(" "&amp;$E26&amp;" "," ","|",COLUMNS($F26:G26)))+2,SEARCH("|",SUBSTITUTE(" "&amp;$E26&amp;" "," ","|",COLUMNS($F26:G26)+2))-SEARCH("|",SUBSTITUTE(" "&amp;$E26&amp;" "," ","|",COLUMNS($F26:G26)))-2)*1</f>
        <v>6</v>
      </c>
      <c r="H26" s="6">
        <f t="shared" si="2"/>
        <v>1200</v>
      </c>
      <c r="I26" s="8">
        <f t="shared" si="3"/>
        <v>6000</v>
      </c>
      <c r="J26" s="9">
        <f>precios[[#This Row],[Largo (mm)]]*precios[[#This Row],[Ancho (mm)]]*precios[[#This Row],[Calibre (mm)]]*precios[[#This Row],[Densidad Kg/mm³]]</f>
        <v>896.97239999999988</v>
      </c>
      <c r="K26" s="14">
        <v>1.1200000000000001</v>
      </c>
      <c r="L26" s="14">
        <f t="shared" si="4"/>
        <v>1.7</v>
      </c>
      <c r="M26" s="25">
        <v>3350</v>
      </c>
      <c r="N26" s="4">
        <f>IFERROR(precios[[#This Row],[Precio kg compra]]*precios[[#This Row],[KILOS]],"")</f>
        <v>3004857.5399999996</v>
      </c>
      <c r="O26" s="19">
        <f>IF(precios[[#This Row],[% venta x kg cortado]]&lt;=0,"",precios[[#This Row],[Precio kg compra]]*precios[[#This Row],[% venta x kg cortado]])</f>
        <v>5695</v>
      </c>
      <c r="P26" s="21">
        <f>precios[[#This Row],[Precio kg compra]]*precios[[#This Row],[% Utilidad fornato lámina completa]]</f>
        <v>3752.0000000000005</v>
      </c>
      <c r="Q26" s="22">
        <f>precios[[#This Row],[Vlr del kilo para venta lamina completa]]*precios[[#This Row],[KILOS]]</f>
        <v>3365440.4448000002</v>
      </c>
    </row>
    <row r="27" spans="1:17" ht="15" customHeight="1">
      <c r="A27" s="5" t="s">
        <v>26</v>
      </c>
      <c r="B27" s="5">
        <v>7.8499999999999994E-6</v>
      </c>
      <c r="C27" s="10" t="s">
        <v>32</v>
      </c>
      <c r="D27" s="7">
        <v>19</v>
      </c>
      <c r="E27" s="7" t="s">
        <v>0</v>
      </c>
      <c r="F27" s="6">
        <f>MID(","&amp;$E27&amp;",",SEARCH("|",SUBSTITUTE(" "&amp;$E27&amp;" "," ","|",COLUMNS($F27:F27)))+1,SEARCH("|",SUBSTITUTE(" "&amp;$E27&amp;" "," ","|",COLUMNS($F27:F27)+1))-SEARCH("|",SUBSTITUTE(" "&amp;$E27&amp;" "," ","|",COLUMNS($F27:F27)))-1)*1</f>
        <v>4</v>
      </c>
      <c r="G27" s="7">
        <f>MID(","&amp;$E27&amp;",",SEARCH("|",SUBSTITUTE(" "&amp;$E27&amp;" "," ","|",COLUMNS($F27:G27)))+2,SEARCH("|",SUBSTITUTE(" "&amp;$E27&amp;" "," ","|",COLUMNS($F27:G27)+2))-SEARCH("|",SUBSTITUTE(" "&amp;$E27&amp;" "," ","|",COLUMNS($F27:G27)))-2)*1</f>
        <v>8</v>
      </c>
      <c r="H27" s="6">
        <f t="shared" si="2"/>
        <v>1220</v>
      </c>
      <c r="I27" s="8">
        <f t="shared" si="3"/>
        <v>2440</v>
      </c>
      <c r="J27" s="9">
        <f>precios[[#This Row],[Largo (mm)]]*precios[[#This Row],[Ancho (mm)]]*precios[[#This Row],[Calibre (mm)]]*precios[[#This Row],[Densidad Kg/mm³]]</f>
        <v>443.98971999999998</v>
      </c>
      <c r="K27" s="14">
        <v>1.1200000000000001</v>
      </c>
      <c r="L27" s="14">
        <f t="shared" si="4"/>
        <v>1.7</v>
      </c>
      <c r="M27" s="25">
        <v>3350</v>
      </c>
      <c r="N27" s="4">
        <f>IFERROR(precios[[#This Row],[Precio kg compra]]*precios[[#This Row],[KILOS]],"")</f>
        <v>1487365.5619999999</v>
      </c>
      <c r="O27" s="19">
        <f>IF(precios[[#This Row],[% venta x kg cortado]]&lt;=0,"",precios[[#This Row],[Precio kg compra]]*precios[[#This Row],[% venta x kg cortado]])</f>
        <v>5695</v>
      </c>
      <c r="P27" s="21">
        <f>precios[[#This Row],[Precio kg compra]]*precios[[#This Row],[% Utilidad fornato lámina completa]]</f>
        <v>3752.0000000000005</v>
      </c>
      <c r="Q27" s="22">
        <f>precios[[#This Row],[Vlr del kilo para venta lamina completa]]*precios[[#This Row],[KILOS]]</f>
        <v>1665849.4294400001</v>
      </c>
    </row>
    <row r="28" spans="1:17" ht="15" customHeight="1">
      <c r="A28" s="5" t="s">
        <v>26</v>
      </c>
      <c r="B28" s="5">
        <v>7.8499999999999994E-6</v>
      </c>
      <c r="C28" s="10" t="s">
        <v>32</v>
      </c>
      <c r="D28" s="7">
        <v>19</v>
      </c>
      <c r="E28" s="7" t="s">
        <v>30</v>
      </c>
      <c r="F28" s="6">
        <f>MID(","&amp;$E28&amp;",",SEARCH("|",SUBSTITUTE(" "&amp;$E28&amp;" "," ","|",COLUMNS($F28:F28)))+1,SEARCH("|",SUBSTITUTE(" "&amp;$E28&amp;" "," ","|",COLUMNS($F28:F28)+1))-SEARCH("|",SUBSTITUTE(" "&amp;$E28&amp;" "," ","|",COLUMNS($F28:F28)))-1)*1</f>
        <v>120</v>
      </c>
      <c r="G28" s="7">
        <f>MID(","&amp;$E28&amp;",",SEARCH("|",SUBSTITUTE(" "&amp;$E28&amp;" "," ","|",COLUMNS($F28:G28)))+2,SEARCH("|",SUBSTITUTE(" "&amp;$E28&amp;" "," ","|",COLUMNS($F28:G28)+2))-SEARCH("|",SUBSTITUTE(" "&amp;$E28&amp;" "," ","|",COLUMNS($F28:G28)))-2)*1</f>
        <v>6</v>
      </c>
      <c r="H28" s="6">
        <f t="shared" si="2"/>
        <v>1200</v>
      </c>
      <c r="I28" s="8">
        <f t="shared" si="3"/>
        <v>6000</v>
      </c>
      <c r="J28" s="9">
        <f>precios[[#This Row],[Largo (mm)]]*precios[[#This Row],[Ancho (mm)]]*precios[[#This Row],[Calibre (mm)]]*precios[[#This Row],[Densidad Kg/mm³]]</f>
        <v>1073.8799999999999</v>
      </c>
      <c r="K28" s="14">
        <v>1.1200000000000001</v>
      </c>
      <c r="L28" s="14">
        <f t="shared" si="4"/>
        <v>1.7</v>
      </c>
      <c r="M28" s="25">
        <v>3350</v>
      </c>
      <c r="N28" s="4">
        <f>IFERROR(precios[[#This Row],[Precio kg compra]]*precios[[#This Row],[KILOS]],"")</f>
        <v>3597497.9999999995</v>
      </c>
      <c r="O28" s="19">
        <f>IF(precios[[#This Row],[% venta x kg cortado]]&lt;=0,"",precios[[#This Row],[Precio kg compra]]*precios[[#This Row],[% venta x kg cortado]])</f>
        <v>5695</v>
      </c>
      <c r="P28" s="21">
        <f>precios[[#This Row],[Precio kg compra]]*precios[[#This Row],[% Utilidad fornato lámina completa]]</f>
        <v>3752.0000000000005</v>
      </c>
      <c r="Q28" s="22">
        <f>precios[[#This Row],[Vlr del kilo para venta lamina completa]]*precios[[#This Row],[KILOS]]</f>
        <v>4029197.7600000002</v>
      </c>
    </row>
    <row r="29" spans="1:17" ht="15" customHeight="1">
      <c r="A29" s="5" t="s">
        <v>26</v>
      </c>
      <c r="B29" s="5">
        <v>7.8499999999999994E-6</v>
      </c>
      <c r="C29" s="10" t="s">
        <v>31</v>
      </c>
      <c r="D29" s="7">
        <v>25.4</v>
      </c>
      <c r="E29" s="7" t="s">
        <v>0</v>
      </c>
      <c r="F29" s="6">
        <f>MID(","&amp;$E29&amp;",",SEARCH("|",SUBSTITUTE(" "&amp;$E29&amp;" "," ","|",COLUMNS($F29:F29)))+1,SEARCH("|",SUBSTITUTE(" "&amp;$E29&amp;" "," ","|",COLUMNS($F29:F29)+1))-SEARCH("|",SUBSTITUTE(" "&amp;$E29&amp;" "," ","|",COLUMNS($F29:F29)))-1)*1</f>
        <v>4</v>
      </c>
      <c r="G29" s="7">
        <f>MID(","&amp;$E29&amp;",",SEARCH("|",SUBSTITUTE(" "&amp;$E29&amp;" "," ","|",COLUMNS($F29:G29)))+2,SEARCH("|",SUBSTITUTE(" "&amp;$E29&amp;" "," ","|",COLUMNS($F29:G29)+2))-SEARCH("|",SUBSTITUTE(" "&amp;$E29&amp;" "," ","|",COLUMNS($F29:G29)))-2)*1</f>
        <v>8</v>
      </c>
      <c r="H29" s="6">
        <f t="shared" si="2"/>
        <v>1220</v>
      </c>
      <c r="I29" s="8">
        <f t="shared" si="3"/>
        <v>2440</v>
      </c>
      <c r="J29" s="9">
        <f>precios[[#This Row],[Largo (mm)]]*precios[[#This Row],[Ancho (mm)]]*precios[[#This Row],[Calibre (mm)]]*precios[[#This Row],[Densidad Kg/mm³]]</f>
        <v>593.54415199999994</v>
      </c>
      <c r="K29" s="14">
        <v>1.1200000000000001</v>
      </c>
      <c r="L29" s="14">
        <f t="shared" si="4"/>
        <v>1.7</v>
      </c>
      <c r="M29" s="25">
        <v>3350</v>
      </c>
      <c r="N29" s="4">
        <f>IFERROR(precios[[#This Row],[Precio kg compra]]*precios[[#This Row],[KILOS]],"")</f>
        <v>1988372.9091999999</v>
      </c>
      <c r="O29" s="19">
        <f>IF(precios[[#This Row],[% venta x kg cortado]]&lt;=0,"",precios[[#This Row],[Precio kg compra]]*precios[[#This Row],[% venta x kg cortado]])</f>
        <v>5695</v>
      </c>
      <c r="P29" s="21">
        <f>precios[[#This Row],[Precio kg compra]]*precios[[#This Row],[% Utilidad fornato lámina completa]]</f>
        <v>3752.0000000000005</v>
      </c>
      <c r="Q29" s="22">
        <f>precios[[#This Row],[Vlr del kilo para venta lamina completa]]*precios[[#This Row],[KILOS]]</f>
        <v>2226977.6583040003</v>
      </c>
    </row>
    <row r="30" spans="1:17" ht="15" customHeight="1">
      <c r="A30" s="5" t="s">
        <v>26</v>
      </c>
      <c r="B30" s="5">
        <v>7.8499999999999994E-6</v>
      </c>
      <c r="C30" s="10" t="s">
        <v>31</v>
      </c>
      <c r="D30" s="7">
        <v>25.4</v>
      </c>
      <c r="E30" s="7" t="s">
        <v>30</v>
      </c>
      <c r="F30" s="6">
        <f>MID(","&amp;$E30&amp;",",SEARCH("|",SUBSTITUTE(" "&amp;$E30&amp;" "," ","|",COLUMNS($F30:F30)))+1,SEARCH("|",SUBSTITUTE(" "&amp;$E30&amp;" "," ","|",COLUMNS($F30:F30)+1))-SEARCH("|",SUBSTITUTE(" "&amp;$E30&amp;" "," ","|",COLUMNS($F30:F30)))-1)*1</f>
        <v>120</v>
      </c>
      <c r="G30" s="7">
        <f>MID(","&amp;$E30&amp;",",SEARCH("|",SUBSTITUTE(" "&amp;$E30&amp;" "," ","|",COLUMNS($F30:G30)))+2,SEARCH("|",SUBSTITUTE(" "&amp;$E30&amp;" "," ","|",COLUMNS($F30:G30)+2))-SEARCH("|",SUBSTITUTE(" "&amp;$E30&amp;" "," ","|",COLUMNS($F30:G30)))-2)*1</f>
        <v>6</v>
      </c>
      <c r="H30" s="6">
        <f t="shared" si="2"/>
        <v>1200</v>
      </c>
      <c r="I30" s="8">
        <f t="shared" si="3"/>
        <v>6000</v>
      </c>
      <c r="J30" s="9">
        <f>precios[[#This Row],[Largo (mm)]]*precios[[#This Row],[Ancho (mm)]]*precios[[#This Row],[Calibre (mm)]]*precios[[#This Row],[Densidad Kg/mm³]]</f>
        <v>1435.6079999999999</v>
      </c>
      <c r="K30" s="14">
        <v>1.1200000000000001</v>
      </c>
      <c r="L30" s="14">
        <f t="shared" si="4"/>
        <v>1.7</v>
      </c>
      <c r="M30" s="25">
        <v>3350</v>
      </c>
      <c r="N30" s="4">
        <f>IFERROR(precios[[#This Row],[Precio kg compra]]*precios[[#This Row],[KILOS]],"")</f>
        <v>4809286.8</v>
      </c>
      <c r="O30" s="19">
        <f>IF(precios[[#This Row],[% venta x kg cortado]]&lt;=0,"",precios[[#This Row],[Precio kg compra]]*precios[[#This Row],[% venta x kg cortado]])</f>
        <v>5695</v>
      </c>
      <c r="P30" s="21">
        <f>precios[[#This Row],[Precio kg compra]]*precios[[#This Row],[% Utilidad fornato lámina completa]]</f>
        <v>3752.0000000000005</v>
      </c>
      <c r="Q30" s="22">
        <f>precios[[#This Row],[Vlr del kilo para venta lamina completa]]*precios[[#This Row],[KILOS]]</f>
        <v>5386401.216</v>
      </c>
    </row>
    <row r="31" spans="1:17" ht="15" customHeight="1">
      <c r="A31" s="5" t="s">
        <v>26</v>
      </c>
      <c r="B31" s="5">
        <v>7.8499999999999994E-6</v>
      </c>
      <c r="C31" s="10" t="s">
        <v>29</v>
      </c>
      <c r="D31" s="7">
        <v>32</v>
      </c>
      <c r="E31" s="7" t="s">
        <v>0</v>
      </c>
      <c r="F31" s="6">
        <f>MID(","&amp;$E31&amp;",",SEARCH("|",SUBSTITUTE(" "&amp;$E31&amp;" "," ","|",COLUMNS($F31:F31)))+1,SEARCH("|",SUBSTITUTE(" "&amp;$E31&amp;" "," ","|",COLUMNS($F31:F31)+1))-SEARCH("|",SUBSTITUTE(" "&amp;$E31&amp;" "," ","|",COLUMNS($F31:F31)))-1)*1</f>
        <v>4</v>
      </c>
      <c r="G31" s="7">
        <f>MID(","&amp;$E31&amp;",",SEARCH("|",SUBSTITUTE(" "&amp;$E31&amp;" "," ","|",COLUMNS($F31:G31)))+2,SEARCH("|",SUBSTITUTE(" "&amp;$E31&amp;" "," ","|",COLUMNS($F31:G31)+2))-SEARCH("|",SUBSTITUTE(" "&amp;$E31&amp;" "," ","|",COLUMNS($F31:G31)))-2)*1</f>
        <v>8</v>
      </c>
      <c r="H31" s="6">
        <f t="shared" si="2"/>
        <v>1220</v>
      </c>
      <c r="I31" s="8">
        <f t="shared" si="3"/>
        <v>2440</v>
      </c>
      <c r="J31" s="9">
        <f>precios[[#This Row],[Largo (mm)]]*precios[[#This Row],[Ancho (mm)]]*precios[[#This Row],[Calibre (mm)]]*precios[[#This Row],[Densidad Kg/mm³]]</f>
        <v>747.77215999999999</v>
      </c>
      <c r="K31" s="14">
        <v>1.1200000000000001</v>
      </c>
      <c r="L31" s="14">
        <f t="shared" si="4"/>
        <v>1.7</v>
      </c>
      <c r="M31" s="25">
        <v>3400</v>
      </c>
      <c r="N31" s="4">
        <f>IFERROR(precios[[#This Row],[Precio kg compra]]*precios[[#This Row],[KILOS]],"")</f>
        <v>2542425.344</v>
      </c>
      <c r="O31" s="19">
        <f>IF(precios[[#This Row],[% venta x kg cortado]]&lt;=0,"",precios[[#This Row],[Precio kg compra]]*precios[[#This Row],[% venta x kg cortado]])</f>
        <v>5780</v>
      </c>
      <c r="P31" s="21">
        <f>precios[[#This Row],[Precio kg compra]]*precios[[#This Row],[% Utilidad fornato lámina completa]]</f>
        <v>3808.0000000000005</v>
      </c>
      <c r="Q31" s="22">
        <f>precios[[#This Row],[Vlr del kilo para venta lamina completa]]*precios[[#This Row],[KILOS]]</f>
        <v>2847516.3852800005</v>
      </c>
    </row>
    <row r="32" spans="1:17" ht="15" customHeight="1">
      <c r="A32" s="5" t="s">
        <v>26</v>
      </c>
      <c r="B32" s="5">
        <v>7.8499999999999994E-6</v>
      </c>
      <c r="C32" s="10" t="s">
        <v>28</v>
      </c>
      <c r="D32" s="7">
        <v>38</v>
      </c>
      <c r="E32" s="7" t="s">
        <v>0</v>
      </c>
      <c r="F32" s="6">
        <f>MID(","&amp;$E32&amp;",",SEARCH("|",SUBSTITUTE(" "&amp;$E32&amp;" "," ","|",COLUMNS($F32:F32)))+1,SEARCH("|",SUBSTITUTE(" "&amp;$E32&amp;" "," ","|",COLUMNS($F32:F32)+1))-SEARCH("|",SUBSTITUTE(" "&amp;$E32&amp;" "," ","|",COLUMNS($F32:F32)))-1)*1</f>
        <v>4</v>
      </c>
      <c r="G32" s="7">
        <f>MID(","&amp;$E32&amp;",",SEARCH("|",SUBSTITUTE(" "&amp;$E32&amp;" "," ","|",COLUMNS($F32:G32)))+2,SEARCH("|",SUBSTITUTE(" "&amp;$E32&amp;" "," ","|",COLUMNS($F32:G32)+2))-SEARCH("|",SUBSTITUTE(" "&amp;$E32&amp;" "," ","|",COLUMNS($F32:G32)))-2)*1</f>
        <v>8</v>
      </c>
      <c r="H32" s="6">
        <f t="shared" si="2"/>
        <v>1220</v>
      </c>
      <c r="I32" s="8">
        <f t="shared" si="3"/>
        <v>2440</v>
      </c>
      <c r="J32" s="9">
        <f>precios[[#This Row],[Largo (mm)]]*precios[[#This Row],[Ancho (mm)]]*precios[[#This Row],[Calibre (mm)]]*precios[[#This Row],[Densidad Kg/mm³]]</f>
        <v>887.97943999999995</v>
      </c>
      <c r="K32" s="14">
        <v>1.1200000000000001</v>
      </c>
      <c r="L32" s="14">
        <f t="shared" si="4"/>
        <v>1.7</v>
      </c>
      <c r="M32" s="25">
        <v>3400</v>
      </c>
      <c r="N32" s="4">
        <f>IFERROR(precios[[#This Row],[Precio kg compra]]*precios[[#This Row],[KILOS]],"")</f>
        <v>3019130.0959999999</v>
      </c>
      <c r="O32" s="19">
        <f>IF(precios[[#This Row],[% venta x kg cortado]]&lt;=0,"",precios[[#This Row],[Precio kg compra]]*precios[[#This Row],[% venta x kg cortado]])</f>
        <v>5780</v>
      </c>
      <c r="P32" s="21">
        <f>precios[[#This Row],[Precio kg compra]]*precios[[#This Row],[% Utilidad fornato lámina completa]]</f>
        <v>3808.0000000000005</v>
      </c>
      <c r="Q32" s="22">
        <f>precios[[#This Row],[Vlr del kilo para venta lamina completa]]*precios[[#This Row],[KILOS]]</f>
        <v>3381425.7075200002</v>
      </c>
    </row>
    <row r="33" spans="1:17" ht="15" customHeight="1">
      <c r="A33" s="5" t="s">
        <v>26</v>
      </c>
      <c r="B33" s="5">
        <v>7.8499999999999994E-6</v>
      </c>
      <c r="C33" s="6" t="s">
        <v>27</v>
      </c>
      <c r="D33" s="7">
        <v>51</v>
      </c>
      <c r="E33" s="7" t="s">
        <v>0</v>
      </c>
      <c r="F33" s="6">
        <f>MID(","&amp;$E33&amp;",",SEARCH("|",SUBSTITUTE(" "&amp;$E33&amp;" "," ","|",COLUMNS($F33:F33)))+1,SEARCH("|",SUBSTITUTE(" "&amp;$E33&amp;" "," ","|",COLUMNS($F33:F33)+1))-SEARCH("|",SUBSTITUTE(" "&amp;$E33&amp;" "," ","|",COLUMNS($F33:F33)))-1)*1</f>
        <v>4</v>
      </c>
      <c r="G33" s="7">
        <f>MID(","&amp;$E33&amp;",",SEARCH("|",SUBSTITUTE(" "&amp;$E33&amp;" "," ","|",COLUMNS($F33:G33)))+2,SEARCH("|",SUBSTITUTE(" "&amp;$E33&amp;" "," ","|",COLUMNS($F33:G33)+2))-SEARCH("|",SUBSTITUTE(" "&amp;$E33&amp;" "," ","|",COLUMNS($F33:G33)))-2)*1</f>
        <v>8</v>
      </c>
      <c r="H33" s="6">
        <f t="shared" si="2"/>
        <v>1220</v>
      </c>
      <c r="I33" s="8">
        <f t="shared" si="3"/>
        <v>2440</v>
      </c>
      <c r="J33" s="9">
        <f>precios[[#This Row],[Largo (mm)]]*precios[[#This Row],[Ancho (mm)]]*precios[[#This Row],[Calibre (mm)]]*precios[[#This Row],[Densidad Kg/mm³]]</f>
        <v>1191.76188</v>
      </c>
      <c r="K33" s="14">
        <v>1.1200000000000001</v>
      </c>
      <c r="L33" s="14">
        <f t="shared" si="4"/>
        <v>1.7</v>
      </c>
      <c r="M33" s="25">
        <v>3500</v>
      </c>
      <c r="N33" s="4">
        <f>IFERROR(precios[[#This Row],[Precio kg compra]]*precios[[#This Row],[KILOS]],"")</f>
        <v>4171166.58</v>
      </c>
      <c r="O33" s="19">
        <f>IF(precios[[#This Row],[% venta x kg cortado]]&lt;=0,"",precios[[#This Row],[Precio kg compra]]*precios[[#This Row],[% venta x kg cortado]])</f>
        <v>5950</v>
      </c>
      <c r="P33" s="21">
        <f>precios[[#This Row],[Precio kg compra]]*precios[[#This Row],[% Utilidad fornato lámina completa]]</f>
        <v>3920.0000000000005</v>
      </c>
      <c r="Q33" s="22">
        <f>precios[[#This Row],[Vlr del kilo para venta lamina completa]]*precios[[#This Row],[KILOS]]</f>
        <v>4671706.569600001</v>
      </c>
    </row>
    <row r="34" spans="1:17" ht="15" customHeight="1">
      <c r="A34" s="5" t="s">
        <v>26</v>
      </c>
      <c r="B34" s="5">
        <v>7.8499999999999994E-6</v>
      </c>
      <c r="C34" s="10" t="s">
        <v>25</v>
      </c>
      <c r="D34" s="7">
        <v>76</v>
      </c>
      <c r="E34" s="7" t="s">
        <v>0</v>
      </c>
      <c r="F34" s="6">
        <f>MID(","&amp;$E34&amp;",",SEARCH("|",SUBSTITUTE(" "&amp;$E34&amp;" "," ","|",COLUMNS($F34:F34)))+1,SEARCH("|",SUBSTITUTE(" "&amp;$E34&amp;" "," ","|",COLUMNS($F34:F34)+1))-SEARCH("|",SUBSTITUTE(" "&amp;$E34&amp;" "," ","|",COLUMNS($F34:F34)))-1)*1</f>
        <v>4</v>
      </c>
      <c r="G34" s="7">
        <f>MID(","&amp;$E34&amp;",",SEARCH("|",SUBSTITUTE(" "&amp;$E34&amp;" "," ","|",COLUMNS($F34:G34)))+2,SEARCH("|",SUBSTITUTE(" "&amp;$E34&amp;" "," ","|",COLUMNS($F34:G34)+2))-SEARCH("|",SUBSTITUTE(" "&amp;$E34&amp;" "," ","|",COLUMNS($F34:G34)))-2)*1</f>
        <v>8</v>
      </c>
      <c r="H34" s="6">
        <f t="shared" si="2"/>
        <v>1220</v>
      </c>
      <c r="I34" s="8">
        <f t="shared" si="3"/>
        <v>2440</v>
      </c>
      <c r="J34" s="9">
        <f>precios[[#This Row],[Largo (mm)]]*precios[[#This Row],[Ancho (mm)]]*precios[[#This Row],[Calibre (mm)]]*precios[[#This Row],[Densidad Kg/mm³]]</f>
        <v>1775.9588799999999</v>
      </c>
      <c r="K34" s="14">
        <v>1.1200000000000001</v>
      </c>
      <c r="L34" s="14">
        <f t="shared" si="4"/>
        <v>1.7</v>
      </c>
      <c r="M34" s="25">
        <v>3500</v>
      </c>
      <c r="N34" s="4">
        <f>IFERROR(precios[[#This Row],[Precio kg compra]]*precios[[#This Row],[KILOS]],"")</f>
        <v>6215856.0800000001</v>
      </c>
      <c r="O34" s="19">
        <f>IF(precios[[#This Row],[% venta x kg cortado]]&lt;=0,"",precios[[#This Row],[Precio kg compra]]*precios[[#This Row],[% venta x kg cortado]])</f>
        <v>5950</v>
      </c>
      <c r="P34" s="21">
        <f>precios[[#This Row],[Precio kg compra]]*precios[[#This Row],[% Utilidad fornato lámina completa]]</f>
        <v>3920.0000000000005</v>
      </c>
      <c r="Q34" s="22">
        <f>precios[[#This Row],[Vlr del kilo para venta lamina completa]]*precios[[#This Row],[KILOS]]</f>
        <v>6961758.8096000003</v>
      </c>
    </row>
    <row r="35" spans="1:17" ht="15" customHeight="1">
      <c r="A35" s="5" t="s">
        <v>23</v>
      </c>
      <c r="B35" s="5">
        <v>8.2500000000000006E-6</v>
      </c>
      <c r="C35" s="6" t="s">
        <v>57</v>
      </c>
      <c r="D35" s="7">
        <v>2.5</v>
      </c>
      <c r="E35" s="7" t="s">
        <v>22</v>
      </c>
      <c r="F35" s="6">
        <f>MID(","&amp;$E35&amp;",",SEARCH("|",SUBSTITUTE(" "&amp;$E35&amp;" "," ","|",COLUMNS($F35:F35)))+1,SEARCH("|",SUBSTITUTE(" "&amp;$E35&amp;" "," ","|",COLUMNS($F35:F35)+1))-SEARCH("|",SUBSTITUTE(" "&amp;$E35&amp;" "," ","|",COLUMNS($F35:F35)))-1)*1</f>
        <v>1</v>
      </c>
      <c r="G35" s="7">
        <f>MID(","&amp;$E35&amp;",",SEARCH("|",SUBSTITUTE(" "&amp;$E35&amp;" "," ","|",COLUMNS($F35:G35)))+2,SEARCH("|",SUBSTITUTE(" "&amp;$E35&amp;" "," ","|",COLUMNS($F35:G35)+2))-SEARCH("|",SUBSTITUTE(" "&amp;$E35&amp;" "," ","|",COLUMNS($F35:G35)))-2)*1</f>
        <v>3</v>
      </c>
      <c r="H35" s="6">
        <f t="shared" si="2"/>
        <v>1000</v>
      </c>
      <c r="I35" s="8">
        <f t="shared" si="3"/>
        <v>3000</v>
      </c>
      <c r="J35" s="9">
        <f>precios[[#This Row],[Largo (mm)]]*precios[[#This Row],[Ancho (mm)]]*precios[[#This Row],[Calibre (mm)]]*precios[[#This Row],[Densidad Kg/mm³]]</f>
        <v>61.875000000000007</v>
      </c>
      <c r="K35" s="14">
        <v>1.1200000000000001</v>
      </c>
      <c r="L35" s="14">
        <f t="shared" si="4"/>
        <v>1.7</v>
      </c>
      <c r="M35" s="25">
        <v>3350</v>
      </c>
      <c r="N35" s="4">
        <f>IFERROR(precios[[#This Row],[Precio kg compra]]*precios[[#This Row],[KILOS]],"")</f>
        <v>207281.25000000003</v>
      </c>
      <c r="O35" s="19">
        <f>IF(precios[[#This Row],[% venta x kg cortado]]&lt;=0,"",precios[[#This Row],[Precio kg compra]]*precios[[#This Row],[% venta x kg cortado]])</f>
        <v>5695</v>
      </c>
      <c r="P35" s="21">
        <f>precios[[#This Row],[Precio kg compra]]*precios[[#This Row],[% Utilidad fornato lámina completa]]</f>
        <v>3752.0000000000005</v>
      </c>
      <c r="Q35" s="22">
        <f>precios[[#This Row],[Vlr del kilo para venta lamina completa]]*precios[[#This Row],[KILOS]]</f>
        <v>232155.00000000006</v>
      </c>
    </row>
    <row r="36" spans="1:17" ht="15" customHeight="1">
      <c r="A36" s="5" t="s">
        <v>23</v>
      </c>
      <c r="B36" s="5">
        <v>8.2500000000000006E-6</v>
      </c>
      <c r="C36" s="6" t="s">
        <v>8</v>
      </c>
      <c r="D36" s="7">
        <v>3</v>
      </c>
      <c r="E36" s="7" t="s">
        <v>22</v>
      </c>
      <c r="F36" s="6">
        <f>MID(","&amp;$E36&amp;",",SEARCH("|",SUBSTITUTE(" "&amp;$E36&amp;" "," ","|",COLUMNS($F36:F36)))+1,SEARCH("|",SUBSTITUTE(" "&amp;$E36&amp;" "," ","|",COLUMNS($F36:F36)+1))-SEARCH("|",SUBSTITUTE(" "&amp;$E36&amp;" "," ","|",COLUMNS($F36:F36)))-1)*1</f>
        <v>1</v>
      </c>
      <c r="G36" s="7">
        <f>MID(","&amp;$E36&amp;",",SEARCH("|",SUBSTITUTE(" "&amp;$E36&amp;" "," ","|",COLUMNS($F36:G36)))+2,SEARCH("|",SUBSTITUTE(" "&amp;$E36&amp;" "," ","|",COLUMNS($F36:G36)+2))-SEARCH("|",SUBSTITUTE(" "&amp;$E36&amp;" "," ","|",COLUMNS($F36:G36)))-2)*1</f>
        <v>3</v>
      </c>
      <c r="H36" s="6">
        <f t="shared" si="2"/>
        <v>1000</v>
      </c>
      <c r="I36" s="8">
        <f t="shared" si="3"/>
        <v>3000</v>
      </c>
      <c r="J36" s="9">
        <f>precios[[#This Row],[Largo (mm)]]*precios[[#This Row],[Ancho (mm)]]*precios[[#This Row],[Calibre (mm)]]*precios[[#This Row],[Densidad Kg/mm³]]</f>
        <v>74.25</v>
      </c>
      <c r="K36" s="14">
        <v>1.1200000000000001</v>
      </c>
      <c r="L36" s="14">
        <f t="shared" ref="L36:L68" si="5">1.7</f>
        <v>1.7</v>
      </c>
      <c r="M36" s="25">
        <v>3350</v>
      </c>
      <c r="N36" s="4">
        <f>IFERROR(precios[[#This Row],[Precio kg compra]]*precios[[#This Row],[KILOS]],"")</f>
        <v>248737.5</v>
      </c>
      <c r="O36" s="19">
        <f>IF(precios[[#This Row],[% venta x kg cortado]]&lt;=0,"",precios[[#This Row],[Precio kg compra]]*precios[[#This Row],[% venta x kg cortado]])</f>
        <v>5695</v>
      </c>
      <c r="P36" s="21">
        <f>precios[[#This Row],[Precio kg compra]]*precios[[#This Row],[% Utilidad fornato lámina completa]]</f>
        <v>3752.0000000000005</v>
      </c>
      <c r="Q36" s="22">
        <f>precios[[#This Row],[Vlr del kilo para venta lamina completa]]*precios[[#This Row],[KILOS]]</f>
        <v>278586.00000000006</v>
      </c>
    </row>
    <row r="37" spans="1:17" ht="15" customHeight="1">
      <c r="A37" s="5" t="s">
        <v>23</v>
      </c>
      <c r="B37" s="5">
        <v>8.2500000000000006E-6</v>
      </c>
      <c r="C37" s="6" t="s">
        <v>8</v>
      </c>
      <c r="D37" s="7">
        <v>3</v>
      </c>
      <c r="E37" s="7" t="s">
        <v>24</v>
      </c>
      <c r="F37" s="6">
        <f>MID(","&amp;$E37&amp;",",SEARCH("|",SUBSTITUTE(" "&amp;$E37&amp;" "," ","|",COLUMNS($F37:F37)))+1,SEARCH("|",SUBSTITUTE(" "&amp;$E37&amp;" "," ","|",COLUMNS($F37:F37)+1))-SEARCH("|",SUBSTITUTE(" "&amp;$E37&amp;" "," ","|",COLUMNS($F37:F37)))-1)*1</f>
        <v>120</v>
      </c>
      <c r="G37" s="7">
        <f>MID(","&amp;$E37&amp;",",SEARCH("|",SUBSTITUTE(" "&amp;$E37&amp;" "," ","|",COLUMNS($F37:G37)))+2,SEARCH("|",SUBSTITUTE(" "&amp;$E37&amp;" "," ","|",COLUMNS($F37:G37)+2))-SEARCH("|",SUBSTITUTE(" "&amp;$E37&amp;" "," ","|",COLUMNS($F37:G37)))-2)*1</f>
        <v>3</v>
      </c>
      <c r="H37" s="6">
        <f t="shared" si="2"/>
        <v>1200</v>
      </c>
      <c r="I37" s="8">
        <f t="shared" si="3"/>
        <v>3000</v>
      </c>
      <c r="J37" s="9">
        <f>precios[[#This Row],[Largo (mm)]]*precios[[#This Row],[Ancho (mm)]]*precios[[#This Row],[Calibre (mm)]]*precios[[#This Row],[Densidad Kg/mm³]]</f>
        <v>89.100000000000009</v>
      </c>
      <c r="K37" s="14">
        <v>1.1200000000000001</v>
      </c>
      <c r="L37" s="14">
        <f t="shared" si="5"/>
        <v>1.7</v>
      </c>
      <c r="M37" s="25">
        <v>3350</v>
      </c>
      <c r="N37" s="4">
        <f>IFERROR(precios[[#This Row],[Precio kg compra]]*precios[[#This Row],[KILOS]],"")</f>
        <v>298485</v>
      </c>
      <c r="O37" s="19">
        <f>IF(precios[[#This Row],[% venta x kg cortado]]&lt;=0,"",precios[[#This Row],[Precio kg compra]]*precios[[#This Row],[% venta x kg cortado]])</f>
        <v>5695</v>
      </c>
      <c r="P37" s="21">
        <f>precios[[#This Row],[Precio kg compra]]*precios[[#This Row],[% Utilidad fornato lámina completa]]</f>
        <v>3752.0000000000005</v>
      </c>
      <c r="Q37" s="22">
        <f>precios[[#This Row],[Vlr del kilo para venta lamina completa]]*precios[[#This Row],[KILOS]]</f>
        <v>334303.20000000007</v>
      </c>
    </row>
    <row r="38" spans="1:17" ht="15" customHeight="1">
      <c r="A38" s="5" t="s">
        <v>23</v>
      </c>
      <c r="B38" s="5">
        <v>8.2500000000000006E-6</v>
      </c>
      <c r="C38" s="6" t="s">
        <v>6</v>
      </c>
      <c r="D38" s="7">
        <v>4.5</v>
      </c>
      <c r="E38" s="7" t="s">
        <v>22</v>
      </c>
      <c r="F38" s="6">
        <f>MID(","&amp;$E38&amp;",",SEARCH("|",SUBSTITUTE(" "&amp;$E38&amp;" "," ","|",COLUMNS($F38:F38)))+1,SEARCH("|",SUBSTITUTE(" "&amp;$E38&amp;" "," ","|",COLUMNS($F38:F38)+1))-SEARCH("|",SUBSTITUTE(" "&amp;$E38&amp;" "," ","|",COLUMNS($F38:F38)))-1)*1</f>
        <v>1</v>
      </c>
      <c r="G38" s="7">
        <f>MID(","&amp;$E38&amp;",",SEARCH("|",SUBSTITUTE(" "&amp;$E38&amp;" "," ","|",COLUMNS($F38:G38)))+2,SEARCH("|",SUBSTITUTE(" "&amp;$E38&amp;" "," ","|",COLUMNS($F38:G38)+2))-SEARCH("|",SUBSTITUTE(" "&amp;$E38&amp;" "," ","|",COLUMNS($F38:G38)))-2)*1</f>
        <v>3</v>
      </c>
      <c r="H38" s="6">
        <f t="shared" si="2"/>
        <v>1000</v>
      </c>
      <c r="I38" s="8">
        <f t="shared" si="3"/>
        <v>3000</v>
      </c>
      <c r="J38" s="9">
        <f>precios[[#This Row],[Largo (mm)]]*precios[[#This Row],[Ancho (mm)]]*precios[[#This Row],[Calibre (mm)]]*precios[[#This Row],[Densidad Kg/mm³]]</f>
        <v>111.37500000000001</v>
      </c>
      <c r="K38" s="14">
        <v>1.1200000000000001</v>
      </c>
      <c r="L38" s="14">
        <f t="shared" si="5"/>
        <v>1.7</v>
      </c>
      <c r="M38" s="25">
        <v>3350</v>
      </c>
      <c r="N38" s="4">
        <f>IFERROR(precios[[#This Row],[Precio kg compra]]*precios[[#This Row],[KILOS]],"")</f>
        <v>373106.25000000006</v>
      </c>
      <c r="O38" s="19">
        <f>IF(precios[[#This Row],[% venta x kg cortado]]&lt;=0,"",precios[[#This Row],[Precio kg compra]]*precios[[#This Row],[% venta x kg cortado]])</f>
        <v>5695</v>
      </c>
      <c r="P38" s="21">
        <f>precios[[#This Row],[Precio kg compra]]*precios[[#This Row],[% Utilidad fornato lámina completa]]</f>
        <v>3752.0000000000005</v>
      </c>
      <c r="Q38" s="22">
        <f>precios[[#This Row],[Vlr del kilo para venta lamina completa]]*precios[[#This Row],[KILOS]]</f>
        <v>417879.00000000012</v>
      </c>
    </row>
    <row r="39" spans="1:17" ht="15" customHeight="1">
      <c r="A39" s="5" t="s">
        <v>21</v>
      </c>
      <c r="B39" s="5">
        <v>3.1200000000000002E-6</v>
      </c>
      <c r="C39" s="6" t="s">
        <v>20</v>
      </c>
      <c r="D39" s="7">
        <v>1</v>
      </c>
      <c r="E39" s="7" t="s">
        <v>0</v>
      </c>
      <c r="F39" s="6">
        <f>MID(","&amp;$E39&amp;",",SEARCH("|",SUBSTITUTE(" "&amp;$E39&amp;" "," ","|",COLUMNS($F39:F39)))+1,SEARCH("|",SUBSTITUTE(" "&amp;$E39&amp;" "," ","|",COLUMNS($F39:F39)+1))-SEARCH("|",SUBSTITUTE(" "&amp;$E39&amp;" "," ","|",COLUMNS($F39:F39)))-1)*1</f>
        <v>4</v>
      </c>
      <c r="G39" s="7">
        <f>MID(","&amp;$E39&amp;",",SEARCH("|",SUBSTITUTE(" "&amp;$E39&amp;" "," ","|",COLUMNS($F39:G39)))+2,SEARCH("|",SUBSTITUTE(" "&amp;$E39&amp;" "," ","|",COLUMNS($F39:G39)+2))-SEARCH("|",SUBSTITUTE(" "&amp;$E39&amp;" "," ","|",COLUMNS($F39:G39)))-2)*1</f>
        <v>8</v>
      </c>
      <c r="H39" s="6">
        <f t="shared" si="2"/>
        <v>1220</v>
      </c>
      <c r="I39" s="8">
        <f t="shared" si="3"/>
        <v>2440</v>
      </c>
      <c r="J39" s="9">
        <f>precios[[#This Row],[Largo (mm)]]*precios[[#This Row],[Ancho (mm)]]*precios[[#This Row],[Calibre (mm)]]*precios[[#This Row],[Densidad Kg/mm³]]</f>
        <v>9.2876159999999999</v>
      </c>
      <c r="K39" s="14">
        <v>1.1200000000000001</v>
      </c>
      <c r="L39" s="14">
        <f t="shared" si="5"/>
        <v>1.7</v>
      </c>
      <c r="M39" s="25">
        <v>20000</v>
      </c>
      <c r="N39" s="4">
        <f>IFERROR(precios[[#This Row],[Precio kg compra]]*precios[[#This Row],[KILOS]],"")</f>
        <v>185752.32000000001</v>
      </c>
      <c r="O39" s="19">
        <f>IF(precios[[#This Row],[% venta x kg cortado]]&lt;=0,"",precios[[#This Row],[Precio kg compra]]*precios[[#This Row],[% venta x kg cortado]])</f>
        <v>34000</v>
      </c>
      <c r="P39" s="21">
        <f>precios[[#This Row],[Precio kg compra]]*precios[[#This Row],[% Utilidad fornato lámina completa]]</f>
        <v>22400.000000000004</v>
      </c>
      <c r="Q39" s="22">
        <f>precios[[#This Row],[Vlr del kilo para venta lamina completa]]*precios[[#This Row],[KILOS]]</f>
        <v>208042.59840000002</v>
      </c>
    </row>
    <row r="40" spans="1:17" ht="15" customHeight="1">
      <c r="A40" s="5" t="s">
        <v>21</v>
      </c>
      <c r="B40" s="5">
        <v>3.1200000000000002E-6</v>
      </c>
      <c r="C40" s="6" t="s">
        <v>20</v>
      </c>
      <c r="D40" s="7">
        <v>1</v>
      </c>
      <c r="E40" s="7" t="s">
        <v>48</v>
      </c>
      <c r="F40" s="6">
        <f>MID(","&amp;$E40&amp;",",SEARCH("|",SUBSTITUTE(" "&amp;$E40&amp;" "," ","|",COLUMNS($F40:F40)))+1,SEARCH("|",SUBSTITUTE(" "&amp;$E40&amp;" "," ","|",COLUMNS($F40:F40)+1))-SEARCH("|",SUBSTITUTE(" "&amp;$E40&amp;" "," ","|",COLUMNS($F40:F40)))-1)*1</f>
        <v>1</v>
      </c>
      <c r="G40" s="7">
        <f>MID(","&amp;$E40&amp;",",SEARCH("|",SUBSTITUTE(" "&amp;$E40&amp;" "," ","|",COLUMNS($F40:G40)))+2,SEARCH("|",SUBSTITUTE(" "&amp;$E40&amp;" "," ","|",COLUMNS($F40:G40)+2))-SEARCH("|",SUBSTITUTE(" "&amp;$E40&amp;" "," ","|",COLUMNS($F40:G40)))-2)*1</f>
        <v>2</v>
      </c>
      <c r="H40" s="6">
        <f t="shared" si="2"/>
        <v>1000</v>
      </c>
      <c r="I40" s="8">
        <f t="shared" si="3"/>
        <v>2000</v>
      </c>
      <c r="J40" s="9">
        <f>precios[[#This Row],[Largo (mm)]]*precios[[#This Row],[Ancho (mm)]]*precios[[#This Row],[Calibre (mm)]]*precios[[#This Row],[Densidad Kg/mm³]]</f>
        <v>6.24</v>
      </c>
      <c r="K40" s="14">
        <v>1.1200000000000001</v>
      </c>
      <c r="L40" s="14">
        <f t="shared" si="5"/>
        <v>1.7</v>
      </c>
      <c r="M40" s="25">
        <v>20000</v>
      </c>
      <c r="N40" s="4">
        <f>IFERROR(precios[[#This Row],[Precio kg compra]]*precios[[#This Row],[KILOS]],"")</f>
        <v>124800</v>
      </c>
      <c r="O40" s="19">
        <f>IF(precios[[#This Row],[% venta x kg cortado]]&lt;=0,"",precios[[#This Row],[Precio kg compra]]*precios[[#This Row],[% venta x kg cortado]])</f>
        <v>34000</v>
      </c>
      <c r="P40" s="21">
        <f>precios[[#This Row],[Precio kg compra]]*precios[[#This Row],[% Utilidad fornato lámina completa]]</f>
        <v>22400.000000000004</v>
      </c>
      <c r="Q40" s="22">
        <f>precios[[#This Row],[Vlr del kilo para venta lamina completa]]*precios[[#This Row],[KILOS]]</f>
        <v>139776.00000000003</v>
      </c>
    </row>
    <row r="41" spans="1:17" ht="15" customHeight="1">
      <c r="A41" s="5" t="s">
        <v>21</v>
      </c>
      <c r="B41" s="5">
        <v>3.1200000000000002E-6</v>
      </c>
      <c r="C41" s="6" t="s">
        <v>18</v>
      </c>
      <c r="D41" s="7">
        <v>1.5</v>
      </c>
      <c r="E41" s="7" t="s">
        <v>0</v>
      </c>
      <c r="F41" s="6">
        <f>MID(","&amp;$E41&amp;",",SEARCH("|",SUBSTITUTE(" "&amp;$E41&amp;" "," ","|",COLUMNS($F41:F41)))+1,SEARCH("|",SUBSTITUTE(" "&amp;$E41&amp;" "," ","|",COLUMNS($F41:F41)+1))-SEARCH("|",SUBSTITUTE(" "&amp;$E41&amp;" "," ","|",COLUMNS($F41:F41)))-1)*1</f>
        <v>4</v>
      </c>
      <c r="G41" s="7">
        <f>MID(","&amp;$E41&amp;",",SEARCH("|",SUBSTITUTE(" "&amp;$E41&amp;" "," ","|",COLUMNS($F41:G41)))+2,SEARCH("|",SUBSTITUTE(" "&amp;$E41&amp;" "," ","|",COLUMNS($F41:G41)+2))-SEARCH("|",SUBSTITUTE(" "&amp;$E41&amp;" "," ","|",COLUMNS($F41:G41)))-2)*1</f>
        <v>8</v>
      </c>
      <c r="H41" s="6">
        <f t="shared" si="2"/>
        <v>1220</v>
      </c>
      <c r="I41" s="8">
        <f t="shared" si="3"/>
        <v>2440</v>
      </c>
      <c r="J41" s="9">
        <f>precios[[#This Row],[Largo (mm)]]*precios[[#This Row],[Ancho (mm)]]*precios[[#This Row],[Calibre (mm)]]*precios[[#This Row],[Densidad Kg/mm³]]</f>
        <v>13.931424000000002</v>
      </c>
      <c r="K41" s="14">
        <v>1.1200000000000001</v>
      </c>
      <c r="L41" s="14">
        <f t="shared" si="5"/>
        <v>1.7</v>
      </c>
      <c r="M41" s="25">
        <v>20000</v>
      </c>
      <c r="N41" s="4">
        <f>IFERROR(precios[[#This Row],[Precio kg compra]]*precios[[#This Row],[KILOS]],"")</f>
        <v>278628.48000000004</v>
      </c>
      <c r="O41" s="19">
        <f>IF(precios[[#This Row],[% venta x kg cortado]]&lt;=0,"",precios[[#This Row],[Precio kg compra]]*precios[[#This Row],[% venta x kg cortado]])</f>
        <v>34000</v>
      </c>
      <c r="P41" s="21">
        <f>precios[[#This Row],[Precio kg compra]]*precios[[#This Row],[% Utilidad fornato lámina completa]]</f>
        <v>22400.000000000004</v>
      </c>
      <c r="Q41" s="22">
        <f>precios[[#This Row],[Vlr del kilo para venta lamina completa]]*precios[[#This Row],[KILOS]]</f>
        <v>312063.89760000008</v>
      </c>
    </row>
    <row r="42" spans="1:17" ht="15" customHeight="1">
      <c r="A42" s="5" t="s">
        <v>21</v>
      </c>
      <c r="B42" s="5">
        <v>3.1200000000000002E-6</v>
      </c>
      <c r="C42" s="6" t="s">
        <v>18</v>
      </c>
      <c r="D42" s="7">
        <v>1.5</v>
      </c>
      <c r="E42" s="7" t="s">
        <v>9</v>
      </c>
      <c r="F42" s="6">
        <f>MID(","&amp;$E42&amp;",",SEARCH("|",SUBSTITUTE(" "&amp;$E42&amp;" "," ","|",COLUMNS($F42:F42)))+1,SEARCH("|",SUBSTITUTE(" "&amp;$E42&amp;" "," ","|",COLUMNS($F42:F42)+1))-SEARCH("|",SUBSTITUTE(" "&amp;$E42&amp;" "," ","|",COLUMNS($F42:F42)))-1)*1</f>
        <v>1</v>
      </c>
      <c r="G42" s="7">
        <f>MID(","&amp;$E42&amp;",",SEARCH("|",SUBSTITUTE(" "&amp;$E42&amp;" "," ","|",COLUMNS($F42:G42)))+2,SEARCH("|",SUBSTITUTE(" "&amp;$E42&amp;" "," ","|",COLUMNS($F42:G42)+2))-SEARCH("|",SUBSTITUTE(" "&amp;$E42&amp;" "," ","|",COLUMNS($F42:G42)))-2)*1</f>
        <v>2</v>
      </c>
      <c r="H42" s="6">
        <f t="shared" si="2"/>
        <v>1000</v>
      </c>
      <c r="I42" s="8">
        <f t="shared" si="3"/>
        <v>2000</v>
      </c>
      <c r="J42" s="9">
        <f>precios[[#This Row],[Largo (mm)]]*precios[[#This Row],[Ancho (mm)]]*precios[[#This Row],[Calibre (mm)]]*precios[[#This Row],[Densidad Kg/mm³]]</f>
        <v>9.3600000000000012</v>
      </c>
      <c r="K42" s="14">
        <v>1.1200000000000001</v>
      </c>
      <c r="L42" s="14">
        <f t="shared" si="5"/>
        <v>1.7</v>
      </c>
      <c r="M42" s="25">
        <v>20000</v>
      </c>
      <c r="N42" s="4">
        <f>IFERROR(precios[[#This Row],[Precio kg compra]]*precios[[#This Row],[KILOS]],"")</f>
        <v>187200.00000000003</v>
      </c>
      <c r="O42" s="19">
        <f>IF(precios[[#This Row],[% venta x kg cortado]]&lt;=0,"",precios[[#This Row],[Precio kg compra]]*precios[[#This Row],[% venta x kg cortado]])</f>
        <v>34000</v>
      </c>
      <c r="P42" s="21">
        <f>precios[[#This Row],[Precio kg compra]]*precios[[#This Row],[% Utilidad fornato lámina completa]]</f>
        <v>22400.000000000004</v>
      </c>
      <c r="Q42" s="22">
        <f>precios[[#This Row],[Vlr del kilo para venta lamina completa]]*precios[[#This Row],[KILOS]]</f>
        <v>209664.00000000006</v>
      </c>
    </row>
    <row r="43" spans="1:17" ht="15" customHeight="1">
      <c r="A43" s="5" t="s">
        <v>21</v>
      </c>
      <c r="B43" s="5">
        <v>3.1200000000000002E-6</v>
      </c>
      <c r="C43" s="6" t="s">
        <v>17</v>
      </c>
      <c r="D43" s="7">
        <v>1.9</v>
      </c>
      <c r="E43" s="7" t="s">
        <v>0</v>
      </c>
      <c r="F43" s="6">
        <f>MID(","&amp;$E43&amp;",",SEARCH("|",SUBSTITUTE(" "&amp;$E43&amp;" "," ","|",COLUMNS($F43:F43)))+1,SEARCH("|",SUBSTITUTE(" "&amp;$E43&amp;" "," ","|",COLUMNS($F43:F43)+1))-SEARCH("|",SUBSTITUTE(" "&amp;$E43&amp;" "," ","|",COLUMNS($F43:F43)))-1)*1</f>
        <v>4</v>
      </c>
      <c r="G43" s="7">
        <f>MID(","&amp;$E43&amp;",",SEARCH("|",SUBSTITUTE(" "&amp;$E43&amp;" "," ","|",COLUMNS($F43:G43)))+2,SEARCH("|",SUBSTITUTE(" "&amp;$E43&amp;" "," ","|",COLUMNS($F43:G43)+2))-SEARCH("|",SUBSTITUTE(" "&amp;$E43&amp;" "," ","|",COLUMNS($F43:G43)))-2)*1</f>
        <v>8</v>
      </c>
      <c r="H43" s="6">
        <f t="shared" si="2"/>
        <v>1220</v>
      </c>
      <c r="I43" s="8">
        <f t="shared" si="3"/>
        <v>2440</v>
      </c>
      <c r="J43" s="9">
        <f>precios[[#This Row],[Largo (mm)]]*precios[[#This Row],[Ancho (mm)]]*precios[[#This Row],[Calibre (mm)]]*precios[[#This Row],[Densidad Kg/mm³]]</f>
        <v>17.646470400000002</v>
      </c>
      <c r="K43" s="14">
        <v>1.1200000000000001</v>
      </c>
      <c r="L43" s="14">
        <f t="shared" si="5"/>
        <v>1.7</v>
      </c>
      <c r="M43" s="25">
        <v>20000</v>
      </c>
      <c r="N43" s="4">
        <f>IFERROR(precios[[#This Row],[Precio kg compra]]*precios[[#This Row],[KILOS]],"")</f>
        <v>352929.40800000005</v>
      </c>
      <c r="O43" s="19">
        <f>IF(precios[[#This Row],[% venta x kg cortado]]&lt;=0,"",precios[[#This Row],[Precio kg compra]]*precios[[#This Row],[% venta x kg cortado]])</f>
        <v>34000</v>
      </c>
      <c r="P43" s="21">
        <f>precios[[#This Row],[Precio kg compra]]*precios[[#This Row],[% Utilidad fornato lámina completa]]</f>
        <v>22400.000000000004</v>
      </c>
      <c r="Q43" s="22">
        <f>precios[[#This Row],[Vlr del kilo para venta lamina completa]]*precios[[#This Row],[KILOS]]</f>
        <v>395280.93696000008</v>
      </c>
    </row>
    <row r="44" spans="1:17" ht="15" customHeight="1">
      <c r="A44" s="5" t="s">
        <v>21</v>
      </c>
      <c r="B44" s="5">
        <v>3.1200000000000002E-6</v>
      </c>
      <c r="C44" s="6" t="s">
        <v>17</v>
      </c>
      <c r="D44" s="7">
        <v>1.9</v>
      </c>
      <c r="E44" s="7" t="s">
        <v>9</v>
      </c>
      <c r="F44" s="6">
        <f>MID(","&amp;$E44&amp;",",SEARCH("|",SUBSTITUTE(" "&amp;$E44&amp;" "," ","|",COLUMNS($F44:F44)))+1,SEARCH("|",SUBSTITUTE(" "&amp;$E44&amp;" "," ","|",COLUMNS($F44:F44)+1))-SEARCH("|",SUBSTITUTE(" "&amp;$E44&amp;" "," ","|",COLUMNS($F44:F44)))-1)*1</f>
        <v>1</v>
      </c>
      <c r="G44" s="7">
        <f>MID(","&amp;$E44&amp;",",SEARCH("|",SUBSTITUTE(" "&amp;$E44&amp;" "," ","|",COLUMNS($F44:G44)))+2,SEARCH("|",SUBSTITUTE(" "&amp;$E44&amp;" "," ","|",COLUMNS($F44:G44)+2))-SEARCH("|",SUBSTITUTE(" "&amp;$E44&amp;" "," ","|",COLUMNS($F44:G44)))-2)*1</f>
        <v>2</v>
      </c>
      <c r="H44" s="6">
        <f t="shared" si="2"/>
        <v>1000</v>
      </c>
      <c r="I44" s="8">
        <f t="shared" si="3"/>
        <v>2000</v>
      </c>
      <c r="J44" s="9">
        <f>precios[[#This Row],[Largo (mm)]]*precios[[#This Row],[Ancho (mm)]]*precios[[#This Row],[Calibre (mm)]]*precios[[#This Row],[Densidad Kg/mm³]]</f>
        <v>11.856</v>
      </c>
      <c r="K44" s="14">
        <v>1.1200000000000001</v>
      </c>
      <c r="L44" s="14">
        <f t="shared" si="5"/>
        <v>1.7</v>
      </c>
      <c r="M44" s="25">
        <v>20000</v>
      </c>
      <c r="N44" s="4">
        <f>IFERROR(precios[[#This Row],[Precio kg compra]]*precios[[#This Row],[KILOS]],"")</f>
        <v>237120</v>
      </c>
      <c r="O44" s="19">
        <f>IF(precios[[#This Row],[% venta x kg cortado]]&lt;=0,"",precios[[#This Row],[Precio kg compra]]*precios[[#This Row],[% venta x kg cortado]])</f>
        <v>34000</v>
      </c>
      <c r="P44" s="21">
        <f>precios[[#This Row],[Precio kg compra]]*precios[[#This Row],[% Utilidad fornato lámina completa]]</f>
        <v>22400.000000000004</v>
      </c>
      <c r="Q44" s="22">
        <f>precios[[#This Row],[Vlr del kilo para venta lamina completa]]*precios[[#This Row],[KILOS]]</f>
        <v>265574.40000000002</v>
      </c>
    </row>
    <row r="45" spans="1:17" ht="15" customHeight="1">
      <c r="A45" s="5" t="s">
        <v>21</v>
      </c>
      <c r="B45" s="5">
        <v>3.1200000000000002E-6</v>
      </c>
      <c r="C45" s="6" t="s">
        <v>16</v>
      </c>
      <c r="D45" s="7">
        <v>2.5</v>
      </c>
      <c r="E45" s="7" t="s">
        <v>0</v>
      </c>
      <c r="F45" s="6">
        <f>MID(","&amp;$E45&amp;",",SEARCH("|",SUBSTITUTE(" "&amp;$E45&amp;" "," ","|",COLUMNS($F45:F45)))+1,SEARCH("|",SUBSTITUTE(" "&amp;$E45&amp;" "," ","|",COLUMNS($F45:F45)+1))-SEARCH("|",SUBSTITUTE(" "&amp;$E45&amp;" "," ","|",COLUMNS($F45:F45)))-1)*1</f>
        <v>4</v>
      </c>
      <c r="G45" s="7">
        <f>MID(","&amp;$E45&amp;",",SEARCH("|",SUBSTITUTE(" "&amp;$E45&amp;" "," ","|",COLUMNS($F45:G45)))+2,SEARCH("|",SUBSTITUTE(" "&amp;$E45&amp;" "," ","|",COLUMNS($F45:G45)+2))-SEARCH("|",SUBSTITUTE(" "&amp;$E45&amp;" "," ","|",COLUMNS($F45:G45)))-2)*1</f>
        <v>8</v>
      </c>
      <c r="H45" s="6">
        <f t="shared" si="2"/>
        <v>1220</v>
      </c>
      <c r="I45" s="8">
        <f t="shared" si="3"/>
        <v>2440</v>
      </c>
      <c r="J45" s="9">
        <f>precios[[#This Row],[Largo (mm)]]*precios[[#This Row],[Ancho (mm)]]*precios[[#This Row],[Calibre (mm)]]*precios[[#This Row],[Densidad Kg/mm³]]</f>
        <v>23.219040000000003</v>
      </c>
      <c r="K45" s="14">
        <v>1.1200000000000001</v>
      </c>
      <c r="L45" s="14">
        <f t="shared" si="5"/>
        <v>1.7</v>
      </c>
      <c r="M45" s="25">
        <v>20000</v>
      </c>
      <c r="N45" s="4">
        <f>IFERROR(precios[[#This Row],[Precio kg compra]]*precios[[#This Row],[KILOS]],"")</f>
        <v>464380.80000000005</v>
      </c>
      <c r="O45" s="19">
        <f>IF(precios[[#This Row],[% venta x kg cortado]]&lt;=0,"",precios[[#This Row],[Precio kg compra]]*precios[[#This Row],[% venta x kg cortado]])</f>
        <v>34000</v>
      </c>
      <c r="P45" s="21">
        <f>precios[[#This Row],[Precio kg compra]]*precios[[#This Row],[% Utilidad fornato lámina completa]]</f>
        <v>22400.000000000004</v>
      </c>
      <c r="Q45" s="22">
        <f>precios[[#This Row],[Vlr del kilo para venta lamina completa]]*precios[[#This Row],[KILOS]]</f>
        <v>520106.49600000016</v>
      </c>
    </row>
    <row r="46" spans="1:17" ht="15" customHeight="1">
      <c r="A46" s="5" t="s">
        <v>21</v>
      </c>
      <c r="B46" s="5">
        <v>3.1200000000000002E-6</v>
      </c>
      <c r="C46" s="6" t="s">
        <v>16</v>
      </c>
      <c r="D46" s="7">
        <v>2.5</v>
      </c>
      <c r="E46" s="7" t="s">
        <v>9</v>
      </c>
      <c r="F46" s="6">
        <f>MID(","&amp;$E46&amp;",",SEARCH("|",SUBSTITUTE(" "&amp;$E46&amp;" "," ","|",COLUMNS($F46:F46)))+1,SEARCH("|",SUBSTITUTE(" "&amp;$E46&amp;" "," ","|",COLUMNS($F46:F46)+1))-SEARCH("|",SUBSTITUTE(" "&amp;$E46&amp;" "," ","|",COLUMNS($F46:F46)))-1)*1</f>
        <v>1</v>
      </c>
      <c r="G46" s="7">
        <f>MID(","&amp;$E46&amp;",",SEARCH("|",SUBSTITUTE(" "&amp;$E46&amp;" "," ","|",COLUMNS($F46:G46)))+2,SEARCH("|",SUBSTITUTE(" "&amp;$E46&amp;" "," ","|",COLUMNS($F46:G46)+2))-SEARCH("|",SUBSTITUTE(" "&amp;$E46&amp;" "," ","|",COLUMNS($F46:G46)))-2)*1</f>
        <v>2</v>
      </c>
      <c r="H46" s="6">
        <f t="shared" si="2"/>
        <v>1000</v>
      </c>
      <c r="I46" s="8">
        <f t="shared" si="3"/>
        <v>2000</v>
      </c>
      <c r="J46" s="9">
        <f>precios[[#This Row],[Largo (mm)]]*precios[[#This Row],[Ancho (mm)]]*precios[[#This Row],[Calibre (mm)]]*precios[[#This Row],[Densidad Kg/mm³]]</f>
        <v>15.600000000000001</v>
      </c>
      <c r="K46" s="14">
        <v>1.1200000000000001</v>
      </c>
      <c r="L46" s="14">
        <f t="shared" si="5"/>
        <v>1.7</v>
      </c>
      <c r="M46" s="25">
        <v>20000</v>
      </c>
      <c r="N46" s="4">
        <f>IFERROR(precios[[#This Row],[Precio kg compra]]*precios[[#This Row],[KILOS]],"")</f>
        <v>312000</v>
      </c>
      <c r="O46" s="19">
        <f>IF(precios[[#This Row],[% venta x kg cortado]]&lt;=0,"",precios[[#This Row],[Precio kg compra]]*precios[[#This Row],[% venta x kg cortado]])</f>
        <v>34000</v>
      </c>
      <c r="P46" s="21">
        <f>precios[[#This Row],[Precio kg compra]]*precios[[#This Row],[% Utilidad fornato lámina completa]]</f>
        <v>22400.000000000004</v>
      </c>
      <c r="Q46" s="22">
        <f>precios[[#This Row],[Vlr del kilo para venta lamina completa]]*precios[[#This Row],[KILOS]]</f>
        <v>349440.00000000012</v>
      </c>
    </row>
    <row r="47" spans="1:17" ht="15" customHeight="1">
      <c r="A47" s="5" t="s">
        <v>21</v>
      </c>
      <c r="B47" s="5">
        <v>3.1200000000000002E-6</v>
      </c>
      <c r="C47" s="6" t="s">
        <v>15</v>
      </c>
      <c r="D47" s="7">
        <v>3</v>
      </c>
      <c r="E47" s="7" t="s">
        <v>0</v>
      </c>
      <c r="F47" s="6">
        <f>MID(","&amp;$E47&amp;",",SEARCH("|",SUBSTITUTE(" "&amp;$E47&amp;" "," ","|",COLUMNS($F47:F47)))+1,SEARCH("|",SUBSTITUTE(" "&amp;$E47&amp;" "," ","|",COLUMNS($F47:F47)+1))-SEARCH("|",SUBSTITUTE(" "&amp;$E47&amp;" "," ","|",COLUMNS($F47:F47)))-1)*1</f>
        <v>4</v>
      </c>
      <c r="G47" s="7">
        <f>MID(","&amp;$E47&amp;",",SEARCH("|",SUBSTITUTE(" "&amp;$E47&amp;" "," ","|",COLUMNS($F47:G47)))+2,SEARCH("|",SUBSTITUTE(" "&amp;$E47&amp;" "," ","|",COLUMNS($F47:G47)+2))-SEARCH("|",SUBSTITUTE(" "&amp;$E47&amp;" "," ","|",COLUMNS($F47:G47)))-2)*1</f>
        <v>8</v>
      </c>
      <c r="H47" s="6">
        <f t="shared" si="2"/>
        <v>1220</v>
      </c>
      <c r="I47" s="8">
        <f t="shared" si="3"/>
        <v>2440</v>
      </c>
      <c r="J47" s="9">
        <f>precios[[#This Row],[Largo (mm)]]*precios[[#This Row],[Ancho (mm)]]*precios[[#This Row],[Calibre (mm)]]*precios[[#This Row],[Densidad Kg/mm³]]</f>
        <v>27.862848000000003</v>
      </c>
      <c r="K47" s="14">
        <v>1.1200000000000001</v>
      </c>
      <c r="L47" s="14">
        <f t="shared" si="5"/>
        <v>1.7</v>
      </c>
      <c r="M47" s="25">
        <v>20000</v>
      </c>
      <c r="N47" s="4">
        <f>IFERROR(precios[[#This Row],[Precio kg compra]]*precios[[#This Row],[KILOS]],"")</f>
        <v>557256.96000000008</v>
      </c>
      <c r="O47" s="19">
        <f>IF(precios[[#This Row],[% venta x kg cortado]]&lt;=0,"",precios[[#This Row],[Precio kg compra]]*precios[[#This Row],[% venta x kg cortado]])</f>
        <v>34000</v>
      </c>
      <c r="P47" s="21">
        <f>precios[[#This Row],[Precio kg compra]]*precios[[#This Row],[% Utilidad fornato lámina completa]]</f>
        <v>22400.000000000004</v>
      </c>
      <c r="Q47" s="22">
        <f>precios[[#This Row],[Vlr del kilo para venta lamina completa]]*precios[[#This Row],[KILOS]]</f>
        <v>624127.79520000017</v>
      </c>
    </row>
    <row r="48" spans="1:17" ht="15" customHeight="1">
      <c r="A48" s="5" t="s">
        <v>21</v>
      </c>
      <c r="B48" s="5">
        <v>3.1200000000000002E-6</v>
      </c>
      <c r="C48" s="6" t="s">
        <v>15</v>
      </c>
      <c r="D48" s="7">
        <v>3</v>
      </c>
      <c r="E48" s="7" t="s">
        <v>9</v>
      </c>
      <c r="F48" s="6">
        <f>MID(","&amp;$E48&amp;",",SEARCH("|",SUBSTITUTE(" "&amp;$E48&amp;" "," ","|",COLUMNS($F48:F48)))+1,SEARCH("|",SUBSTITUTE(" "&amp;$E48&amp;" "," ","|",COLUMNS($F48:F48)+1))-SEARCH("|",SUBSTITUTE(" "&amp;$E48&amp;" "," ","|",COLUMNS($F48:F48)))-1)*1</f>
        <v>1</v>
      </c>
      <c r="G48" s="7">
        <f>MID(","&amp;$E48&amp;",",SEARCH("|",SUBSTITUTE(" "&amp;$E48&amp;" "," ","|",COLUMNS($F48:G48)))+2,SEARCH("|",SUBSTITUTE(" "&amp;$E48&amp;" "," ","|",COLUMNS($F48:G48)+2))-SEARCH("|",SUBSTITUTE(" "&amp;$E48&amp;" "," ","|",COLUMNS($F48:G48)))-2)*1</f>
        <v>2</v>
      </c>
      <c r="H48" s="6">
        <f t="shared" si="2"/>
        <v>1000</v>
      </c>
      <c r="I48" s="8">
        <f t="shared" si="3"/>
        <v>2000</v>
      </c>
      <c r="J48" s="9">
        <f>precios[[#This Row],[Largo (mm)]]*precios[[#This Row],[Ancho (mm)]]*precios[[#This Row],[Calibre (mm)]]*precios[[#This Row],[Densidad Kg/mm³]]</f>
        <v>18.720000000000002</v>
      </c>
      <c r="K48" s="14">
        <v>1.1200000000000001</v>
      </c>
      <c r="L48" s="14">
        <f t="shared" si="5"/>
        <v>1.7</v>
      </c>
      <c r="M48" s="25">
        <v>20000</v>
      </c>
      <c r="N48" s="4">
        <f>IFERROR(precios[[#This Row],[Precio kg compra]]*precios[[#This Row],[KILOS]],"")</f>
        <v>374400.00000000006</v>
      </c>
      <c r="O48" s="19">
        <f>IF(precios[[#This Row],[% venta x kg cortado]]&lt;=0,"",precios[[#This Row],[Precio kg compra]]*precios[[#This Row],[% venta x kg cortado]])</f>
        <v>34000</v>
      </c>
      <c r="P48" s="21">
        <f>precios[[#This Row],[Precio kg compra]]*precios[[#This Row],[% Utilidad fornato lámina completa]]</f>
        <v>22400.000000000004</v>
      </c>
      <c r="Q48" s="22">
        <f>precios[[#This Row],[Vlr del kilo para venta lamina completa]]*precios[[#This Row],[KILOS]]</f>
        <v>419328.00000000012</v>
      </c>
    </row>
    <row r="49" spans="1:17" ht="15" customHeight="1">
      <c r="A49" s="5" t="s">
        <v>21</v>
      </c>
      <c r="B49" s="5">
        <v>3.1200000000000002E-6</v>
      </c>
      <c r="C49" s="6" t="s">
        <v>14</v>
      </c>
      <c r="D49" s="7">
        <v>4</v>
      </c>
      <c r="E49" s="7" t="s">
        <v>0</v>
      </c>
      <c r="F49" s="6">
        <f>MID(","&amp;$E49&amp;",",SEARCH("|",SUBSTITUTE(" "&amp;$E49&amp;" "," ","|",COLUMNS($F49:F49)))+1,SEARCH("|",SUBSTITUTE(" "&amp;$E49&amp;" "," ","|",COLUMNS($F49:F49)+1))-SEARCH("|",SUBSTITUTE(" "&amp;$E49&amp;" "," ","|",COLUMNS($F49:F49)))-1)*1</f>
        <v>4</v>
      </c>
      <c r="G49" s="7">
        <f>MID(","&amp;$E49&amp;",",SEARCH("|",SUBSTITUTE(" "&amp;$E49&amp;" "," ","|",COLUMNS($F49:G49)))+2,SEARCH("|",SUBSTITUTE(" "&amp;$E49&amp;" "," ","|",COLUMNS($F49:G49)+2))-SEARCH("|",SUBSTITUTE(" "&amp;$E49&amp;" "," ","|",COLUMNS($F49:G49)))-2)*1</f>
        <v>8</v>
      </c>
      <c r="H49" s="6">
        <f t="shared" si="2"/>
        <v>1220</v>
      </c>
      <c r="I49" s="8">
        <f t="shared" si="3"/>
        <v>2440</v>
      </c>
      <c r="J49" s="9">
        <f>precios[[#This Row],[Largo (mm)]]*precios[[#This Row],[Ancho (mm)]]*precios[[#This Row],[Calibre (mm)]]*precios[[#This Row],[Densidad Kg/mm³]]</f>
        <v>37.150463999999999</v>
      </c>
      <c r="K49" s="14">
        <v>1.1200000000000001</v>
      </c>
      <c r="L49" s="14">
        <f t="shared" si="5"/>
        <v>1.7</v>
      </c>
      <c r="M49" s="25">
        <v>22000</v>
      </c>
      <c r="N49" s="4">
        <f>IFERROR(precios[[#This Row],[Precio kg compra]]*precios[[#This Row],[KILOS]],"")</f>
        <v>817310.20799999998</v>
      </c>
      <c r="O49" s="19">
        <f>IF(precios[[#This Row],[% venta x kg cortado]]&lt;=0,"",precios[[#This Row],[Precio kg compra]]*precios[[#This Row],[% venta x kg cortado]])</f>
        <v>37400</v>
      </c>
      <c r="P49" s="21">
        <f>precios[[#This Row],[Precio kg compra]]*precios[[#This Row],[% Utilidad fornato lámina completa]]</f>
        <v>24640.000000000004</v>
      </c>
      <c r="Q49" s="22">
        <f>precios[[#This Row],[Vlr del kilo para venta lamina completa]]*precios[[#This Row],[KILOS]]</f>
        <v>915387.43296000012</v>
      </c>
    </row>
    <row r="50" spans="1:17" ht="15" customHeight="1">
      <c r="A50" s="5" t="s">
        <v>21</v>
      </c>
      <c r="B50" s="5">
        <v>3.1200000000000002E-6</v>
      </c>
      <c r="C50" s="6" t="s">
        <v>67</v>
      </c>
      <c r="D50" s="7">
        <v>4.5</v>
      </c>
      <c r="E50" s="7" t="s">
        <v>0</v>
      </c>
      <c r="F50" s="6">
        <f>MID(","&amp;$E50&amp;",",SEARCH("|",SUBSTITUTE(" "&amp;$E50&amp;" "," ","|",COLUMNS($F50:F50)))+1,SEARCH("|",SUBSTITUTE(" "&amp;$E50&amp;" "," ","|",COLUMNS($F50:F50)+1))-SEARCH("|",SUBSTITUTE(" "&amp;$E50&amp;" "," ","|",COLUMNS($F50:F50)))-1)*1</f>
        <v>4</v>
      </c>
      <c r="G50" s="7">
        <f>MID(","&amp;$E50&amp;",",SEARCH("|",SUBSTITUTE(" "&amp;$E50&amp;" "," ","|",COLUMNS($F50:G50)))+2,SEARCH("|",SUBSTITUTE(" "&amp;$E50&amp;" "," ","|",COLUMNS($F50:G50)+2))-SEARCH("|",SUBSTITUTE(" "&amp;$E50&amp;" "," ","|",COLUMNS($F50:G50)))-2)*1</f>
        <v>8</v>
      </c>
      <c r="H50" s="26">
        <f>IF(OR(F50=4,F50=5,F50=6,F50=8,F50=10,F50=20),F50*(305),IF(OR(F50=1,F50=2,F50=3,F50=6),F50*1000,IF(OR(F50=120),1200,"")))</f>
        <v>1220</v>
      </c>
      <c r="I50" s="26">
        <f>IF(OR(G50=4,G50=5,G50=8,G50=10,G50=20),G50*(305),IF(OR(G50=1,G50=2,G50=3,G50=6),G50*1000,IF(OR(G50=120),1200,"")))</f>
        <v>2440</v>
      </c>
      <c r="J50" s="23">
        <f>precios[[#This Row],[Largo (mm)]]*precios[[#This Row],[Ancho (mm)]]*precios[[#This Row],[Calibre (mm)]]*precios[[#This Row],[Densidad Kg/mm³]]</f>
        <v>41.794271999999999</v>
      </c>
      <c r="K50" s="14">
        <v>1.1200000000000001</v>
      </c>
      <c r="L50" s="30">
        <f>1.7</f>
        <v>1.7</v>
      </c>
      <c r="M50" s="25">
        <v>22000</v>
      </c>
      <c r="N50" s="24">
        <f>IFERROR(precios[[#This Row],[Precio kg compra]]*precios[[#This Row],[KILOS]],"")</f>
        <v>919473.98399999994</v>
      </c>
      <c r="O50" s="19">
        <f>IF(precios[[#This Row],[% venta x kg cortado]]&lt;=0,"",precios[[#This Row],[Precio kg compra]]*precios[[#This Row],[% venta x kg cortado]])</f>
        <v>37400</v>
      </c>
      <c r="P50" s="21">
        <f>precios[[#This Row],[Precio kg compra]]*precios[[#This Row],[% Utilidad fornato lámina completa]]</f>
        <v>24640.000000000004</v>
      </c>
      <c r="Q50" s="22">
        <f>precios[[#This Row],[Vlr del kilo para venta lamina completa]]*precios[[#This Row],[KILOS]]</f>
        <v>1029810.8620800001</v>
      </c>
    </row>
    <row r="51" spans="1:17" ht="15" customHeight="1">
      <c r="A51" s="5" t="s">
        <v>61</v>
      </c>
      <c r="B51" s="5">
        <v>2.7599999999999998E-6</v>
      </c>
      <c r="C51" s="6" t="s">
        <v>20</v>
      </c>
      <c r="D51" s="7">
        <v>1</v>
      </c>
      <c r="E51" s="7" t="s">
        <v>0</v>
      </c>
      <c r="F51" s="6">
        <f>MID(","&amp;$E51&amp;",",SEARCH("|",SUBSTITUTE(" "&amp;$E51&amp;" "," ","|",COLUMNS($F51:F51)))+1,SEARCH("|",SUBSTITUTE(" "&amp;$E51&amp;" "," ","|",COLUMNS($F51:F51)+1))-SEARCH("|",SUBSTITUTE(" "&amp;$E51&amp;" "," ","|",COLUMNS($F51:F51)))-1)*1</f>
        <v>4</v>
      </c>
      <c r="G51" s="7">
        <f>MID(","&amp;$E51&amp;",",SEARCH("|",SUBSTITUTE(" "&amp;$E51&amp;" "," ","|",COLUMNS($F51:G51)))+2,SEARCH("|",SUBSTITUTE(" "&amp;$E51&amp;" "," ","|",COLUMNS($F51:G51)+2))-SEARCH("|",SUBSTITUTE(" "&amp;$E51&amp;" "," ","|",COLUMNS($F51:G51)))-2)*1</f>
        <v>8</v>
      </c>
      <c r="H51" s="6">
        <f t="shared" si="2"/>
        <v>1220</v>
      </c>
      <c r="I51" s="8">
        <f t="shared" si="3"/>
        <v>2440</v>
      </c>
      <c r="J51" s="9">
        <f>precios[[#This Row],[Largo (mm)]]*precios[[#This Row],[Ancho (mm)]]*precios[[#This Row],[Calibre (mm)]]*precios[[#This Row],[Densidad Kg/mm³]]</f>
        <v>8.2159680000000002</v>
      </c>
      <c r="K51" s="14">
        <v>1.1200000000000001</v>
      </c>
      <c r="L51" s="14">
        <f t="shared" si="5"/>
        <v>1.7</v>
      </c>
      <c r="M51" s="25">
        <v>18000</v>
      </c>
      <c r="N51" s="4">
        <f>IFERROR(precios[[#This Row],[Precio kg compra]]*precios[[#This Row],[KILOS]],"")</f>
        <v>147887.424</v>
      </c>
      <c r="O51" s="19">
        <f>IF(precios[[#This Row],[% venta x kg cortado]]&lt;=0,"",precios[[#This Row],[Precio kg compra]]*precios[[#This Row],[% venta x kg cortado]])</f>
        <v>30600</v>
      </c>
      <c r="P51" s="21">
        <f>precios[[#This Row],[Precio kg compra]]*precios[[#This Row],[% Utilidad fornato lámina completa]]</f>
        <v>20160.000000000004</v>
      </c>
      <c r="Q51" s="22">
        <f>precios[[#This Row],[Vlr del kilo para venta lamina completa]]*precios[[#This Row],[KILOS]]</f>
        <v>165633.91488000003</v>
      </c>
    </row>
    <row r="52" spans="1:17" ht="15" customHeight="1">
      <c r="A52" s="5" t="s">
        <v>61</v>
      </c>
      <c r="B52" s="5">
        <v>2.7599999999999998E-6</v>
      </c>
      <c r="C52" s="6" t="s">
        <v>20</v>
      </c>
      <c r="D52" s="7">
        <v>1</v>
      </c>
      <c r="E52" s="7" t="s">
        <v>9</v>
      </c>
      <c r="F52" s="6">
        <f>MID(","&amp;$E52&amp;",",SEARCH("|",SUBSTITUTE(" "&amp;$E52&amp;" "," ","|",COLUMNS($F52:F52)))+1,SEARCH("|",SUBSTITUTE(" "&amp;$E52&amp;" "," ","|",COLUMNS($F52:F52)+1))-SEARCH("|",SUBSTITUTE(" "&amp;$E52&amp;" "," ","|",COLUMNS($F52:F52)))-1)*1</f>
        <v>1</v>
      </c>
      <c r="G52" s="7">
        <f>MID(","&amp;$E52&amp;",",SEARCH("|",SUBSTITUTE(" "&amp;$E52&amp;" "," ","|",COLUMNS($F52:G52)))+2,SEARCH("|",SUBSTITUTE(" "&amp;$E52&amp;" "," ","|",COLUMNS($F52:G52)+2))-SEARCH("|",SUBSTITUTE(" "&amp;$E52&amp;" "," ","|",COLUMNS($F52:G52)))-2)*1</f>
        <v>2</v>
      </c>
      <c r="H52" s="6">
        <f t="shared" si="2"/>
        <v>1000</v>
      </c>
      <c r="I52" s="8">
        <f t="shared" si="3"/>
        <v>2000</v>
      </c>
      <c r="J52" s="9">
        <f>precios[[#This Row],[Largo (mm)]]*precios[[#This Row],[Ancho (mm)]]*precios[[#This Row],[Calibre (mm)]]*precios[[#This Row],[Densidad Kg/mm³]]</f>
        <v>5.52</v>
      </c>
      <c r="K52" s="14">
        <v>1.1200000000000001</v>
      </c>
      <c r="L52" s="14">
        <f t="shared" si="5"/>
        <v>1.7</v>
      </c>
      <c r="M52" s="25">
        <v>21000</v>
      </c>
      <c r="N52" s="4">
        <f>IFERROR(precios[[#This Row],[Precio kg compra]]*precios[[#This Row],[KILOS]],"")</f>
        <v>115919.99999999999</v>
      </c>
      <c r="O52" s="19">
        <f>IF(precios[[#This Row],[% venta x kg cortado]]&lt;=0,"",precios[[#This Row],[Precio kg compra]]*precios[[#This Row],[% venta x kg cortado]])</f>
        <v>35700</v>
      </c>
      <c r="P52" s="21">
        <f>precios[[#This Row],[Precio kg compra]]*precios[[#This Row],[% Utilidad fornato lámina completa]]</f>
        <v>23520.000000000004</v>
      </c>
      <c r="Q52" s="22">
        <f>precios[[#This Row],[Vlr del kilo para venta lamina completa]]*precios[[#This Row],[KILOS]]</f>
        <v>129830.40000000001</v>
      </c>
    </row>
    <row r="53" spans="1:17" ht="15" customHeight="1">
      <c r="A53" s="5" t="s">
        <v>61</v>
      </c>
      <c r="B53" s="5">
        <v>2.7599999999999998E-6</v>
      </c>
      <c r="C53" s="6" t="s">
        <v>19</v>
      </c>
      <c r="D53" s="7">
        <v>1.2</v>
      </c>
      <c r="E53" s="7" t="s">
        <v>0</v>
      </c>
      <c r="F53" s="6">
        <f>MID(","&amp;$E53&amp;",",SEARCH("|",SUBSTITUTE(" "&amp;$E53&amp;" "," ","|",COLUMNS($F53:F53)))+1,SEARCH("|",SUBSTITUTE(" "&amp;$E53&amp;" "," ","|",COLUMNS($F53:F53)+1))-SEARCH("|",SUBSTITUTE(" "&amp;$E53&amp;" "," ","|",COLUMNS($F53:F53)))-1)*1</f>
        <v>4</v>
      </c>
      <c r="G53" s="7">
        <f>MID(","&amp;$E53&amp;",",SEARCH("|",SUBSTITUTE(" "&amp;$E53&amp;" "," ","|",COLUMNS($F53:G53)))+2,SEARCH("|",SUBSTITUTE(" "&amp;$E53&amp;" "," ","|",COLUMNS($F53:G53)+2))-SEARCH("|",SUBSTITUTE(" "&amp;$E53&amp;" "," ","|",COLUMNS($F53:G53)))-2)*1</f>
        <v>8</v>
      </c>
      <c r="H53" s="6">
        <f t="shared" si="2"/>
        <v>1220</v>
      </c>
      <c r="I53" s="8">
        <f t="shared" si="3"/>
        <v>2440</v>
      </c>
      <c r="J53" s="9">
        <f>precios[[#This Row],[Largo (mm)]]*precios[[#This Row],[Ancho (mm)]]*precios[[#This Row],[Calibre (mm)]]*precios[[#This Row],[Densidad Kg/mm³]]</f>
        <v>9.8591616000000002</v>
      </c>
      <c r="K53" s="14">
        <v>1.1200000000000001</v>
      </c>
      <c r="L53" s="14">
        <f t="shared" si="5"/>
        <v>1.7</v>
      </c>
      <c r="M53" s="25">
        <v>19000</v>
      </c>
      <c r="N53" s="4">
        <f>IFERROR(precios[[#This Row],[Precio kg compra]]*precios[[#This Row],[KILOS]],"")</f>
        <v>187324.0704</v>
      </c>
      <c r="O53" s="19">
        <f>IF(precios[[#This Row],[% venta x kg cortado]]&lt;=0,"",precios[[#This Row],[Precio kg compra]]*precios[[#This Row],[% venta x kg cortado]])</f>
        <v>32300</v>
      </c>
      <c r="P53" s="21">
        <f>precios[[#This Row],[Precio kg compra]]*precios[[#This Row],[% Utilidad fornato lámina completa]]</f>
        <v>21280.000000000004</v>
      </c>
      <c r="Q53" s="22">
        <f>precios[[#This Row],[Vlr del kilo para venta lamina completa]]*precios[[#This Row],[KILOS]]</f>
        <v>209802.95884800004</v>
      </c>
    </row>
    <row r="54" spans="1:17" ht="15" customHeight="1">
      <c r="A54" s="5" t="s">
        <v>61</v>
      </c>
      <c r="B54" s="5">
        <v>2.7599999999999998E-6</v>
      </c>
      <c r="C54" s="6" t="s">
        <v>19</v>
      </c>
      <c r="D54" s="7">
        <v>1.2</v>
      </c>
      <c r="E54" s="7" t="s">
        <v>9</v>
      </c>
      <c r="F54" s="6">
        <f>MID(","&amp;$E54&amp;",",SEARCH("|",SUBSTITUTE(" "&amp;$E54&amp;" "," ","|",COLUMNS($F54:F54)))+1,SEARCH("|",SUBSTITUTE(" "&amp;$E54&amp;" "," ","|",COLUMNS($F54:F54)+1))-SEARCH("|",SUBSTITUTE(" "&amp;$E54&amp;" "," ","|",COLUMNS($F54:F54)))-1)*1</f>
        <v>1</v>
      </c>
      <c r="G54" s="7">
        <f>MID(","&amp;$E54&amp;",",SEARCH("|",SUBSTITUTE(" "&amp;$E54&amp;" "," ","|",COLUMNS($F54:G54)))+2,SEARCH("|",SUBSTITUTE(" "&amp;$E54&amp;" "," ","|",COLUMNS($F54:G54)+2))-SEARCH("|",SUBSTITUTE(" "&amp;$E54&amp;" "," ","|",COLUMNS($F54:G54)))-2)*1</f>
        <v>2</v>
      </c>
      <c r="H54" s="6">
        <f t="shared" si="2"/>
        <v>1000</v>
      </c>
      <c r="I54" s="8">
        <f t="shared" si="3"/>
        <v>2000</v>
      </c>
      <c r="J54" s="9">
        <f>precios[[#This Row],[Largo (mm)]]*precios[[#This Row],[Ancho (mm)]]*precios[[#This Row],[Calibre (mm)]]*precios[[#This Row],[Densidad Kg/mm³]]</f>
        <v>6.6239999999999997</v>
      </c>
      <c r="K54" s="14">
        <v>1.1200000000000001</v>
      </c>
      <c r="L54" s="14">
        <f t="shared" si="5"/>
        <v>1.7</v>
      </c>
      <c r="M54" s="25">
        <v>19000</v>
      </c>
      <c r="N54" s="4">
        <f>IFERROR(precios[[#This Row],[Precio kg compra]]*precios[[#This Row],[KILOS]],"")</f>
        <v>125856</v>
      </c>
      <c r="O54" s="19">
        <f>IF(precios[[#This Row],[% venta x kg cortado]]&lt;=0,"",precios[[#This Row],[Precio kg compra]]*precios[[#This Row],[% venta x kg cortado]])</f>
        <v>32300</v>
      </c>
      <c r="P54" s="21">
        <f>precios[[#This Row],[Precio kg compra]]*precios[[#This Row],[% Utilidad fornato lámina completa]]</f>
        <v>21280.000000000004</v>
      </c>
      <c r="Q54" s="22">
        <f>precios[[#This Row],[Vlr del kilo para venta lamina completa]]*precios[[#This Row],[KILOS]]</f>
        <v>140958.72000000003</v>
      </c>
    </row>
    <row r="55" spans="1:17" ht="15.75" customHeight="1">
      <c r="A55" s="5" t="s">
        <v>61</v>
      </c>
      <c r="B55" s="5">
        <v>2.7599999999999998E-6</v>
      </c>
      <c r="C55" s="6" t="s">
        <v>18</v>
      </c>
      <c r="D55" s="7">
        <v>1.5</v>
      </c>
      <c r="E55" s="7" t="s">
        <v>0</v>
      </c>
      <c r="F55" s="6">
        <f>MID(","&amp;$E55&amp;",",SEARCH("|",SUBSTITUTE(" "&amp;$E55&amp;" "," ","|",COLUMNS($F55:F55)))+1,SEARCH("|",SUBSTITUTE(" "&amp;$E55&amp;" "," ","|",COLUMNS($F55:F55)+1))-SEARCH("|",SUBSTITUTE(" "&amp;$E55&amp;" "," ","|",COLUMNS($F55:F55)))-1)*1</f>
        <v>4</v>
      </c>
      <c r="G55" s="7">
        <f>MID(","&amp;$E55&amp;",",SEARCH("|",SUBSTITUTE(" "&amp;$E55&amp;" "," ","|",COLUMNS($F55:G55)))+2,SEARCH("|",SUBSTITUTE(" "&amp;$E55&amp;" "," ","|",COLUMNS($F55:G55)+2))-SEARCH("|",SUBSTITUTE(" "&amp;$E55&amp;" "," ","|",COLUMNS($F55:G55)))-2)*1</f>
        <v>8</v>
      </c>
      <c r="H55" s="6">
        <f t="shared" si="2"/>
        <v>1220</v>
      </c>
      <c r="I55" s="8">
        <f t="shared" si="3"/>
        <v>2440</v>
      </c>
      <c r="J55" s="9">
        <f>precios[[#This Row],[Largo (mm)]]*precios[[#This Row],[Ancho (mm)]]*precios[[#This Row],[Calibre (mm)]]*precios[[#This Row],[Densidad Kg/mm³]]</f>
        <v>12.323951999999998</v>
      </c>
      <c r="K55" s="14">
        <v>1.1200000000000001</v>
      </c>
      <c r="L55" s="14">
        <f t="shared" si="5"/>
        <v>1.7</v>
      </c>
      <c r="M55" s="25">
        <v>19000</v>
      </c>
      <c r="N55" s="4">
        <f>IFERROR(precios[[#This Row],[Precio kg compra]]*precios[[#This Row],[KILOS]],"")</f>
        <v>234155.08799999996</v>
      </c>
      <c r="O55" s="19">
        <f>IF(precios[[#This Row],[% venta x kg cortado]]&lt;=0,"",precios[[#This Row],[Precio kg compra]]*precios[[#This Row],[% venta x kg cortado]])</f>
        <v>32300</v>
      </c>
      <c r="P55" s="21">
        <f>precios[[#This Row],[Precio kg compra]]*precios[[#This Row],[% Utilidad fornato lámina completa]]</f>
        <v>21280.000000000004</v>
      </c>
      <c r="Q55" s="22">
        <f>precios[[#This Row],[Vlr del kilo para venta lamina completa]]*precios[[#This Row],[KILOS]]</f>
        <v>262253.69855999999</v>
      </c>
    </row>
    <row r="56" spans="1:17" ht="15" customHeight="1">
      <c r="A56" s="5" t="s">
        <v>61</v>
      </c>
      <c r="B56" s="5">
        <v>2.7599999999999998E-6</v>
      </c>
      <c r="C56" s="6" t="s">
        <v>18</v>
      </c>
      <c r="D56" s="7">
        <v>1.5</v>
      </c>
      <c r="E56" s="7" t="s">
        <v>9</v>
      </c>
      <c r="F56" s="6">
        <f>MID(","&amp;$E56&amp;",",SEARCH("|",SUBSTITUTE(" "&amp;$E56&amp;" "," ","|",COLUMNS($F56:F56)))+1,SEARCH("|",SUBSTITUTE(" "&amp;$E56&amp;" "," ","|",COLUMNS($F56:F56)+1))-SEARCH("|",SUBSTITUTE(" "&amp;$E56&amp;" "," ","|",COLUMNS($F56:F56)))-1)*1</f>
        <v>1</v>
      </c>
      <c r="G56" s="7">
        <f>MID(","&amp;$E56&amp;",",SEARCH("|",SUBSTITUTE(" "&amp;$E56&amp;" "," ","|",COLUMNS($F56:G56)))+2,SEARCH("|",SUBSTITUTE(" "&amp;$E56&amp;" "," ","|",COLUMNS($F56:G56)+2))-SEARCH("|",SUBSTITUTE(" "&amp;$E56&amp;" "," ","|",COLUMNS($F56:G56)))-2)*1</f>
        <v>2</v>
      </c>
      <c r="H56" s="6">
        <f t="shared" si="2"/>
        <v>1000</v>
      </c>
      <c r="I56" s="8">
        <f t="shared" si="3"/>
        <v>2000</v>
      </c>
      <c r="J56" s="9">
        <f>precios[[#This Row],[Largo (mm)]]*precios[[#This Row],[Ancho (mm)]]*precios[[#This Row],[Calibre (mm)]]*precios[[#This Row],[Densidad Kg/mm³]]</f>
        <v>8.2799999999999994</v>
      </c>
      <c r="K56" s="14">
        <v>1.1200000000000001</v>
      </c>
      <c r="L56" s="14">
        <f t="shared" si="5"/>
        <v>1.7</v>
      </c>
      <c r="M56" s="25">
        <v>19000</v>
      </c>
      <c r="N56" s="4">
        <f>IFERROR(precios[[#This Row],[Precio kg compra]]*precios[[#This Row],[KILOS]],"")</f>
        <v>157320</v>
      </c>
      <c r="O56" s="19">
        <f>IF(precios[[#This Row],[% venta x kg cortado]]&lt;=0,"",precios[[#This Row],[Precio kg compra]]*precios[[#This Row],[% venta x kg cortado]])</f>
        <v>32300</v>
      </c>
      <c r="P56" s="21">
        <f>precios[[#This Row],[Precio kg compra]]*precios[[#This Row],[% Utilidad fornato lámina completa]]</f>
        <v>21280.000000000004</v>
      </c>
      <c r="Q56" s="22">
        <f>precios[[#This Row],[Vlr del kilo para venta lamina completa]]*precios[[#This Row],[KILOS]]</f>
        <v>176198.40000000002</v>
      </c>
    </row>
    <row r="57" spans="1:17" ht="15" customHeight="1">
      <c r="A57" s="5" t="s">
        <v>61</v>
      </c>
      <c r="B57" s="5">
        <v>2.7599999999999998E-6</v>
      </c>
      <c r="C57" s="6" t="s">
        <v>17</v>
      </c>
      <c r="D57" s="7">
        <v>1.9</v>
      </c>
      <c r="E57" s="7" t="s">
        <v>0</v>
      </c>
      <c r="F57" s="6">
        <f>MID(","&amp;$E57&amp;",",SEARCH("|",SUBSTITUTE(" "&amp;$E57&amp;" "," ","|",COLUMNS($F57:F57)))+1,SEARCH("|",SUBSTITUTE(" "&amp;$E57&amp;" "," ","|",COLUMNS($F57:F57)+1))-SEARCH("|",SUBSTITUTE(" "&amp;$E57&amp;" "," ","|",COLUMNS($F57:F57)))-1)*1</f>
        <v>4</v>
      </c>
      <c r="G57" s="7">
        <f>MID(","&amp;$E57&amp;",",SEARCH("|",SUBSTITUTE(" "&amp;$E57&amp;" "," ","|",COLUMNS($F57:G57)))+2,SEARCH("|",SUBSTITUTE(" "&amp;$E57&amp;" "," ","|",COLUMNS($F57:G57)+2))-SEARCH("|",SUBSTITUTE(" "&amp;$E57&amp;" "," ","|",COLUMNS($F57:G57)))-2)*1</f>
        <v>8</v>
      </c>
      <c r="H57" s="6">
        <f t="shared" si="2"/>
        <v>1220</v>
      </c>
      <c r="I57" s="8">
        <f t="shared" si="3"/>
        <v>2440</v>
      </c>
      <c r="J57" s="9">
        <f>precios[[#This Row],[Largo (mm)]]*precios[[#This Row],[Ancho (mm)]]*precios[[#This Row],[Calibre (mm)]]*precios[[#This Row],[Densidad Kg/mm³]]</f>
        <v>15.610339199999999</v>
      </c>
      <c r="K57" s="14">
        <v>1.1200000000000001</v>
      </c>
      <c r="L57" s="14">
        <f t="shared" si="5"/>
        <v>1.7</v>
      </c>
      <c r="M57" s="25">
        <v>21000</v>
      </c>
      <c r="N57" s="4">
        <f>IFERROR(precios[[#This Row],[Precio kg compra]]*precios[[#This Row],[KILOS]],"")</f>
        <v>327817.12319999997</v>
      </c>
      <c r="O57" s="19">
        <f>IF(precios[[#This Row],[% venta x kg cortado]]&lt;=0,"",precios[[#This Row],[Precio kg compra]]*precios[[#This Row],[% venta x kg cortado]])</f>
        <v>35700</v>
      </c>
      <c r="P57" s="21">
        <f>precios[[#This Row],[Precio kg compra]]*precios[[#This Row],[% Utilidad fornato lámina completa]]</f>
        <v>23520.000000000004</v>
      </c>
      <c r="Q57" s="22">
        <f>precios[[#This Row],[Vlr del kilo para venta lamina completa]]*precios[[#This Row],[KILOS]]</f>
        <v>367155.17798400001</v>
      </c>
    </row>
    <row r="58" spans="1:17" ht="15" customHeight="1">
      <c r="A58" s="5" t="s">
        <v>61</v>
      </c>
      <c r="B58" s="5">
        <v>2.7599999999999998E-6</v>
      </c>
      <c r="C58" s="6" t="s">
        <v>17</v>
      </c>
      <c r="D58" s="7">
        <v>1.9</v>
      </c>
      <c r="E58" s="7" t="s">
        <v>9</v>
      </c>
      <c r="F58" s="6">
        <f>MID(","&amp;$E58&amp;",",SEARCH("|",SUBSTITUTE(" "&amp;$E58&amp;" "," ","|",COLUMNS($F58:F58)))+1,SEARCH("|",SUBSTITUTE(" "&amp;$E58&amp;" "," ","|",COLUMNS($F58:F58)+1))-SEARCH("|",SUBSTITUTE(" "&amp;$E58&amp;" "," ","|",COLUMNS($F58:F58)))-1)*1</f>
        <v>1</v>
      </c>
      <c r="G58" s="7">
        <f>MID(","&amp;$E58&amp;",",SEARCH("|",SUBSTITUTE(" "&amp;$E58&amp;" "," ","|",COLUMNS($F58:G58)))+2,SEARCH("|",SUBSTITUTE(" "&amp;$E58&amp;" "," ","|",COLUMNS($F58:G58)+2))-SEARCH("|",SUBSTITUTE(" "&amp;$E58&amp;" "," ","|",COLUMNS($F58:G58)))-2)*1</f>
        <v>2</v>
      </c>
      <c r="H58" s="6">
        <f t="shared" si="2"/>
        <v>1000</v>
      </c>
      <c r="I58" s="8">
        <f t="shared" si="3"/>
        <v>2000</v>
      </c>
      <c r="J58" s="9">
        <f>precios[[#This Row],[Largo (mm)]]*precios[[#This Row],[Ancho (mm)]]*precios[[#This Row],[Calibre (mm)]]*precios[[#This Row],[Densidad Kg/mm³]]</f>
        <v>10.488</v>
      </c>
      <c r="K58" s="14">
        <v>1.1200000000000001</v>
      </c>
      <c r="L58" s="14">
        <f t="shared" si="5"/>
        <v>1.7</v>
      </c>
      <c r="M58" s="25">
        <v>21000</v>
      </c>
      <c r="N58" s="4">
        <f>IFERROR(precios[[#This Row],[Precio kg compra]]*precios[[#This Row],[KILOS]],"")</f>
        <v>220248</v>
      </c>
      <c r="O58" s="19">
        <f>IF(precios[[#This Row],[% venta x kg cortado]]&lt;=0,"",precios[[#This Row],[Precio kg compra]]*precios[[#This Row],[% venta x kg cortado]])</f>
        <v>35700</v>
      </c>
      <c r="P58" s="21">
        <f>precios[[#This Row],[Precio kg compra]]*precios[[#This Row],[% Utilidad fornato lámina completa]]</f>
        <v>23520.000000000004</v>
      </c>
      <c r="Q58" s="22">
        <f>precios[[#This Row],[Vlr del kilo para venta lamina completa]]*precios[[#This Row],[KILOS]]</f>
        <v>246677.76000000004</v>
      </c>
    </row>
    <row r="59" spans="1:17" ht="15" customHeight="1">
      <c r="A59" s="5" t="s">
        <v>61</v>
      </c>
      <c r="B59" s="5">
        <v>2.7599999999999998E-6</v>
      </c>
      <c r="C59" s="6" t="s">
        <v>16</v>
      </c>
      <c r="D59" s="7">
        <v>2.5</v>
      </c>
      <c r="E59" s="7" t="s">
        <v>0</v>
      </c>
      <c r="F59" s="6">
        <f>MID(","&amp;$E59&amp;",",SEARCH("|",SUBSTITUTE(" "&amp;$E59&amp;" "," ","|",COLUMNS($F59:F59)))+1,SEARCH("|",SUBSTITUTE(" "&amp;$E59&amp;" "," ","|",COLUMNS($F59:F59)+1))-SEARCH("|",SUBSTITUTE(" "&amp;$E59&amp;" "," ","|",COLUMNS($F59:F59)))-1)*1</f>
        <v>4</v>
      </c>
      <c r="G59" s="7">
        <f>MID(","&amp;$E59&amp;",",SEARCH("|",SUBSTITUTE(" "&amp;$E59&amp;" "," ","|",COLUMNS($F59:G59)))+2,SEARCH("|",SUBSTITUTE(" "&amp;$E59&amp;" "," ","|",COLUMNS($F59:G59)+2))-SEARCH("|",SUBSTITUTE(" "&amp;$E59&amp;" "," ","|",COLUMNS($F59:G59)))-2)*1</f>
        <v>8</v>
      </c>
      <c r="H59" s="6">
        <f t="shared" si="2"/>
        <v>1220</v>
      </c>
      <c r="I59" s="8">
        <f t="shared" si="3"/>
        <v>2440</v>
      </c>
      <c r="J59" s="9">
        <f>precios[[#This Row],[Largo (mm)]]*precios[[#This Row],[Ancho (mm)]]*precios[[#This Row],[Calibre (mm)]]*precios[[#This Row],[Densidad Kg/mm³]]</f>
        <v>20.539919999999999</v>
      </c>
      <c r="K59" s="14">
        <v>1.1200000000000001</v>
      </c>
      <c r="L59" s="14">
        <f t="shared" si="5"/>
        <v>1.7</v>
      </c>
      <c r="M59" s="25">
        <v>19000</v>
      </c>
      <c r="N59" s="4">
        <f>IFERROR(precios[[#This Row],[Precio kg compra]]*precios[[#This Row],[KILOS]],"")</f>
        <v>390258.48</v>
      </c>
      <c r="O59" s="19">
        <f>IF(precios[[#This Row],[% venta x kg cortado]]&lt;=0,"",precios[[#This Row],[Precio kg compra]]*precios[[#This Row],[% venta x kg cortado]])</f>
        <v>32300</v>
      </c>
      <c r="P59" s="21">
        <f>precios[[#This Row],[Precio kg compra]]*precios[[#This Row],[% Utilidad fornato lámina completa]]</f>
        <v>21280.000000000004</v>
      </c>
      <c r="Q59" s="22">
        <f>precios[[#This Row],[Vlr del kilo para venta lamina completa]]*precios[[#This Row],[KILOS]]</f>
        <v>437089.49760000006</v>
      </c>
    </row>
    <row r="60" spans="1:17" ht="15" customHeight="1">
      <c r="A60" s="5" t="s">
        <v>61</v>
      </c>
      <c r="B60" s="5">
        <v>2.7599999999999998E-6</v>
      </c>
      <c r="C60" s="6" t="s">
        <v>16</v>
      </c>
      <c r="D60" s="7">
        <v>2.5</v>
      </c>
      <c r="E60" s="7" t="s">
        <v>9</v>
      </c>
      <c r="F60" s="6">
        <f>MID(","&amp;$E60&amp;",",SEARCH("|",SUBSTITUTE(" "&amp;$E60&amp;" "," ","|",COLUMNS($F60:F60)))+1,SEARCH("|",SUBSTITUTE(" "&amp;$E60&amp;" "," ","|",COLUMNS($F60:F60)+1))-SEARCH("|",SUBSTITUTE(" "&amp;$E60&amp;" "," ","|",COLUMNS($F60:F60)))-1)*1</f>
        <v>1</v>
      </c>
      <c r="G60" s="7">
        <f>MID(","&amp;$E60&amp;",",SEARCH("|",SUBSTITUTE(" "&amp;$E60&amp;" "," ","|",COLUMNS($F60:G60)))+2,SEARCH("|",SUBSTITUTE(" "&amp;$E60&amp;" "," ","|",COLUMNS($F60:G60)+2))-SEARCH("|",SUBSTITUTE(" "&amp;$E60&amp;" "," ","|",COLUMNS($F60:G60)))-2)*1</f>
        <v>2</v>
      </c>
      <c r="H60" s="6">
        <f t="shared" si="2"/>
        <v>1000</v>
      </c>
      <c r="I60" s="8">
        <f t="shared" si="3"/>
        <v>2000</v>
      </c>
      <c r="J60" s="9">
        <f>precios[[#This Row],[Largo (mm)]]*precios[[#This Row],[Ancho (mm)]]*precios[[#This Row],[Calibre (mm)]]*precios[[#This Row],[Densidad Kg/mm³]]</f>
        <v>13.799999999999999</v>
      </c>
      <c r="K60" s="14">
        <v>1.1200000000000001</v>
      </c>
      <c r="L60" s="14">
        <f t="shared" si="5"/>
        <v>1.7</v>
      </c>
      <c r="M60" s="25">
        <v>19000</v>
      </c>
      <c r="N60" s="4">
        <f>IFERROR(precios[[#This Row],[Precio kg compra]]*precios[[#This Row],[KILOS]],"")</f>
        <v>262200</v>
      </c>
      <c r="O60" s="19">
        <f>IF(precios[[#This Row],[% venta x kg cortado]]&lt;=0,"",precios[[#This Row],[Precio kg compra]]*precios[[#This Row],[% venta x kg cortado]])</f>
        <v>32300</v>
      </c>
      <c r="P60" s="21">
        <f>precios[[#This Row],[Precio kg compra]]*precios[[#This Row],[% Utilidad fornato lámina completa]]</f>
        <v>21280.000000000004</v>
      </c>
      <c r="Q60" s="22">
        <f>precios[[#This Row],[Vlr del kilo para venta lamina completa]]*precios[[#This Row],[KILOS]]</f>
        <v>293664</v>
      </c>
    </row>
    <row r="61" spans="1:17" ht="15" customHeight="1">
      <c r="A61" s="5" t="s">
        <v>61</v>
      </c>
      <c r="B61" s="5">
        <v>2.7599999999999998E-6</v>
      </c>
      <c r="C61" s="6" t="s">
        <v>15</v>
      </c>
      <c r="D61" s="7">
        <v>3</v>
      </c>
      <c r="E61" s="7" t="s">
        <v>0</v>
      </c>
      <c r="F61" s="6">
        <f>MID(","&amp;$E61&amp;",",SEARCH("|",SUBSTITUTE(" "&amp;$E61&amp;" "," ","|",COLUMNS($F61:F61)))+1,SEARCH("|",SUBSTITUTE(" "&amp;$E61&amp;" "," ","|",COLUMNS($F61:F61)+1))-SEARCH("|",SUBSTITUTE(" "&amp;$E61&amp;" "," ","|",COLUMNS($F61:F61)))-1)*1</f>
        <v>4</v>
      </c>
      <c r="G61" s="7">
        <f>MID(","&amp;$E61&amp;",",SEARCH("|",SUBSTITUTE(" "&amp;$E61&amp;" "," ","|",COLUMNS($F61:G61)))+2,SEARCH("|",SUBSTITUTE(" "&amp;$E61&amp;" "," ","|",COLUMNS($F61:G61)+2))-SEARCH("|",SUBSTITUTE(" "&amp;$E61&amp;" "," ","|",COLUMNS($F61:G61)))-2)*1</f>
        <v>8</v>
      </c>
      <c r="H61" s="6">
        <f t="shared" si="2"/>
        <v>1220</v>
      </c>
      <c r="I61" s="8">
        <f t="shared" si="3"/>
        <v>2440</v>
      </c>
      <c r="J61" s="9">
        <f>precios[[#This Row],[Largo (mm)]]*precios[[#This Row],[Ancho (mm)]]*precios[[#This Row],[Calibre (mm)]]*precios[[#This Row],[Densidad Kg/mm³]]</f>
        <v>24.647903999999997</v>
      </c>
      <c r="K61" s="14">
        <v>1.1200000000000001</v>
      </c>
      <c r="L61" s="14">
        <f t="shared" si="5"/>
        <v>1.7</v>
      </c>
      <c r="M61" s="25">
        <v>20000</v>
      </c>
      <c r="N61" s="4">
        <f>IFERROR(precios[[#This Row],[Precio kg compra]]*precios[[#This Row],[KILOS]],"")</f>
        <v>492958.07999999996</v>
      </c>
      <c r="O61" s="19">
        <f>IF(precios[[#This Row],[% venta x kg cortado]]&lt;=0,"",precios[[#This Row],[Precio kg compra]]*precios[[#This Row],[% venta x kg cortado]])</f>
        <v>34000</v>
      </c>
      <c r="P61" s="21">
        <f>precios[[#This Row],[Precio kg compra]]*precios[[#This Row],[% Utilidad fornato lámina completa]]</f>
        <v>22400.000000000004</v>
      </c>
      <c r="Q61" s="22">
        <f>precios[[#This Row],[Vlr del kilo para venta lamina completa]]*precios[[#This Row],[KILOS]]</f>
        <v>552113.04960000003</v>
      </c>
    </row>
    <row r="62" spans="1:17" ht="15" customHeight="1">
      <c r="A62" s="5" t="s">
        <v>61</v>
      </c>
      <c r="B62" s="5">
        <v>2.7599999999999998E-6</v>
      </c>
      <c r="C62" s="6" t="s">
        <v>15</v>
      </c>
      <c r="D62" s="7">
        <v>3</v>
      </c>
      <c r="E62" s="7" t="s">
        <v>9</v>
      </c>
      <c r="F62" s="6">
        <f>MID(","&amp;$E62&amp;",",SEARCH("|",SUBSTITUTE(" "&amp;$E62&amp;" "," ","|",COLUMNS($F62:F62)))+1,SEARCH("|",SUBSTITUTE(" "&amp;$E62&amp;" "," ","|",COLUMNS($F62:F62)+1))-SEARCH("|",SUBSTITUTE(" "&amp;$E62&amp;" "," ","|",COLUMNS($F62:F62)))-1)*1</f>
        <v>1</v>
      </c>
      <c r="G62" s="7">
        <f>MID(","&amp;$E62&amp;",",SEARCH("|",SUBSTITUTE(" "&amp;$E62&amp;" "," ","|",COLUMNS($F62:G62)))+2,SEARCH("|",SUBSTITUTE(" "&amp;$E62&amp;" "," ","|",COLUMNS($F62:G62)+2))-SEARCH("|",SUBSTITUTE(" "&amp;$E62&amp;" "," ","|",COLUMNS($F62:G62)))-2)*1</f>
        <v>2</v>
      </c>
      <c r="H62" s="6">
        <f t="shared" si="2"/>
        <v>1000</v>
      </c>
      <c r="I62" s="8">
        <f t="shared" si="3"/>
        <v>2000</v>
      </c>
      <c r="J62" s="9">
        <f>precios[[#This Row],[Largo (mm)]]*precios[[#This Row],[Ancho (mm)]]*precios[[#This Row],[Calibre (mm)]]*precios[[#This Row],[Densidad Kg/mm³]]</f>
        <v>16.559999999999999</v>
      </c>
      <c r="K62" s="14">
        <v>1.1200000000000001</v>
      </c>
      <c r="L62" s="14">
        <f t="shared" si="5"/>
        <v>1.7</v>
      </c>
      <c r="M62" s="25">
        <v>20000</v>
      </c>
      <c r="N62" s="4">
        <f>IFERROR(precios[[#This Row],[Precio kg compra]]*precios[[#This Row],[KILOS]],"")</f>
        <v>331200</v>
      </c>
      <c r="O62" s="19">
        <f>IF(precios[[#This Row],[% venta x kg cortado]]&lt;=0,"",precios[[#This Row],[Precio kg compra]]*precios[[#This Row],[% venta x kg cortado]])</f>
        <v>34000</v>
      </c>
      <c r="P62" s="21">
        <f>precios[[#This Row],[Precio kg compra]]*precios[[#This Row],[% Utilidad fornato lámina completa]]</f>
        <v>22400.000000000004</v>
      </c>
      <c r="Q62" s="22">
        <f>precios[[#This Row],[Vlr del kilo para venta lamina completa]]*precios[[#This Row],[KILOS]]</f>
        <v>370944.00000000006</v>
      </c>
    </row>
    <row r="63" spans="1:17" ht="15" customHeight="1">
      <c r="A63" s="5" t="s">
        <v>61</v>
      </c>
      <c r="B63" s="5">
        <v>2.7599999999999998E-6</v>
      </c>
      <c r="C63" s="6" t="s">
        <v>14</v>
      </c>
      <c r="D63" s="7">
        <v>4</v>
      </c>
      <c r="E63" s="7" t="s">
        <v>0</v>
      </c>
      <c r="F63" s="6">
        <f>MID(","&amp;$E63&amp;",",SEARCH("|",SUBSTITUTE(" "&amp;$E63&amp;" "," ","|",COLUMNS($F63:F63)))+1,SEARCH("|",SUBSTITUTE(" "&amp;$E63&amp;" "," ","|",COLUMNS($F63:F63)+1))-SEARCH("|",SUBSTITUTE(" "&amp;$E63&amp;" "," ","|",COLUMNS($F63:F63)))-1)*1</f>
        <v>4</v>
      </c>
      <c r="G63" s="7">
        <f>MID(","&amp;$E63&amp;",",SEARCH("|",SUBSTITUTE(" "&amp;$E63&amp;" "," ","|",COLUMNS($F63:G63)))+2,SEARCH("|",SUBSTITUTE(" "&amp;$E63&amp;" "," ","|",COLUMNS($F63:G63)+2))-SEARCH("|",SUBSTITUTE(" "&amp;$E63&amp;" "," ","|",COLUMNS($F63:G63)))-2)*1</f>
        <v>8</v>
      </c>
      <c r="H63" s="6">
        <f t="shared" si="2"/>
        <v>1220</v>
      </c>
      <c r="I63" s="8">
        <f t="shared" si="3"/>
        <v>2440</v>
      </c>
      <c r="J63" s="9">
        <f>precios[[#This Row],[Largo (mm)]]*precios[[#This Row],[Ancho (mm)]]*precios[[#This Row],[Calibre (mm)]]*precios[[#This Row],[Densidad Kg/mm³]]</f>
        <v>32.863872000000001</v>
      </c>
      <c r="K63" s="14">
        <v>1.1200000000000001</v>
      </c>
      <c r="L63" s="14">
        <f t="shared" si="5"/>
        <v>1.7</v>
      </c>
      <c r="M63" s="25">
        <v>20000</v>
      </c>
      <c r="N63" s="4">
        <f>IFERROR(precios[[#This Row],[Precio kg compra]]*precios[[#This Row],[KILOS]],"")</f>
        <v>657277.44000000006</v>
      </c>
      <c r="O63" s="19">
        <f>IF(precios[[#This Row],[% venta x kg cortado]]&lt;=0,"",precios[[#This Row],[Precio kg compra]]*precios[[#This Row],[% venta x kg cortado]])</f>
        <v>34000</v>
      </c>
      <c r="P63" s="21">
        <f>precios[[#This Row],[Precio kg compra]]*precios[[#This Row],[% Utilidad fornato lámina completa]]</f>
        <v>22400.000000000004</v>
      </c>
      <c r="Q63" s="22">
        <f>precios[[#This Row],[Vlr del kilo para venta lamina completa]]*precios[[#This Row],[KILOS]]</f>
        <v>736150.73280000011</v>
      </c>
    </row>
    <row r="64" spans="1:17" ht="15" customHeight="1">
      <c r="A64" s="5" t="s">
        <v>61</v>
      </c>
      <c r="B64" s="5">
        <v>2.7599999999999998E-6</v>
      </c>
      <c r="C64" s="6" t="s">
        <v>14</v>
      </c>
      <c r="D64" s="7">
        <v>4</v>
      </c>
      <c r="E64" s="7" t="s">
        <v>9</v>
      </c>
      <c r="F64" s="6">
        <f>MID(","&amp;$E64&amp;",",SEARCH("|",SUBSTITUTE(" "&amp;$E64&amp;" "," ","|",COLUMNS($F64:F64)))+1,SEARCH("|",SUBSTITUTE(" "&amp;$E64&amp;" "," ","|",COLUMNS($F64:F64)+1))-SEARCH("|",SUBSTITUTE(" "&amp;$E64&amp;" "," ","|",COLUMNS($F64:F64)))-1)*1</f>
        <v>1</v>
      </c>
      <c r="G64" s="7">
        <f>MID(","&amp;$E64&amp;",",SEARCH("|",SUBSTITUTE(" "&amp;$E64&amp;" "," ","|",COLUMNS($F64:G64)))+2,SEARCH("|",SUBSTITUTE(" "&amp;$E64&amp;" "," ","|",COLUMNS($F64:G64)+2))-SEARCH("|",SUBSTITUTE(" "&amp;$E64&amp;" "," ","|",COLUMNS($F64:G64)))-2)*1</f>
        <v>2</v>
      </c>
      <c r="H64" s="6">
        <f t="shared" si="2"/>
        <v>1000</v>
      </c>
      <c r="I64" s="8">
        <f t="shared" si="3"/>
        <v>2000</v>
      </c>
      <c r="J64" s="9">
        <f>precios[[#This Row],[Largo (mm)]]*precios[[#This Row],[Ancho (mm)]]*precios[[#This Row],[Calibre (mm)]]*precios[[#This Row],[Densidad Kg/mm³]]</f>
        <v>22.08</v>
      </c>
      <c r="K64" s="14">
        <v>1.1200000000000001</v>
      </c>
      <c r="L64" s="14">
        <f t="shared" si="5"/>
        <v>1.7</v>
      </c>
      <c r="M64" s="25">
        <v>20000</v>
      </c>
      <c r="N64" s="4">
        <f>IFERROR(precios[[#This Row],[Precio kg compra]]*precios[[#This Row],[KILOS]],"")</f>
        <v>441599.99999999994</v>
      </c>
      <c r="O64" s="19">
        <f>IF(precios[[#This Row],[% venta x kg cortado]]&lt;=0,"",precios[[#This Row],[Precio kg compra]]*precios[[#This Row],[% venta x kg cortado]])</f>
        <v>34000</v>
      </c>
      <c r="P64" s="21">
        <f>precios[[#This Row],[Precio kg compra]]*precios[[#This Row],[% Utilidad fornato lámina completa]]</f>
        <v>22400.000000000004</v>
      </c>
      <c r="Q64" s="22">
        <f>precios[[#This Row],[Vlr del kilo para venta lamina completa]]*precios[[#This Row],[KILOS]]</f>
        <v>494592.00000000006</v>
      </c>
    </row>
    <row r="65" spans="1:17" ht="15" customHeight="1">
      <c r="A65" s="5" t="s">
        <v>61</v>
      </c>
      <c r="B65" s="5">
        <v>2.7599999999999998E-6</v>
      </c>
      <c r="C65" s="6" t="s">
        <v>13</v>
      </c>
      <c r="D65" s="7">
        <v>5</v>
      </c>
      <c r="E65" s="7" t="s">
        <v>0</v>
      </c>
      <c r="F65" s="6">
        <f>MID(","&amp;$E65&amp;",",SEARCH("|",SUBSTITUTE(" "&amp;$E65&amp;" "," ","|",COLUMNS($F65:F65)))+1,SEARCH("|",SUBSTITUTE(" "&amp;$E65&amp;" "," ","|",COLUMNS($F65:F65)+1))-SEARCH("|",SUBSTITUTE(" "&amp;$E65&amp;" "," ","|",COLUMNS($F65:F65)))-1)*1</f>
        <v>4</v>
      </c>
      <c r="G65" s="7">
        <f>MID(","&amp;$E65&amp;",",SEARCH("|",SUBSTITUTE(" "&amp;$E65&amp;" "," ","|",COLUMNS($F65:G65)))+2,SEARCH("|",SUBSTITUTE(" "&amp;$E65&amp;" "," ","|",COLUMNS($F65:G65)+2))-SEARCH("|",SUBSTITUTE(" "&amp;$E65&amp;" "," ","|",COLUMNS($F65:G65)))-2)*1</f>
        <v>8</v>
      </c>
      <c r="H65" s="6">
        <f t="shared" si="2"/>
        <v>1220</v>
      </c>
      <c r="I65" s="8">
        <f t="shared" si="3"/>
        <v>2440</v>
      </c>
      <c r="J65" s="9">
        <f>precios[[#This Row],[Largo (mm)]]*precios[[#This Row],[Ancho (mm)]]*precios[[#This Row],[Calibre (mm)]]*precios[[#This Row],[Densidad Kg/mm³]]</f>
        <v>41.079839999999997</v>
      </c>
      <c r="K65" s="14">
        <v>1.1200000000000001</v>
      </c>
      <c r="L65" s="14">
        <f t="shared" si="5"/>
        <v>1.7</v>
      </c>
      <c r="M65" s="25">
        <v>21000</v>
      </c>
      <c r="N65" s="4">
        <f>IFERROR(precios[[#This Row],[Precio kg compra]]*precios[[#This Row],[KILOS]],"")</f>
        <v>862676.6399999999</v>
      </c>
      <c r="O65" s="19">
        <f>IF(precios[[#This Row],[% venta x kg cortado]]&lt;=0,"",precios[[#This Row],[Precio kg compra]]*precios[[#This Row],[% venta x kg cortado]])</f>
        <v>35700</v>
      </c>
      <c r="P65" s="21">
        <f>precios[[#This Row],[Precio kg compra]]*precios[[#This Row],[% Utilidad fornato lámina completa]]</f>
        <v>23520.000000000004</v>
      </c>
      <c r="Q65" s="22">
        <f>precios[[#This Row],[Vlr del kilo para venta lamina completa]]*precios[[#This Row],[KILOS]]</f>
        <v>966197.83680000005</v>
      </c>
    </row>
    <row r="66" spans="1:17" ht="15" customHeight="1">
      <c r="A66" s="5" t="s">
        <v>61</v>
      </c>
      <c r="B66" s="5">
        <v>2.7599999999999998E-6</v>
      </c>
      <c r="C66" s="6" t="s">
        <v>13</v>
      </c>
      <c r="D66" s="7">
        <v>5</v>
      </c>
      <c r="E66" s="7" t="s">
        <v>9</v>
      </c>
      <c r="F66" s="6">
        <f>MID(","&amp;$E66&amp;",",SEARCH("|",SUBSTITUTE(" "&amp;$E66&amp;" "," ","|",COLUMNS($F66:F66)))+1,SEARCH("|",SUBSTITUTE(" "&amp;$E66&amp;" "," ","|",COLUMNS($F66:F66)+1))-SEARCH("|",SUBSTITUTE(" "&amp;$E66&amp;" "," ","|",COLUMNS($F66:F66)))-1)*1</f>
        <v>1</v>
      </c>
      <c r="G66" s="7">
        <f>MID(","&amp;$E66&amp;",",SEARCH("|",SUBSTITUTE(" "&amp;$E66&amp;" "," ","|",COLUMNS($F66:G66)))+2,SEARCH("|",SUBSTITUTE(" "&amp;$E66&amp;" "," ","|",COLUMNS($F66:G66)+2))-SEARCH("|",SUBSTITUTE(" "&amp;$E66&amp;" "," ","|",COLUMNS($F66:G66)))-2)*1</f>
        <v>2</v>
      </c>
      <c r="H66" s="6">
        <f t="shared" si="2"/>
        <v>1000</v>
      </c>
      <c r="I66" s="8">
        <f t="shared" si="3"/>
        <v>2000</v>
      </c>
      <c r="J66" s="9">
        <f>precios[[#This Row],[Largo (mm)]]*precios[[#This Row],[Ancho (mm)]]*precios[[#This Row],[Calibre (mm)]]*precios[[#This Row],[Densidad Kg/mm³]]</f>
        <v>27.599999999999998</v>
      </c>
      <c r="K66" s="14">
        <v>1.1200000000000001</v>
      </c>
      <c r="L66" s="14">
        <f t="shared" si="5"/>
        <v>1.7</v>
      </c>
      <c r="M66" s="25">
        <v>21000</v>
      </c>
      <c r="N66" s="4">
        <f>IFERROR(precios[[#This Row],[Precio kg compra]]*precios[[#This Row],[KILOS]],"")</f>
        <v>579600</v>
      </c>
      <c r="O66" s="19">
        <f>IF(precios[[#This Row],[% venta x kg cortado]]&lt;=0,"",precios[[#This Row],[Precio kg compra]]*precios[[#This Row],[% venta x kg cortado]])</f>
        <v>35700</v>
      </c>
      <c r="P66" s="21">
        <f>precios[[#This Row],[Precio kg compra]]*precios[[#This Row],[% Utilidad fornato lámina completa]]</f>
        <v>23520.000000000004</v>
      </c>
      <c r="Q66" s="22">
        <f>precios[[#This Row],[Vlr del kilo para venta lamina completa]]*precios[[#This Row],[KILOS]]</f>
        <v>649152</v>
      </c>
    </row>
    <row r="67" spans="1:17" ht="15" customHeight="1">
      <c r="A67" s="5" t="s">
        <v>61</v>
      </c>
      <c r="B67" s="5">
        <v>2.7599999999999998E-6</v>
      </c>
      <c r="C67" s="6" t="s">
        <v>64</v>
      </c>
      <c r="D67" s="7">
        <v>6</v>
      </c>
      <c r="E67" s="7" t="s">
        <v>0</v>
      </c>
      <c r="F67" s="6">
        <f>MID(","&amp;$E67&amp;",",SEARCH("|",SUBSTITUTE(" "&amp;$E67&amp;" "," ","|",COLUMNS($F67:F67)))+1,SEARCH("|",SUBSTITUTE(" "&amp;$E67&amp;" "," ","|",COLUMNS($F67:F67)+1))-SEARCH("|",SUBSTITUTE(" "&amp;$E67&amp;" "," ","|",COLUMNS($F67:F67)))-1)*1</f>
        <v>4</v>
      </c>
      <c r="G67" s="7">
        <f>MID(","&amp;$E67&amp;",",SEARCH("|",SUBSTITUTE(" "&amp;$E67&amp;" "," ","|",COLUMNS($F67:G67)))+2,SEARCH("|",SUBSTITUTE(" "&amp;$E67&amp;" "," ","|",COLUMNS($F67:G67)+2))-SEARCH("|",SUBSTITUTE(" "&amp;$E67&amp;" "," ","|",COLUMNS($F67:G67)))-2)*1</f>
        <v>8</v>
      </c>
      <c r="H67" s="6">
        <f t="shared" si="2"/>
        <v>1220</v>
      </c>
      <c r="I67" s="8">
        <f t="shared" si="3"/>
        <v>2440</v>
      </c>
      <c r="J67" s="9">
        <f>precios[[#This Row],[Largo (mm)]]*precios[[#This Row],[Ancho (mm)]]*precios[[#This Row],[Calibre (mm)]]*precios[[#This Row],[Densidad Kg/mm³]]</f>
        <v>49.295807999999994</v>
      </c>
      <c r="K67" s="14">
        <v>1.1200000000000001</v>
      </c>
      <c r="L67" s="14">
        <f t="shared" si="5"/>
        <v>1.7</v>
      </c>
      <c r="M67" s="25">
        <v>21000</v>
      </c>
      <c r="N67" s="4">
        <f>IFERROR(precios[[#This Row],[Precio kg compra]]*precios[[#This Row],[KILOS]],"")</f>
        <v>1035211.9679999999</v>
      </c>
      <c r="O67" s="19">
        <f>IF(precios[[#This Row],[% venta x kg cortado]]&lt;=0,"",precios[[#This Row],[Precio kg compra]]*precios[[#This Row],[% venta x kg cortado]])</f>
        <v>35700</v>
      </c>
      <c r="P67" s="21">
        <f>precios[[#This Row],[Precio kg compra]]*precios[[#This Row],[% Utilidad fornato lámina completa]]</f>
        <v>23520.000000000004</v>
      </c>
      <c r="Q67" s="22">
        <f>precios[[#This Row],[Vlr del kilo para venta lamina completa]]*precios[[#This Row],[KILOS]]</f>
        <v>1159437.4041600002</v>
      </c>
    </row>
    <row r="68" spans="1:17" ht="15" customHeight="1">
      <c r="A68" s="5" t="s">
        <v>61</v>
      </c>
      <c r="B68" s="5">
        <v>2.7599999999999998E-6</v>
      </c>
      <c r="C68" s="6" t="s">
        <v>64</v>
      </c>
      <c r="D68" s="7">
        <v>6</v>
      </c>
      <c r="E68" s="7" t="s">
        <v>9</v>
      </c>
      <c r="F68" s="6">
        <f>MID(","&amp;$E68&amp;",",SEARCH("|",SUBSTITUTE(" "&amp;$E68&amp;" "," ","|",COLUMNS($F68:F68)))+1,SEARCH("|",SUBSTITUTE(" "&amp;$E68&amp;" "," ","|",COLUMNS($F68:F68)+1))-SEARCH("|",SUBSTITUTE(" "&amp;$E68&amp;" "," ","|",COLUMNS($F68:F68)))-1)*1</f>
        <v>1</v>
      </c>
      <c r="G68" s="7">
        <f>MID(","&amp;$E68&amp;",",SEARCH("|",SUBSTITUTE(" "&amp;$E68&amp;" "," ","|",COLUMNS($F68:G68)))+2,SEARCH("|",SUBSTITUTE(" "&amp;$E68&amp;" "," ","|",COLUMNS($F68:G68)+2))-SEARCH("|",SUBSTITUTE(" "&amp;$E68&amp;" "," ","|",COLUMNS($F68:G68)))-2)*1</f>
        <v>2</v>
      </c>
      <c r="H68" s="6">
        <f t="shared" ref="H68:H121" si="6">IF(OR(F68=4,F68=5,F68=6,F68=8,F68=10,F68=20),F68*(305),IF(OR(F68=1,F68=2,F68=3,F68=6),F68*1000,IF(OR(F68=120),1200,"")))</f>
        <v>1000</v>
      </c>
      <c r="I68" s="8">
        <f t="shared" ref="I68:I121" si="7">IF(OR(G68=4,G68=5,G68=8,G68=10,G68=20),G68*(305),IF(OR(G68=1,G68=2,G68=3,G68=6),G68*1000,IF(OR(G68=120),1200,"")))</f>
        <v>2000</v>
      </c>
      <c r="J68" s="9">
        <f>precios[[#This Row],[Largo (mm)]]*precios[[#This Row],[Ancho (mm)]]*precios[[#This Row],[Calibre (mm)]]*precios[[#This Row],[Densidad Kg/mm³]]</f>
        <v>33.119999999999997</v>
      </c>
      <c r="K68" s="14">
        <v>1.1200000000000001</v>
      </c>
      <c r="L68" s="14">
        <f t="shared" si="5"/>
        <v>1.7</v>
      </c>
      <c r="M68" s="25">
        <v>21000</v>
      </c>
      <c r="N68" s="4">
        <f>IFERROR(precios[[#This Row],[Precio kg compra]]*precios[[#This Row],[KILOS]],"")</f>
        <v>695520</v>
      </c>
      <c r="O68" s="19">
        <f>IF(precios[[#This Row],[% venta x kg cortado]]&lt;=0,"",precios[[#This Row],[Precio kg compra]]*precios[[#This Row],[% venta x kg cortado]])</f>
        <v>35700</v>
      </c>
      <c r="P68" s="21">
        <f>precios[[#This Row],[Precio kg compra]]*precios[[#This Row],[% Utilidad fornato lámina completa]]</f>
        <v>23520.000000000004</v>
      </c>
      <c r="Q68" s="22">
        <f>precios[[#This Row],[Vlr del kilo para venta lamina completa]]*precios[[#This Row],[KILOS]]</f>
        <v>778982.40000000002</v>
      </c>
    </row>
    <row r="69" spans="1:17" ht="15" customHeight="1">
      <c r="A69" s="5" t="s">
        <v>61</v>
      </c>
      <c r="B69" s="5">
        <v>2.7599999999999998E-6</v>
      </c>
      <c r="C69" s="6" t="s">
        <v>12</v>
      </c>
      <c r="D69" s="7">
        <v>8</v>
      </c>
      <c r="E69" s="7" t="s">
        <v>9</v>
      </c>
      <c r="F69" s="6">
        <f>MID(","&amp;$E69&amp;",",SEARCH("|",SUBSTITUTE(" "&amp;$E69&amp;" "," ","|",COLUMNS($F69:F69)))+1,SEARCH("|",SUBSTITUTE(" "&amp;$E69&amp;" "," ","|",COLUMNS($F69:F69)+1))-SEARCH("|",SUBSTITUTE(" "&amp;$E69&amp;" "," ","|",COLUMNS($F69:F69)))-1)*1</f>
        <v>1</v>
      </c>
      <c r="G69" s="7">
        <f>MID(","&amp;$E69&amp;",",SEARCH("|",SUBSTITUTE(" "&amp;$E69&amp;" "," ","|",COLUMNS($F69:G69)))+2,SEARCH("|",SUBSTITUTE(" "&amp;$E69&amp;" "," ","|",COLUMNS($F69:G69)+2))-SEARCH("|",SUBSTITUTE(" "&amp;$E69&amp;" "," ","|",COLUMNS($F69:G69)))-2)*1</f>
        <v>2</v>
      </c>
      <c r="H69" s="6">
        <f t="shared" si="6"/>
        <v>1000</v>
      </c>
      <c r="I69" s="8">
        <f t="shared" si="7"/>
        <v>2000</v>
      </c>
      <c r="J69" s="9">
        <f>precios[[#This Row],[Largo (mm)]]*precios[[#This Row],[Ancho (mm)]]*precios[[#This Row],[Calibre (mm)]]*precios[[#This Row],[Densidad Kg/mm³]]</f>
        <v>44.16</v>
      </c>
      <c r="K69" s="14">
        <v>1.1200000000000001</v>
      </c>
      <c r="L69" s="14">
        <f t="shared" ref="L69:L101" si="8">1.7</f>
        <v>1.7</v>
      </c>
      <c r="M69" s="25">
        <v>21000</v>
      </c>
      <c r="N69" s="4">
        <f>IFERROR(precios[[#This Row],[Precio kg compra]]*precios[[#This Row],[KILOS]],"")</f>
        <v>927359.99999999988</v>
      </c>
      <c r="O69" s="19">
        <f>IF(precios[[#This Row],[% venta x kg cortado]]&lt;=0,"",precios[[#This Row],[Precio kg compra]]*precios[[#This Row],[% venta x kg cortado]])</f>
        <v>35700</v>
      </c>
      <c r="P69" s="21">
        <f>precios[[#This Row],[Precio kg compra]]*precios[[#This Row],[% Utilidad fornato lámina completa]]</f>
        <v>23520.000000000004</v>
      </c>
      <c r="Q69" s="22">
        <f>precios[[#This Row],[Vlr del kilo para venta lamina completa]]*precios[[#This Row],[KILOS]]</f>
        <v>1038643.2000000001</v>
      </c>
    </row>
    <row r="70" spans="1:17" ht="15" customHeight="1">
      <c r="A70" s="5" t="s">
        <v>61</v>
      </c>
      <c r="B70" s="5">
        <v>2.7599999999999998E-6</v>
      </c>
      <c r="C70" s="6" t="s">
        <v>12</v>
      </c>
      <c r="D70" s="7">
        <v>8</v>
      </c>
      <c r="E70" s="7" t="s">
        <v>0</v>
      </c>
      <c r="F70" s="6">
        <f>MID(","&amp;$E70&amp;",",SEARCH("|",SUBSTITUTE(" "&amp;$E70&amp;" "," ","|",COLUMNS($F70:F70)))+1,SEARCH("|",SUBSTITUTE(" "&amp;$E70&amp;" "," ","|",COLUMNS($F70:F70)+1))-SEARCH("|",SUBSTITUTE(" "&amp;$E70&amp;" "," ","|",COLUMNS($F70:F70)))-1)*1</f>
        <v>4</v>
      </c>
      <c r="G70" s="7">
        <f>MID(","&amp;$E70&amp;",",SEARCH("|",SUBSTITUTE(" "&amp;$E70&amp;" "," ","|",COLUMNS($F70:G70)))+2,SEARCH("|",SUBSTITUTE(" "&amp;$E70&amp;" "," ","|",COLUMNS($F70:G70)+2))-SEARCH("|",SUBSTITUTE(" "&amp;$E70&amp;" "," ","|",COLUMNS($F70:G70)))-2)*1</f>
        <v>8</v>
      </c>
      <c r="H70" s="6">
        <f t="shared" si="6"/>
        <v>1220</v>
      </c>
      <c r="I70" s="8">
        <f t="shared" si="7"/>
        <v>2440</v>
      </c>
      <c r="J70" s="9">
        <f>precios[[#This Row],[Largo (mm)]]*precios[[#This Row],[Ancho (mm)]]*precios[[#This Row],[Calibre (mm)]]*precios[[#This Row],[Densidad Kg/mm³]]</f>
        <v>65.727744000000001</v>
      </c>
      <c r="K70" s="14">
        <v>1.1200000000000001</v>
      </c>
      <c r="L70" s="14">
        <f t="shared" si="8"/>
        <v>1.7</v>
      </c>
      <c r="M70" s="25">
        <v>21000</v>
      </c>
      <c r="N70" s="4">
        <f>IFERROR(precios[[#This Row],[Precio kg compra]]*precios[[#This Row],[KILOS]],"")</f>
        <v>1380282.6240000001</v>
      </c>
      <c r="O70" s="19">
        <f>IF(precios[[#This Row],[% venta x kg cortado]]&lt;=0,"",precios[[#This Row],[Precio kg compra]]*precios[[#This Row],[% venta x kg cortado]])</f>
        <v>35700</v>
      </c>
      <c r="P70" s="21">
        <f>precios[[#This Row],[Precio kg compra]]*precios[[#This Row],[% Utilidad fornato lámina completa]]</f>
        <v>23520.000000000004</v>
      </c>
      <c r="Q70" s="22">
        <f>precios[[#This Row],[Vlr del kilo para venta lamina completa]]*precios[[#This Row],[KILOS]]</f>
        <v>1545916.5388800004</v>
      </c>
    </row>
    <row r="71" spans="1:17" ht="15" customHeight="1">
      <c r="A71" s="5" t="s">
        <v>61</v>
      </c>
      <c r="B71" s="5">
        <v>2.7599999999999998E-6</v>
      </c>
      <c r="C71" s="6" t="s">
        <v>11</v>
      </c>
      <c r="D71" s="7">
        <v>12</v>
      </c>
      <c r="E71" s="7" t="s">
        <v>0</v>
      </c>
      <c r="F71" s="6">
        <f>MID(","&amp;$E71&amp;",",SEARCH("|",SUBSTITUTE(" "&amp;$E71&amp;" "," ","|",COLUMNS($F71:F71)))+1,SEARCH("|",SUBSTITUTE(" "&amp;$E71&amp;" "," ","|",COLUMNS($F71:F71)+1))-SEARCH("|",SUBSTITUTE(" "&amp;$E71&amp;" "," ","|",COLUMNS($F71:F71)))-1)*1</f>
        <v>4</v>
      </c>
      <c r="G71" s="7">
        <f>MID(","&amp;$E71&amp;",",SEARCH("|",SUBSTITUTE(" "&amp;$E71&amp;" "," ","|",COLUMNS($F71:G71)))+2,SEARCH("|",SUBSTITUTE(" "&amp;$E71&amp;" "," ","|",COLUMNS($F71:G71)+2))-SEARCH("|",SUBSTITUTE(" "&amp;$E71&amp;" "," ","|",COLUMNS($F71:G71)))-2)*1</f>
        <v>8</v>
      </c>
      <c r="H71" s="6">
        <f t="shared" si="6"/>
        <v>1220</v>
      </c>
      <c r="I71" s="8">
        <f t="shared" si="7"/>
        <v>2440</v>
      </c>
      <c r="J71" s="9">
        <f>precios[[#This Row],[Largo (mm)]]*precios[[#This Row],[Ancho (mm)]]*precios[[#This Row],[Calibre (mm)]]*precios[[#This Row],[Densidad Kg/mm³]]</f>
        <v>98.591615999999988</v>
      </c>
      <c r="K71" s="14">
        <v>1.1200000000000001</v>
      </c>
      <c r="L71" s="14">
        <f t="shared" si="8"/>
        <v>1.7</v>
      </c>
      <c r="M71" s="25">
        <v>21000</v>
      </c>
      <c r="N71" s="4">
        <f>IFERROR(precios[[#This Row],[Precio kg compra]]*precios[[#This Row],[KILOS]],"")</f>
        <v>2070423.9359999998</v>
      </c>
      <c r="O71" s="19">
        <f>IF(precios[[#This Row],[% venta x kg cortado]]&lt;=0,"",precios[[#This Row],[Precio kg compra]]*precios[[#This Row],[% venta x kg cortado]])</f>
        <v>35700</v>
      </c>
      <c r="P71" s="21">
        <f>precios[[#This Row],[Precio kg compra]]*precios[[#This Row],[% Utilidad fornato lámina completa]]</f>
        <v>23520.000000000004</v>
      </c>
      <c r="Q71" s="22">
        <f>precios[[#This Row],[Vlr del kilo para venta lamina completa]]*precios[[#This Row],[KILOS]]</f>
        <v>2318874.8083200003</v>
      </c>
    </row>
    <row r="72" spans="1:17" ht="15" customHeight="1">
      <c r="A72" s="5" t="s">
        <v>61</v>
      </c>
      <c r="B72" s="5">
        <v>2.7599999999999998E-6</v>
      </c>
      <c r="C72" s="6" t="s">
        <v>11</v>
      </c>
      <c r="D72" s="7">
        <v>12</v>
      </c>
      <c r="E72" s="7" t="s">
        <v>9</v>
      </c>
      <c r="F72" s="6">
        <f>MID(","&amp;$E72&amp;",",SEARCH("|",SUBSTITUTE(" "&amp;$E72&amp;" "," ","|",COLUMNS($F72:F72)))+1,SEARCH("|",SUBSTITUTE(" "&amp;$E72&amp;" "," ","|",COLUMNS($F72:F72)+1))-SEARCH("|",SUBSTITUTE(" "&amp;$E72&amp;" "," ","|",COLUMNS($F72:F72)))-1)*1</f>
        <v>1</v>
      </c>
      <c r="G72" s="7">
        <f>MID(","&amp;$E72&amp;",",SEARCH("|",SUBSTITUTE(" "&amp;$E72&amp;" "," ","|",COLUMNS($F72:G72)))+2,SEARCH("|",SUBSTITUTE(" "&amp;$E72&amp;" "," ","|",COLUMNS($F72:G72)+2))-SEARCH("|",SUBSTITUTE(" "&amp;$E72&amp;" "," ","|",COLUMNS($F72:G72)))-2)*1</f>
        <v>2</v>
      </c>
      <c r="H72" s="6">
        <f t="shared" si="6"/>
        <v>1000</v>
      </c>
      <c r="I72" s="8">
        <f t="shared" si="7"/>
        <v>2000</v>
      </c>
      <c r="J72" s="9">
        <f>precios[[#This Row],[Largo (mm)]]*precios[[#This Row],[Ancho (mm)]]*precios[[#This Row],[Calibre (mm)]]*precios[[#This Row],[Densidad Kg/mm³]]</f>
        <v>66.239999999999995</v>
      </c>
      <c r="K72" s="14">
        <v>1.1200000000000001</v>
      </c>
      <c r="L72" s="14">
        <f t="shared" si="8"/>
        <v>1.7</v>
      </c>
      <c r="M72" s="25">
        <v>21000</v>
      </c>
      <c r="N72" s="4">
        <f>IFERROR(precios[[#This Row],[Precio kg compra]]*precios[[#This Row],[KILOS]],"")</f>
        <v>1391040</v>
      </c>
      <c r="O72" s="19">
        <f>IF(precios[[#This Row],[% venta x kg cortado]]&lt;=0,"",precios[[#This Row],[Precio kg compra]]*precios[[#This Row],[% venta x kg cortado]])</f>
        <v>35700</v>
      </c>
      <c r="P72" s="21">
        <f>precios[[#This Row],[Precio kg compra]]*precios[[#This Row],[% Utilidad fornato lámina completa]]</f>
        <v>23520.000000000004</v>
      </c>
      <c r="Q72" s="22">
        <f>precios[[#This Row],[Vlr del kilo para venta lamina completa]]*precios[[#This Row],[KILOS]]</f>
        <v>1557964.8</v>
      </c>
    </row>
    <row r="73" spans="1:17" ht="15" customHeight="1">
      <c r="A73" s="5" t="s">
        <v>61</v>
      </c>
      <c r="B73" s="5">
        <v>2.7599999999999998E-6</v>
      </c>
      <c r="C73" s="6" t="s">
        <v>10</v>
      </c>
      <c r="D73" s="7">
        <v>16</v>
      </c>
      <c r="E73" s="7" t="s">
        <v>0</v>
      </c>
      <c r="F73" s="6">
        <f>MID(","&amp;$E73&amp;",",SEARCH("|",SUBSTITUTE(" "&amp;$E73&amp;" "," ","|",COLUMNS($F73:F73)))+1,SEARCH("|",SUBSTITUTE(" "&amp;$E73&amp;" "," ","|",COLUMNS($F73:F73)+1))-SEARCH("|",SUBSTITUTE(" "&amp;$E73&amp;" "," ","|",COLUMNS($F73:F73)))-1)*1</f>
        <v>4</v>
      </c>
      <c r="G73" s="7">
        <f>MID(","&amp;$E73&amp;",",SEARCH("|",SUBSTITUTE(" "&amp;$E73&amp;" "," ","|",COLUMNS($F73:G73)))+2,SEARCH("|",SUBSTITUTE(" "&amp;$E73&amp;" "," ","|",COLUMNS($F73:G73)+2))-SEARCH("|",SUBSTITUTE(" "&amp;$E73&amp;" "," ","|",COLUMNS($F73:G73)))-2)*1</f>
        <v>8</v>
      </c>
      <c r="H73" s="6">
        <f t="shared" si="6"/>
        <v>1220</v>
      </c>
      <c r="I73" s="8">
        <f t="shared" si="7"/>
        <v>2440</v>
      </c>
      <c r="J73" s="9">
        <f>precios[[#This Row],[Largo (mm)]]*precios[[#This Row],[Ancho (mm)]]*precios[[#This Row],[Calibre (mm)]]*precios[[#This Row],[Densidad Kg/mm³]]</f>
        <v>131.455488</v>
      </c>
      <c r="K73" s="14">
        <v>1.1200000000000001</v>
      </c>
      <c r="L73" s="14">
        <f t="shared" si="8"/>
        <v>1.7</v>
      </c>
      <c r="M73" s="25">
        <v>21000</v>
      </c>
      <c r="N73" s="4">
        <f>IFERROR(precios[[#This Row],[Precio kg compra]]*precios[[#This Row],[KILOS]],"")</f>
        <v>2760565.2480000001</v>
      </c>
      <c r="O73" s="19">
        <f>IF(precios[[#This Row],[% venta x kg cortado]]&lt;=0,"",precios[[#This Row],[Precio kg compra]]*precios[[#This Row],[% venta x kg cortado]])</f>
        <v>35700</v>
      </c>
      <c r="P73" s="21">
        <f>precios[[#This Row],[Precio kg compra]]*precios[[#This Row],[% Utilidad fornato lámina completa]]</f>
        <v>23520.000000000004</v>
      </c>
      <c r="Q73" s="22">
        <f>precios[[#This Row],[Vlr del kilo para venta lamina completa]]*precios[[#This Row],[KILOS]]</f>
        <v>3091833.0777600007</v>
      </c>
    </row>
    <row r="74" spans="1:17" ht="17.25" customHeight="1">
      <c r="A74" s="5" t="s">
        <v>61</v>
      </c>
      <c r="B74" s="5">
        <v>2.7599999999999998E-6</v>
      </c>
      <c r="C74" s="6" t="s">
        <v>10</v>
      </c>
      <c r="D74" s="7">
        <v>16</v>
      </c>
      <c r="E74" s="7" t="s">
        <v>9</v>
      </c>
      <c r="F74" s="6">
        <f>MID(","&amp;$E74&amp;",",SEARCH("|",SUBSTITUTE(" "&amp;$E74&amp;" "," ","|",COLUMNS($F74:F74)))+1,SEARCH("|",SUBSTITUTE(" "&amp;$E74&amp;" "," ","|",COLUMNS($F74:F74)+1))-SEARCH("|",SUBSTITUTE(" "&amp;$E74&amp;" "," ","|",COLUMNS($F74:F74)))-1)*1</f>
        <v>1</v>
      </c>
      <c r="G74" s="7">
        <f>MID(","&amp;$E74&amp;",",SEARCH("|",SUBSTITUTE(" "&amp;$E74&amp;" "," ","|",COLUMNS($F74:G74)))+2,SEARCH("|",SUBSTITUTE(" "&amp;$E74&amp;" "," ","|",COLUMNS($F74:G74)+2))-SEARCH("|",SUBSTITUTE(" "&amp;$E74&amp;" "," ","|",COLUMNS($F74:G74)))-2)*1</f>
        <v>2</v>
      </c>
      <c r="H74" s="6">
        <f t="shared" si="6"/>
        <v>1000</v>
      </c>
      <c r="I74" s="8">
        <f t="shared" si="7"/>
        <v>2000</v>
      </c>
      <c r="J74" s="9">
        <f>precios[[#This Row],[Largo (mm)]]*precios[[#This Row],[Ancho (mm)]]*precios[[#This Row],[Calibre (mm)]]*precios[[#This Row],[Densidad Kg/mm³]]</f>
        <v>88.32</v>
      </c>
      <c r="K74" s="14">
        <v>1.1200000000000001</v>
      </c>
      <c r="L74" s="14">
        <f t="shared" si="8"/>
        <v>1.7</v>
      </c>
      <c r="M74" s="25">
        <v>21000</v>
      </c>
      <c r="N74" s="4">
        <f>IFERROR(precios[[#This Row],[Precio kg compra]]*precios[[#This Row],[KILOS]],"")</f>
        <v>1854719.9999999998</v>
      </c>
      <c r="O74" s="19">
        <f>IF(precios[[#This Row],[% venta x kg cortado]]&lt;=0,"",precios[[#This Row],[Precio kg compra]]*precios[[#This Row],[% venta x kg cortado]])</f>
        <v>35700</v>
      </c>
      <c r="P74" s="21">
        <f>precios[[#This Row],[Precio kg compra]]*precios[[#This Row],[% Utilidad fornato lámina completa]]</f>
        <v>23520.000000000004</v>
      </c>
      <c r="Q74" s="22">
        <f>precios[[#This Row],[Vlr del kilo para venta lamina completa]]*precios[[#This Row],[KILOS]]</f>
        <v>2077286.4000000001</v>
      </c>
    </row>
    <row r="75" spans="1:17" ht="15" customHeight="1">
      <c r="A75" s="5" t="s">
        <v>60</v>
      </c>
      <c r="B75" s="5">
        <v>7.96E-6</v>
      </c>
      <c r="C75" s="6" t="s">
        <v>53</v>
      </c>
      <c r="D75" s="7">
        <v>0.9</v>
      </c>
      <c r="E75" s="7" t="s">
        <v>0</v>
      </c>
      <c r="F75" s="6">
        <f>MID(","&amp;$E75&amp;",",SEARCH("|",SUBSTITUTE(" "&amp;$E75&amp;" "," ","|",COLUMNS($F75:F75)))+1,SEARCH("|",SUBSTITUTE(" "&amp;$E75&amp;" "," ","|",COLUMNS($F75:F75)+1))-SEARCH("|",SUBSTITUTE(" "&amp;$E75&amp;" "," ","|",COLUMNS($F75:F75)))-1)*1</f>
        <v>4</v>
      </c>
      <c r="G75" s="7">
        <f>MID(","&amp;$E75&amp;",",SEARCH("|",SUBSTITUTE(" "&amp;$E75&amp;" "," ","|",COLUMNS($F75:G75)))+2,SEARCH("|",SUBSTITUTE(" "&amp;$E75&amp;" "," ","|",COLUMNS($F75:G75)+2))-SEARCH("|",SUBSTITUTE(" "&amp;$E75&amp;" "," ","|",COLUMNS($F75:G75)))-2)*1</f>
        <v>8</v>
      </c>
      <c r="H75" s="6">
        <f t="shared" si="6"/>
        <v>1220</v>
      </c>
      <c r="I75" s="8">
        <f t="shared" si="7"/>
        <v>2440</v>
      </c>
      <c r="J75" s="9">
        <f>precios[[#This Row],[Largo (mm)]]*precios[[#This Row],[Ancho (mm)]]*precios[[#This Row],[Calibre (mm)]]*precios[[#This Row],[Densidad Kg/mm³]]</f>
        <v>21.325795200000002</v>
      </c>
      <c r="K75" s="14">
        <v>1.1200000000000001</v>
      </c>
      <c r="L75" s="14">
        <f t="shared" si="8"/>
        <v>1.7</v>
      </c>
      <c r="M75" s="25">
        <v>12000</v>
      </c>
      <c r="N75" s="4">
        <f>IFERROR(precios[[#This Row],[Precio kg compra]]*precios[[#This Row],[KILOS]],"")</f>
        <v>255909.54240000003</v>
      </c>
      <c r="O75" s="19">
        <f>IF(precios[[#This Row],[% venta x kg cortado]]&lt;=0,"",precios[[#This Row],[Precio kg compra]]*precios[[#This Row],[% venta x kg cortado]])</f>
        <v>20400</v>
      </c>
      <c r="P75" s="21">
        <f>precios[[#This Row],[Precio kg compra]]*precios[[#This Row],[% Utilidad fornato lámina completa]]</f>
        <v>13440.000000000002</v>
      </c>
      <c r="Q75" s="22">
        <f>precios[[#This Row],[Vlr del kilo para venta lamina completa]]*precios[[#This Row],[KILOS]]</f>
        <v>286618.68748800008</v>
      </c>
    </row>
    <row r="76" spans="1:17" ht="15" customHeight="1">
      <c r="A76" s="5" t="s">
        <v>60</v>
      </c>
      <c r="B76" s="5">
        <v>7.96E-6</v>
      </c>
      <c r="C76" s="6" t="s">
        <v>53</v>
      </c>
      <c r="D76" s="7">
        <v>0.9</v>
      </c>
      <c r="E76" s="7" t="s">
        <v>7</v>
      </c>
      <c r="F76" s="6">
        <f>MID(","&amp;$E76&amp;",",SEARCH("|",SUBSTITUTE(" "&amp;$E76&amp;" "," ","|",COLUMNS($F76:F76)))+1,SEARCH("|",SUBSTITUTE(" "&amp;$E76&amp;" "," ","|",COLUMNS($F76:F76)+1))-SEARCH("|",SUBSTITUTE(" "&amp;$E76&amp;" "," ","|",COLUMNS($F76:F76)))-1)*1</f>
        <v>5</v>
      </c>
      <c r="G76" s="7">
        <f>MID(","&amp;$E76&amp;",",SEARCH("|",SUBSTITUTE(" "&amp;$E76&amp;" "," ","|",COLUMNS($F76:G76)))+2,SEARCH("|",SUBSTITUTE(" "&amp;$E76&amp;" "," ","|",COLUMNS($F76:G76)+2))-SEARCH("|",SUBSTITUTE(" "&amp;$E76&amp;" "," ","|",COLUMNS($F76:G76)))-2)*1</f>
        <v>10</v>
      </c>
      <c r="H76" s="6">
        <f t="shared" si="6"/>
        <v>1525</v>
      </c>
      <c r="I76" s="8">
        <f t="shared" si="7"/>
        <v>3050</v>
      </c>
      <c r="J76" s="9">
        <f>precios[[#This Row],[Largo (mm)]]*precios[[#This Row],[Ancho (mm)]]*precios[[#This Row],[Calibre (mm)]]*precios[[#This Row],[Densidad Kg/mm³]]</f>
        <v>33.321555000000004</v>
      </c>
      <c r="K76" s="14">
        <v>1.1200000000000001</v>
      </c>
      <c r="L76" s="14">
        <f t="shared" si="8"/>
        <v>1.7</v>
      </c>
      <c r="M76" s="25">
        <v>12000</v>
      </c>
      <c r="N76" s="4">
        <f>IFERROR(precios[[#This Row],[Precio kg compra]]*precios[[#This Row],[KILOS]],"")</f>
        <v>399858.66000000003</v>
      </c>
      <c r="O76" s="19">
        <f>IF(precios[[#This Row],[% venta x kg cortado]]&lt;=0,"",precios[[#This Row],[Precio kg compra]]*precios[[#This Row],[% venta x kg cortado]])</f>
        <v>20400</v>
      </c>
      <c r="P76" s="21">
        <f>precios[[#This Row],[Precio kg compra]]*precios[[#This Row],[% Utilidad fornato lámina completa]]</f>
        <v>13440.000000000002</v>
      </c>
      <c r="Q76" s="22">
        <f>precios[[#This Row],[Vlr del kilo para venta lamina completa]]*precios[[#This Row],[KILOS]]</f>
        <v>447841.69920000009</v>
      </c>
    </row>
    <row r="77" spans="1:17" ht="15" customHeight="1">
      <c r="A77" s="5" t="s">
        <v>60</v>
      </c>
      <c r="B77" s="5">
        <v>7.96E-6</v>
      </c>
      <c r="C77" s="6" t="s">
        <v>54</v>
      </c>
      <c r="D77" s="7">
        <v>1.2</v>
      </c>
      <c r="E77" s="7" t="s">
        <v>0</v>
      </c>
      <c r="F77" s="6">
        <f>MID(","&amp;$E77&amp;",",SEARCH("|",SUBSTITUTE(" "&amp;$E77&amp;" "," ","|",COLUMNS($F77:F77)))+1,SEARCH("|",SUBSTITUTE(" "&amp;$E77&amp;" "," ","|",COLUMNS($F77:F77)+1))-SEARCH("|",SUBSTITUTE(" "&amp;$E77&amp;" "," ","|",COLUMNS($F77:F77)))-1)*1</f>
        <v>4</v>
      </c>
      <c r="G77" s="7">
        <f>MID(","&amp;$E77&amp;",",SEARCH("|",SUBSTITUTE(" "&amp;$E77&amp;" "," ","|",COLUMNS($F77:G77)))+2,SEARCH("|",SUBSTITUTE(" "&amp;$E77&amp;" "," ","|",COLUMNS($F77:G77)+2))-SEARCH("|",SUBSTITUTE(" "&amp;$E77&amp;" "," ","|",COLUMNS($F77:G77)))-2)*1</f>
        <v>8</v>
      </c>
      <c r="H77" s="6">
        <f t="shared" si="6"/>
        <v>1220</v>
      </c>
      <c r="I77" s="8">
        <f t="shared" si="7"/>
        <v>2440</v>
      </c>
      <c r="J77" s="9">
        <f>precios[[#This Row],[Largo (mm)]]*precios[[#This Row],[Ancho (mm)]]*precios[[#This Row],[Calibre (mm)]]*precios[[#This Row],[Densidad Kg/mm³]]</f>
        <v>28.4343936</v>
      </c>
      <c r="K77" s="14">
        <v>1.1200000000000001</v>
      </c>
      <c r="L77" s="14">
        <f t="shared" si="8"/>
        <v>1.7</v>
      </c>
      <c r="M77" s="25">
        <v>12000</v>
      </c>
      <c r="N77" s="4">
        <f>IFERROR(precios[[#This Row],[Precio kg compra]]*precios[[#This Row],[KILOS]],"")</f>
        <v>341212.72320000001</v>
      </c>
      <c r="O77" s="19">
        <f>IF(precios[[#This Row],[% venta x kg cortado]]&lt;=0,"",precios[[#This Row],[Precio kg compra]]*precios[[#This Row],[% venta x kg cortado]])</f>
        <v>20400</v>
      </c>
      <c r="P77" s="21">
        <f>precios[[#This Row],[Precio kg compra]]*precios[[#This Row],[% Utilidad fornato lámina completa]]</f>
        <v>13440.000000000002</v>
      </c>
      <c r="Q77" s="22">
        <f>precios[[#This Row],[Vlr del kilo para venta lamina completa]]*precios[[#This Row],[KILOS]]</f>
        <v>382158.24998400005</v>
      </c>
    </row>
    <row r="78" spans="1:17" ht="15" customHeight="1">
      <c r="A78" s="5" t="s">
        <v>60</v>
      </c>
      <c r="B78" s="5">
        <v>7.96E-6</v>
      </c>
      <c r="C78" s="6" t="s">
        <v>54</v>
      </c>
      <c r="D78" s="7">
        <v>1.2</v>
      </c>
      <c r="E78" s="7" t="s">
        <v>7</v>
      </c>
      <c r="F78" s="6">
        <f>MID(","&amp;$E78&amp;",",SEARCH("|",SUBSTITUTE(" "&amp;$E78&amp;" "," ","|",COLUMNS($F78:F78)))+1,SEARCH("|",SUBSTITUTE(" "&amp;$E78&amp;" "," ","|",COLUMNS($F78:F78)+1))-SEARCH("|",SUBSTITUTE(" "&amp;$E78&amp;" "," ","|",COLUMNS($F78:F78)))-1)*1</f>
        <v>5</v>
      </c>
      <c r="G78" s="7">
        <f>MID(","&amp;$E78&amp;",",SEARCH("|",SUBSTITUTE(" "&amp;$E78&amp;" "," ","|",COLUMNS($F78:G78)))+2,SEARCH("|",SUBSTITUTE(" "&amp;$E78&amp;" "," ","|",COLUMNS($F78:G78)+2))-SEARCH("|",SUBSTITUTE(" "&amp;$E78&amp;" "," ","|",COLUMNS($F78:G78)))-2)*1</f>
        <v>10</v>
      </c>
      <c r="H78" s="6">
        <f t="shared" si="6"/>
        <v>1525</v>
      </c>
      <c r="I78" s="8">
        <f t="shared" si="7"/>
        <v>3050</v>
      </c>
      <c r="J78" s="9">
        <f>precios[[#This Row],[Largo (mm)]]*precios[[#This Row],[Ancho (mm)]]*precios[[#This Row],[Calibre (mm)]]*precios[[#This Row],[Densidad Kg/mm³]]</f>
        <v>44.428739999999998</v>
      </c>
      <c r="K78" s="14">
        <v>1.1200000000000001</v>
      </c>
      <c r="L78" s="14">
        <f t="shared" si="8"/>
        <v>1.7</v>
      </c>
      <c r="M78" s="25">
        <v>12000</v>
      </c>
      <c r="N78" s="4">
        <f>IFERROR(precios[[#This Row],[Precio kg compra]]*precios[[#This Row],[KILOS]],"")</f>
        <v>533144.88</v>
      </c>
      <c r="O78" s="19">
        <f>IF(precios[[#This Row],[% venta x kg cortado]]&lt;=0,"",precios[[#This Row],[Precio kg compra]]*precios[[#This Row],[% venta x kg cortado]])</f>
        <v>20400</v>
      </c>
      <c r="P78" s="21">
        <f>precios[[#This Row],[Precio kg compra]]*precios[[#This Row],[% Utilidad fornato lámina completa]]</f>
        <v>13440.000000000002</v>
      </c>
      <c r="Q78" s="22">
        <f>precios[[#This Row],[Vlr del kilo para venta lamina completa]]*precios[[#This Row],[KILOS]]</f>
        <v>597122.26560000004</v>
      </c>
    </row>
    <row r="79" spans="1:17" ht="15" customHeight="1">
      <c r="A79" s="5" t="s">
        <v>60</v>
      </c>
      <c r="B79" s="5">
        <v>7.96E-6</v>
      </c>
      <c r="C79" s="6" t="s">
        <v>55</v>
      </c>
      <c r="D79" s="7">
        <v>1.5</v>
      </c>
      <c r="E79" s="7" t="s">
        <v>0</v>
      </c>
      <c r="F79" s="6">
        <f>MID(","&amp;$E79&amp;",",SEARCH("|",SUBSTITUTE(" "&amp;$E79&amp;" "," ","|",COLUMNS($F79:F79)))+1,SEARCH("|",SUBSTITUTE(" "&amp;$E79&amp;" "," ","|",COLUMNS($F79:F79)+1))-SEARCH("|",SUBSTITUTE(" "&amp;$E79&amp;" "," ","|",COLUMNS($F79:F79)))-1)*1</f>
        <v>4</v>
      </c>
      <c r="G79" s="7">
        <f>MID(","&amp;$E79&amp;",",SEARCH("|",SUBSTITUTE(" "&amp;$E79&amp;" "," ","|",COLUMNS($F79:G79)))+2,SEARCH("|",SUBSTITUTE(" "&amp;$E79&amp;" "," ","|",COLUMNS($F79:G79)+2))-SEARCH("|",SUBSTITUTE(" "&amp;$E79&amp;" "," ","|",COLUMNS($F79:G79)))-2)*1</f>
        <v>8</v>
      </c>
      <c r="H79" s="6">
        <f t="shared" si="6"/>
        <v>1220</v>
      </c>
      <c r="I79" s="8">
        <f t="shared" si="7"/>
        <v>2440</v>
      </c>
      <c r="J79" s="9">
        <f>precios[[#This Row],[Largo (mm)]]*precios[[#This Row],[Ancho (mm)]]*precios[[#This Row],[Calibre (mm)]]*precios[[#This Row],[Densidad Kg/mm³]]</f>
        <v>35.542991999999998</v>
      </c>
      <c r="K79" s="14">
        <v>1.1200000000000001</v>
      </c>
      <c r="L79" s="14">
        <f t="shared" si="8"/>
        <v>1.7</v>
      </c>
      <c r="M79" s="25">
        <v>12000</v>
      </c>
      <c r="N79" s="4">
        <f>IFERROR(precios[[#This Row],[Precio kg compra]]*precios[[#This Row],[KILOS]],"")</f>
        <v>426515.90399999998</v>
      </c>
      <c r="O79" s="19">
        <f>IF(precios[[#This Row],[% venta x kg cortado]]&lt;=0,"",precios[[#This Row],[Precio kg compra]]*precios[[#This Row],[% venta x kg cortado]])</f>
        <v>20400</v>
      </c>
      <c r="P79" s="21">
        <f>precios[[#This Row],[Precio kg compra]]*precios[[#This Row],[% Utilidad fornato lámina completa]]</f>
        <v>13440.000000000002</v>
      </c>
      <c r="Q79" s="22">
        <f>precios[[#This Row],[Vlr del kilo para venta lamina completa]]*precios[[#This Row],[KILOS]]</f>
        <v>477697.81248000002</v>
      </c>
    </row>
    <row r="80" spans="1:17" ht="15" customHeight="1">
      <c r="A80" s="5" t="s">
        <v>60</v>
      </c>
      <c r="B80" s="5">
        <v>7.96E-6</v>
      </c>
      <c r="C80" s="6" t="s">
        <v>55</v>
      </c>
      <c r="D80" s="7">
        <v>1.5</v>
      </c>
      <c r="E80" s="7" t="s">
        <v>7</v>
      </c>
      <c r="F80" s="6">
        <f>MID(","&amp;$E80&amp;",",SEARCH("|",SUBSTITUTE(" "&amp;$E80&amp;" "," ","|",COLUMNS($F80:F80)))+1,SEARCH("|",SUBSTITUTE(" "&amp;$E80&amp;" "," ","|",COLUMNS($F80:F80)+1))-SEARCH("|",SUBSTITUTE(" "&amp;$E80&amp;" "," ","|",COLUMNS($F80:F80)))-1)*1</f>
        <v>5</v>
      </c>
      <c r="G80" s="7">
        <f>MID(","&amp;$E80&amp;",",SEARCH("|",SUBSTITUTE(" "&amp;$E80&amp;" "," ","|",COLUMNS($F80:G80)))+2,SEARCH("|",SUBSTITUTE(" "&amp;$E80&amp;" "," ","|",COLUMNS($F80:G80)+2))-SEARCH("|",SUBSTITUTE(" "&amp;$E80&amp;" "," ","|",COLUMNS($F80:G80)))-2)*1</f>
        <v>10</v>
      </c>
      <c r="H80" s="6">
        <f t="shared" si="6"/>
        <v>1525</v>
      </c>
      <c r="I80" s="8">
        <f t="shared" si="7"/>
        <v>3050</v>
      </c>
      <c r="J80" s="9">
        <f>precios[[#This Row],[Largo (mm)]]*precios[[#This Row],[Ancho (mm)]]*precios[[#This Row],[Calibre (mm)]]*precios[[#This Row],[Densidad Kg/mm³]]</f>
        <v>55.535924999999999</v>
      </c>
      <c r="K80" s="14">
        <v>1.1200000000000001</v>
      </c>
      <c r="L80" s="14">
        <f t="shared" si="8"/>
        <v>1.7</v>
      </c>
      <c r="M80" s="25">
        <v>12000</v>
      </c>
      <c r="N80" s="4">
        <f>IFERROR(precios[[#This Row],[Precio kg compra]]*precios[[#This Row],[KILOS]],"")</f>
        <v>666431.1</v>
      </c>
      <c r="O80" s="19">
        <f>IF(precios[[#This Row],[% venta x kg cortado]]&lt;=0,"",precios[[#This Row],[Precio kg compra]]*precios[[#This Row],[% venta x kg cortado]])</f>
        <v>20400</v>
      </c>
      <c r="P80" s="21">
        <f>precios[[#This Row],[Precio kg compra]]*precios[[#This Row],[% Utilidad fornato lámina completa]]</f>
        <v>13440.000000000002</v>
      </c>
      <c r="Q80" s="22">
        <f>precios[[#This Row],[Vlr del kilo para venta lamina completa]]*precios[[#This Row],[KILOS]]</f>
        <v>746402.83200000005</v>
      </c>
    </row>
    <row r="81" spans="1:17" ht="15" customHeight="1">
      <c r="A81" s="5" t="s">
        <v>60</v>
      </c>
      <c r="B81" s="5">
        <v>7.96E-6</v>
      </c>
      <c r="C81" s="6" t="s">
        <v>56</v>
      </c>
      <c r="D81" s="7">
        <v>1.9</v>
      </c>
      <c r="E81" s="7" t="s">
        <v>0</v>
      </c>
      <c r="F81" s="6">
        <f>MID(","&amp;$E81&amp;",",SEARCH("|",SUBSTITUTE(" "&amp;$E81&amp;" "," ","|",COLUMNS($F81:F81)))+1,SEARCH("|",SUBSTITUTE(" "&amp;$E81&amp;" "," ","|",COLUMNS($F81:F81)+1))-SEARCH("|",SUBSTITUTE(" "&amp;$E81&amp;" "," ","|",COLUMNS($F81:F81)))-1)*1</f>
        <v>4</v>
      </c>
      <c r="G81" s="7">
        <f>MID(","&amp;$E81&amp;",",SEARCH("|",SUBSTITUTE(" "&amp;$E81&amp;" "," ","|",COLUMNS($F81:G81)))+2,SEARCH("|",SUBSTITUTE(" "&amp;$E81&amp;" "," ","|",COLUMNS($F81:G81)+2))-SEARCH("|",SUBSTITUTE(" "&amp;$E81&amp;" "," ","|",COLUMNS($F81:G81)))-2)*1</f>
        <v>8</v>
      </c>
      <c r="H81" s="6">
        <f t="shared" si="6"/>
        <v>1220</v>
      </c>
      <c r="I81" s="8">
        <f t="shared" si="7"/>
        <v>2440</v>
      </c>
      <c r="J81" s="9">
        <f>precios[[#This Row],[Largo (mm)]]*precios[[#This Row],[Ancho (mm)]]*precios[[#This Row],[Calibre (mm)]]*precios[[#This Row],[Densidad Kg/mm³]]</f>
        <v>45.021123199999998</v>
      </c>
      <c r="K81" s="14">
        <v>1.1200000000000001</v>
      </c>
      <c r="L81" s="14">
        <f t="shared" si="8"/>
        <v>1.7</v>
      </c>
      <c r="M81" s="25">
        <v>12000</v>
      </c>
      <c r="N81" s="4">
        <f>IFERROR(precios[[#This Row],[Precio kg compra]]*precios[[#This Row],[KILOS]],"")</f>
        <v>540253.47840000002</v>
      </c>
      <c r="O81" s="19">
        <f>IF(precios[[#This Row],[% venta x kg cortado]]&lt;=0,"",precios[[#This Row],[Precio kg compra]]*precios[[#This Row],[% venta x kg cortado]])</f>
        <v>20400</v>
      </c>
      <c r="P81" s="21">
        <f>precios[[#This Row],[Precio kg compra]]*precios[[#This Row],[% Utilidad fornato lámina completa]]</f>
        <v>13440.000000000002</v>
      </c>
      <c r="Q81" s="22">
        <f>precios[[#This Row],[Vlr del kilo para venta lamina completa]]*precios[[#This Row],[KILOS]]</f>
        <v>605083.895808</v>
      </c>
    </row>
    <row r="82" spans="1:17" ht="15" customHeight="1">
      <c r="A82" s="5" t="s">
        <v>60</v>
      </c>
      <c r="B82" s="5">
        <v>7.96E-6</v>
      </c>
      <c r="C82" s="6" t="s">
        <v>56</v>
      </c>
      <c r="D82" s="7">
        <v>1.9</v>
      </c>
      <c r="E82" s="7" t="s">
        <v>7</v>
      </c>
      <c r="F82" s="6">
        <f>MID(","&amp;$E82&amp;",",SEARCH("|",SUBSTITUTE(" "&amp;$E82&amp;" "," ","|",COLUMNS($F82:F82)))+1,SEARCH("|",SUBSTITUTE(" "&amp;$E82&amp;" "," ","|",COLUMNS($F82:F82)+1))-SEARCH("|",SUBSTITUTE(" "&amp;$E82&amp;" "," ","|",COLUMNS($F82:F82)))-1)*1</f>
        <v>5</v>
      </c>
      <c r="G82" s="7">
        <f>MID(","&amp;$E82&amp;",",SEARCH("|",SUBSTITUTE(" "&amp;$E82&amp;" "," ","|",COLUMNS($F82:G82)))+2,SEARCH("|",SUBSTITUTE(" "&amp;$E82&amp;" "," ","|",COLUMNS($F82:G82)+2))-SEARCH("|",SUBSTITUTE(" "&amp;$E82&amp;" "," ","|",COLUMNS($F82:G82)))-2)*1</f>
        <v>10</v>
      </c>
      <c r="H82" s="6">
        <f t="shared" si="6"/>
        <v>1525</v>
      </c>
      <c r="I82" s="8">
        <f t="shared" si="7"/>
        <v>3050</v>
      </c>
      <c r="J82" s="9">
        <f>precios[[#This Row],[Largo (mm)]]*precios[[#This Row],[Ancho (mm)]]*precios[[#This Row],[Calibre (mm)]]*precios[[#This Row],[Densidad Kg/mm³]]</f>
        <v>70.345505000000003</v>
      </c>
      <c r="K82" s="14">
        <v>1.1200000000000001</v>
      </c>
      <c r="L82" s="14">
        <f t="shared" si="8"/>
        <v>1.7</v>
      </c>
      <c r="M82" s="25">
        <v>12000</v>
      </c>
      <c r="N82" s="4">
        <f>IFERROR(precios[[#This Row],[Precio kg compra]]*precios[[#This Row],[KILOS]],"")</f>
        <v>844146.06</v>
      </c>
      <c r="O82" s="19">
        <f>IF(precios[[#This Row],[% venta x kg cortado]]&lt;=0,"",precios[[#This Row],[Precio kg compra]]*precios[[#This Row],[% venta x kg cortado]])</f>
        <v>20400</v>
      </c>
      <c r="P82" s="21">
        <f>precios[[#This Row],[Precio kg compra]]*precios[[#This Row],[% Utilidad fornato lámina completa]]</f>
        <v>13440.000000000002</v>
      </c>
      <c r="Q82" s="22">
        <f>precios[[#This Row],[Vlr del kilo para venta lamina completa]]*precios[[#This Row],[KILOS]]</f>
        <v>945443.58720000018</v>
      </c>
    </row>
    <row r="83" spans="1:17" ht="15" customHeight="1">
      <c r="A83" s="5" t="s">
        <v>60</v>
      </c>
      <c r="B83" s="5">
        <v>7.96E-6</v>
      </c>
      <c r="C83" s="10" t="s">
        <v>57</v>
      </c>
      <c r="D83" s="7">
        <v>2.5</v>
      </c>
      <c r="E83" s="7" t="s">
        <v>0</v>
      </c>
      <c r="F83" s="6">
        <f>MID(","&amp;$E83&amp;",",SEARCH("|",SUBSTITUTE(" "&amp;$E83&amp;" "," ","|",COLUMNS($F83:F83)))+1,SEARCH("|",SUBSTITUTE(" "&amp;$E83&amp;" "," ","|",COLUMNS($F83:F83)+1))-SEARCH("|",SUBSTITUTE(" "&amp;$E83&amp;" "," ","|",COLUMNS($F83:F83)))-1)*1</f>
        <v>4</v>
      </c>
      <c r="G83" s="7">
        <f>MID(","&amp;$E83&amp;",",SEARCH("|",SUBSTITUTE(" "&amp;$E83&amp;" "," ","|",COLUMNS($F83:G83)))+2,SEARCH("|",SUBSTITUTE(" "&amp;$E83&amp;" "," ","|",COLUMNS($F83:G83)+2))-SEARCH("|",SUBSTITUTE(" "&amp;$E83&amp;" "," ","|",COLUMNS($F83:G83)))-2)*1</f>
        <v>8</v>
      </c>
      <c r="H83" s="6">
        <f t="shared" si="6"/>
        <v>1220</v>
      </c>
      <c r="I83" s="8">
        <f t="shared" si="7"/>
        <v>2440</v>
      </c>
      <c r="J83" s="9">
        <f>precios[[#This Row],[Largo (mm)]]*precios[[#This Row],[Ancho (mm)]]*precios[[#This Row],[Calibre (mm)]]*precios[[#This Row],[Densidad Kg/mm³]]</f>
        <v>59.238320000000002</v>
      </c>
      <c r="K83" s="14">
        <v>1.1200000000000001</v>
      </c>
      <c r="L83" s="14">
        <f t="shared" si="8"/>
        <v>1.7</v>
      </c>
      <c r="M83" s="25">
        <v>12000</v>
      </c>
      <c r="N83" s="4">
        <f>IFERROR(precios[[#This Row],[Precio kg compra]]*precios[[#This Row],[KILOS]],"")</f>
        <v>710859.84</v>
      </c>
      <c r="O83" s="19">
        <f>IF(precios[[#This Row],[% venta x kg cortado]]&lt;=0,"",precios[[#This Row],[Precio kg compra]]*precios[[#This Row],[% venta x kg cortado]])</f>
        <v>20400</v>
      </c>
      <c r="P83" s="21">
        <f>precios[[#This Row],[Precio kg compra]]*precios[[#This Row],[% Utilidad fornato lámina completa]]</f>
        <v>13440.000000000002</v>
      </c>
      <c r="Q83" s="22">
        <f>precios[[#This Row],[Vlr del kilo para venta lamina completa]]*precios[[#This Row],[KILOS]]</f>
        <v>796163.02080000017</v>
      </c>
    </row>
    <row r="84" spans="1:17" ht="15" customHeight="1">
      <c r="A84" s="5" t="s">
        <v>60</v>
      </c>
      <c r="B84" s="5">
        <v>7.96E-6</v>
      </c>
      <c r="C84" s="10" t="s">
        <v>57</v>
      </c>
      <c r="D84" s="7">
        <v>2.5</v>
      </c>
      <c r="E84" s="7" t="s">
        <v>7</v>
      </c>
      <c r="F84" s="6">
        <f>MID(","&amp;$E84&amp;",",SEARCH("|",SUBSTITUTE(" "&amp;$E84&amp;" "," ","|",COLUMNS($F84:F84)))+1,SEARCH("|",SUBSTITUTE(" "&amp;$E84&amp;" "," ","|",COLUMNS($F84:F84)+1))-SEARCH("|",SUBSTITUTE(" "&amp;$E84&amp;" "," ","|",COLUMNS($F84:F84)))-1)*1</f>
        <v>5</v>
      </c>
      <c r="G84" s="7">
        <f>MID(","&amp;$E84&amp;",",SEARCH("|",SUBSTITUTE(" "&amp;$E84&amp;" "," ","|",COLUMNS($F84:G84)))+2,SEARCH("|",SUBSTITUTE(" "&amp;$E84&amp;" "," ","|",COLUMNS($F84:G84)+2))-SEARCH("|",SUBSTITUTE(" "&amp;$E84&amp;" "," ","|",COLUMNS($F84:G84)))-2)*1</f>
        <v>10</v>
      </c>
      <c r="H84" s="6">
        <f t="shared" si="6"/>
        <v>1525</v>
      </c>
      <c r="I84" s="8">
        <f t="shared" si="7"/>
        <v>3050</v>
      </c>
      <c r="J84" s="9">
        <f>precios[[#This Row],[Largo (mm)]]*precios[[#This Row],[Ancho (mm)]]*precios[[#This Row],[Calibre (mm)]]*precios[[#This Row],[Densidad Kg/mm³]]</f>
        <v>92.559875000000005</v>
      </c>
      <c r="K84" s="14">
        <v>1.1200000000000001</v>
      </c>
      <c r="L84" s="14">
        <f t="shared" si="8"/>
        <v>1.7</v>
      </c>
      <c r="M84" s="25">
        <v>12000</v>
      </c>
      <c r="N84" s="4">
        <f>IFERROR(precios[[#This Row],[Precio kg compra]]*precios[[#This Row],[KILOS]],"")</f>
        <v>1110718.5</v>
      </c>
      <c r="O84" s="19">
        <f>IF(precios[[#This Row],[% venta x kg cortado]]&lt;=0,"",precios[[#This Row],[Precio kg compra]]*precios[[#This Row],[% venta x kg cortado]])</f>
        <v>20400</v>
      </c>
      <c r="P84" s="21">
        <f>precios[[#This Row],[Precio kg compra]]*precios[[#This Row],[% Utilidad fornato lámina completa]]</f>
        <v>13440.000000000002</v>
      </c>
      <c r="Q84" s="22">
        <f>precios[[#This Row],[Vlr del kilo para venta lamina completa]]*precios[[#This Row],[KILOS]]</f>
        <v>1244004.7200000002</v>
      </c>
    </row>
    <row r="85" spans="1:17" ht="15" customHeight="1">
      <c r="A85" s="5" t="s">
        <v>60</v>
      </c>
      <c r="B85" s="5">
        <v>7.96E-6</v>
      </c>
      <c r="C85" s="10" t="s">
        <v>8</v>
      </c>
      <c r="D85" s="7">
        <v>3</v>
      </c>
      <c r="E85" s="7" t="s">
        <v>0</v>
      </c>
      <c r="F85" s="6">
        <f>MID(","&amp;$E85&amp;",",SEARCH("|",SUBSTITUTE(" "&amp;$E85&amp;" "," ","|",COLUMNS($F85:F85)))+1,SEARCH("|",SUBSTITUTE(" "&amp;$E85&amp;" "," ","|",COLUMNS($F85:F85)+1))-SEARCH("|",SUBSTITUTE(" "&amp;$E85&amp;" "," ","|",COLUMNS($F85:F85)))-1)*1</f>
        <v>4</v>
      </c>
      <c r="G85" s="7">
        <f>MID(","&amp;$E85&amp;",",SEARCH("|",SUBSTITUTE(" "&amp;$E85&amp;" "," ","|",COLUMNS($F85:G85)))+2,SEARCH("|",SUBSTITUTE(" "&amp;$E85&amp;" "," ","|",COLUMNS($F85:G85)+2))-SEARCH("|",SUBSTITUTE(" "&amp;$E85&amp;" "," ","|",COLUMNS($F85:G85)))-2)*1</f>
        <v>8</v>
      </c>
      <c r="H85" s="6">
        <f t="shared" si="6"/>
        <v>1220</v>
      </c>
      <c r="I85" s="8">
        <f t="shared" si="7"/>
        <v>2440</v>
      </c>
      <c r="J85" s="9">
        <f>precios[[#This Row],[Largo (mm)]]*precios[[#This Row],[Ancho (mm)]]*precios[[#This Row],[Calibre (mm)]]*precios[[#This Row],[Densidad Kg/mm³]]</f>
        <v>71.085983999999996</v>
      </c>
      <c r="K85" s="14">
        <v>1.1200000000000001</v>
      </c>
      <c r="L85" s="14">
        <f t="shared" si="8"/>
        <v>1.7</v>
      </c>
      <c r="M85" s="25">
        <v>12000</v>
      </c>
      <c r="N85" s="4">
        <f>IFERROR(precios[[#This Row],[Precio kg compra]]*precios[[#This Row],[KILOS]],"")</f>
        <v>853031.80799999996</v>
      </c>
      <c r="O85" s="19">
        <f>IF(precios[[#This Row],[% venta x kg cortado]]&lt;=0,"",precios[[#This Row],[Precio kg compra]]*precios[[#This Row],[% venta x kg cortado]])</f>
        <v>20400</v>
      </c>
      <c r="P85" s="21">
        <f>precios[[#This Row],[Precio kg compra]]*precios[[#This Row],[% Utilidad fornato lámina completa]]</f>
        <v>13440.000000000002</v>
      </c>
      <c r="Q85" s="22">
        <f>precios[[#This Row],[Vlr del kilo para venta lamina completa]]*precios[[#This Row],[KILOS]]</f>
        <v>955395.62496000004</v>
      </c>
    </row>
    <row r="86" spans="1:17" ht="15" customHeight="1">
      <c r="A86" s="5" t="s">
        <v>60</v>
      </c>
      <c r="B86" s="5">
        <v>7.96E-6</v>
      </c>
      <c r="C86" s="10" t="s">
        <v>8</v>
      </c>
      <c r="D86" s="7">
        <v>3</v>
      </c>
      <c r="E86" s="7" t="s">
        <v>7</v>
      </c>
      <c r="F86" s="6">
        <f>MID(","&amp;$E86&amp;",",SEARCH("|",SUBSTITUTE(" "&amp;$E86&amp;" "," ","|",COLUMNS($F86:F86)))+1,SEARCH("|",SUBSTITUTE(" "&amp;$E86&amp;" "," ","|",COLUMNS($F86:F86)+1))-SEARCH("|",SUBSTITUTE(" "&amp;$E86&amp;" "," ","|",COLUMNS($F86:F86)))-1)*1</f>
        <v>5</v>
      </c>
      <c r="G86" s="7">
        <f>MID(","&amp;$E86&amp;",",SEARCH("|",SUBSTITUTE(" "&amp;$E86&amp;" "," ","|",COLUMNS($F86:G86)))+2,SEARCH("|",SUBSTITUTE(" "&amp;$E86&amp;" "," ","|",COLUMNS($F86:G86)+2))-SEARCH("|",SUBSTITUTE(" "&amp;$E86&amp;" "," ","|",COLUMNS($F86:G86)))-2)*1</f>
        <v>10</v>
      </c>
      <c r="H86" s="6">
        <f t="shared" si="6"/>
        <v>1525</v>
      </c>
      <c r="I86" s="8">
        <f t="shared" si="7"/>
        <v>3050</v>
      </c>
      <c r="J86" s="9">
        <f>precios[[#This Row],[Largo (mm)]]*precios[[#This Row],[Ancho (mm)]]*precios[[#This Row],[Calibre (mm)]]*precios[[#This Row],[Densidad Kg/mm³]]</f>
        <v>111.07185</v>
      </c>
      <c r="K86" s="14">
        <v>1.1200000000000001</v>
      </c>
      <c r="L86" s="14">
        <f t="shared" si="8"/>
        <v>1.7</v>
      </c>
      <c r="M86" s="25">
        <v>12000</v>
      </c>
      <c r="N86" s="4">
        <f>IFERROR(precios[[#This Row],[Precio kg compra]]*precios[[#This Row],[KILOS]],"")</f>
        <v>1332862.2</v>
      </c>
      <c r="O86" s="19">
        <f>IF(precios[[#This Row],[% venta x kg cortado]]&lt;=0,"",precios[[#This Row],[Precio kg compra]]*precios[[#This Row],[% venta x kg cortado]])</f>
        <v>20400</v>
      </c>
      <c r="P86" s="21">
        <f>precios[[#This Row],[Precio kg compra]]*precios[[#This Row],[% Utilidad fornato lámina completa]]</f>
        <v>13440.000000000002</v>
      </c>
      <c r="Q86" s="22">
        <f>precios[[#This Row],[Vlr del kilo para venta lamina completa]]*precios[[#This Row],[KILOS]]</f>
        <v>1492805.6640000001</v>
      </c>
    </row>
    <row r="87" spans="1:17" ht="15" customHeight="1">
      <c r="A87" s="5" t="s">
        <v>60</v>
      </c>
      <c r="B87" s="5">
        <v>7.96E-6</v>
      </c>
      <c r="C87" s="10" t="s">
        <v>6</v>
      </c>
      <c r="D87" s="7">
        <v>4.5</v>
      </c>
      <c r="E87" s="7" t="s">
        <v>0</v>
      </c>
      <c r="F87" s="6">
        <f>MID(","&amp;$E87&amp;",",SEARCH("|",SUBSTITUTE(" "&amp;$E87&amp;" "," ","|",COLUMNS($F87:F87)))+1,SEARCH("|",SUBSTITUTE(" "&amp;$E87&amp;" "," ","|",COLUMNS($F87:F87)+1))-SEARCH("|",SUBSTITUTE(" "&amp;$E87&amp;" "," ","|",COLUMNS($F87:F87)))-1)*1</f>
        <v>4</v>
      </c>
      <c r="G87" s="7">
        <f>MID(","&amp;$E87&amp;",",SEARCH("|",SUBSTITUTE(" "&amp;$E87&amp;" "," ","|",COLUMNS($F87:G87)))+2,SEARCH("|",SUBSTITUTE(" "&amp;$E87&amp;" "," ","|",COLUMNS($F87:G87)+2))-SEARCH("|",SUBSTITUTE(" "&amp;$E87&amp;" "," ","|",COLUMNS($F87:G87)))-2)*1</f>
        <v>8</v>
      </c>
      <c r="H87" s="6">
        <f t="shared" si="6"/>
        <v>1220</v>
      </c>
      <c r="I87" s="8">
        <f t="shared" si="7"/>
        <v>2440</v>
      </c>
      <c r="J87" s="9">
        <f>precios[[#This Row],[Largo (mm)]]*precios[[#This Row],[Ancho (mm)]]*precios[[#This Row],[Calibre (mm)]]*precios[[#This Row],[Densidad Kg/mm³]]</f>
        <v>106.62897599999999</v>
      </c>
      <c r="K87" s="14">
        <v>1.1200000000000001</v>
      </c>
      <c r="L87" s="14">
        <f t="shared" si="8"/>
        <v>1.7</v>
      </c>
      <c r="M87" s="25">
        <v>12000</v>
      </c>
      <c r="N87" s="4">
        <f>IFERROR(precios[[#This Row],[Precio kg compra]]*precios[[#This Row],[KILOS]],"")</f>
        <v>1279547.7119999998</v>
      </c>
      <c r="O87" s="19">
        <f>IF(precios[[#This Row],[% venta x kg cortado]]&lt;=0,"",precios[[#This Row],[Precio kg compra]]*precios[[#This Row],[% venta x kg cortado]])</f>
        <v>20400</v>
      </c>
      <c r="P87" s="21">
        <f>precios[[#This Row],[Precio kg compra]]*precios[[#This Row],[% Utilidad fornato lámina completa]]</f>
        <v>13440.000000000002</v>
      </c>
      <c r="Q87" s="22">
        <f>precios[[#This Row],[Vlr del kilo para venta lamina completa]]*precios[[#This Row],[KILOS]]</f>
        <v>1433093.43744</v>
      </c>
    </row>
    <row r="88" spans="1:17" ht="15" customHeight="1">
      <c r="A88" s="27" t="s">
        <v>60</v>
      </c>
      <c r="B88" s="27">
        <v>7.96E-6</v>
      </c>
      <c r="C88" s="28" t="s">
        <v>14</v>
      </c>
      <c r="D88" s="29">
        <v>4</v>
      </c>
      <c r="E88" s="7" t="s">
        <v>0</v>
      </c>
      <c r="F88" s="6">
        <f>MID(","&amp;$E88&amp;",",SEARCH("|",SUBSTITUTE(" "&amp;$E88&amp;" "," ","|",COLUMNS($F88:F88)))+1,SEARCH("|",SUBSTITUTE(" "&amp;$E88&amp;" "," ","|",COLUMNS($F88:F88)+1))-SEARCH("|",SUBSTITUTE(" "&amp;$E88&amp;" "," ","|",COLUMNS($F88:F88)))-1)*1</f>
        <v>4</v>
      </c>
      <c r="G88" s="7">
        <f>MID(","&amp;$E88&amp;",",SEARCH("|",SUBSTITUTE(" "&amp;$E88&amp;" "," ","|",COLUMNS($F88:G88)))+2,SEARCH("|",SUBSTITUTE(" "&amp;$E88&amp;" "," ","|",COLUMNS($F88:G88)+2))-SEARCH("|",SUBSTITUTE(" "&amp;$E88&amp;" "," ","|",COLUMNS($F88:G88)))-2)*1</f>
        <v>8</v>
      </c>
      <c r="H88" s="26">
        <f>IF(OR(F88=4,F88=5,F88=6,F88=8,F88=10,F88=20),F88*(305),IF(OR(F88=1,F88=2,F88=3,F88=6),F88*1000,IF(OR(F88=120),1200,"")))</f>
        <v>1220</v>
      </c>
      <c r="I88" s="26">
        <f>IF(OR(G88=4,G88=5,G88=8,G88=10,G88=20),G88*(305),IF(OR(G88=1,G88=2,G88=3,G88=6),G88*1000,IF(OR(G88=120),1200,"")))</f>
        <v>2440</v>
      </c>
      <c r="J88" s="23">
        <f>precios[[#This Row],[Largo (mm)]]*precios[[#This Row],[Ancho (mm)]]*precios[[#This Row],[Calibre (mm)]]*precios[[#This Row],[Densidad Kg/mm³]]</f>
        <v>94.781312</v>
      </c>
      <c r="K88" s="14">
        <v>1.1200000000000001</v>
      </c>
      <c r="L88" s="14">
        <f t="shared" si="8"/>
        <v>1.7</v>
      </c>
      <c r="M88" s="25">
        <v>12000</v>
      </c>
      <c r="N88" s="24">
        <f>IFERROR(precios[[#This Row],[Precio kg compra]]*precios[[#This Row],[KILOS]],"")</f>
        <v>1137375.7439999999</v>
      </c>
      <c r="O88" s="19">
        <f>IF(precios[[#This Row],[% venta x kg cortado]]&lt;=0,"",precios[[#This Row],[Precio kg compra]]*precios[[#This Row],[% venta x kg cortado]])</f>
        <v>20400</v>
      </c>
      <c r="P88" s="21">
        <f>precios[[#This Row],[Precio kg compra]]*precios[[#This Row],[% Utilidad fornato lámina completa]]</f>
        <v>13440.000000000002</v>
      </c>
      <c r="Q88" s="22">
        <f>precios[[#This Row],[Vlr del kilo para venta lamina completa]]*precios[[#This Row],[KILOS]]</f>
        <v>1273860.8332800001</v>
      </c>
    </row>
    <row r="89" spans="1:17" ht="15" customHeight="1">
      <c r="A89" s="5" t="s">
        <v>60</v>
      </c>
      <c r="B89" s="5">
        <v>7.96E-6</v>
      </c>
      <c r="C89" s="10" t="s">
        <v>6</v>
      </c>
      <c r="D89" s="7">
        <v>4.5</v>
      </c>
      <c r="E89" s="7" t="s">
        <v>7</v>
      </c>
      <c r="F89" s="6">
        <f>MID(","&amp;$E89&amp;",",SEARCH("|",SUBSTITUTE(" "&amp;$E89&amp;" "," ","|",COLUMNS($F89:F89)))+1,SEARCH("|",SUBSTITUTE(" "&amp;$E89&amp;" "," ","|",COLUMNS($F89:F89)+1))-SEARCH("|",SUBSTITUTE(" "&amp;$E89&amp;" "," ","|",COLUMNS($F89:F89)))-1)*1</f>
        <v>5</v>
      </c>
      <c r="G89" s="7">
        <f>MID(","&amp;$E89&amp;",",SEARCH("|",SUBSTITUTE(" "&amp;$E89&amp;" "," ","|",COLUMNS($F89:G89)))+2,SEARCH("|",SUBSTITUTE(" "&amp;$E89&amp;" "," ","|",COLUMNS($F89:G89)+2))-SEARCH("|",SUBSTITUTE(" "&amp;$E89&amp;" "," ","|",COLUMNS($F89:G89)))-2)*1</f>
        <v>10</v>
      </c>
      <c r="H89" s="6">
        <f t="shared" si="6"/>
        <v>1525</v>
      </c>
      <c r="I89" s="8">
        <f t="shared" si="7"/>
        <v>3050</v>
      </c>
      <c r="J89" s="9">
        <f>precios[[#This Row],[Largo (mm)]]*precios[[#This Row],[Ancho (mm)]]*precios[[#This Row],[Calibre (mm)]]*precios[[#This Row],[Densidad Kg/mm³]]</f>
        <v>166.607775</v>
      </c>
      <c r="K89" s="14">
        <v>1.1200000000000001</v>
      </c>
      <c r="L89" s="14">
        <f t="shared" si="8"/>
        <v>1.7</v>
      </c>
      <c r="M89" s="25">
        <v>12000</v>
      </c>
      <c r="N89" s="4">
        <f>IFERROR(precios[[#This Row],[Precio kg compra]]*precios[[#This Row],[KILOS]],"")</f>
        <v>1999293.3</v>
      </c>
      <c r="O89" s="19">
        <f>IF(precios[[#This Row],[% venta x kg cortado]]&lt;=0,"",precios[[#This Row],[Precio kg compra]]*precios[[#This Row],[% venta x kg cortado]])</f>
        <v>20400</v>
      </c>
      <c r="P89" s="21">
        <f>precios[[#This Row],[Precio kg compra]]*precios[[#This Row],[% Utilidad fornato lámina completa]]</f>
        <v>13440.000000000002</v>
      </c>
      <c r="Q89" s="22">
        <f>precios[[#This Row],[Vlr del kilo para venta lamina completa]]*precios[[#This Row],[KILOS]]</f>
        <v>2239208.4960000003</v>
      </c>
    </row>
    <row r="90" spans="1:17" ht="15" customHeight="1">
      <c r="A90" s="5" t="s">
        <v>58</v>
      </c>
      <c r="B90" s="5">
        <v>7.96E-6</v>
      </c>
      <c r="C90" s="10" t="s">
        <v>8</v>
      </c>
      <c r="D90" s="7">
        <v>3</v>
      </c>
      <c r="E90" s="7" t="s">
        <v>0</v>
      </c>
      <c r="F90" s="6">
        <f>MID(","&amp;$E90&amp;",",SEARCH("|",SUBSTITUTE(" "&amp;$E90&amp;" "," ","|",COLUMNS($F90:F90)))+1,SEARCH("|",SUBSTITUTE(" "&amp;$E90&amp;" "," ","|",COLUMNS($F90:F90)+1))-SEARCH("|",SUBSTITUTE(" "&amp;$E90&amp;" "," ","|",COLUMNS($F90:F90)))-1)*1</f>
        <v>4</v>
      </c>
      <c r="G90" s="7">
        <f>MID(","&amp;$E90&amp;",",SEARCH("|",SUBSTITUTE(" "&amp;$E90&amp;" "," ","|",COLUMNS($F90:G90)))+2,SEARCH("|",SUBSTITUTE(" "&amp;$E90&amp;" "," ","|",COLUMNS($F90:G90)+2))-SEARCH("|",SUBSTITUTE(" "&amp;$E90&amp;" "," ","|",COLUMNS($F90:G90)))-2)*1</f>
        <v>8</v>
      </c>
      <c r="H90" s="6">
        <f t="shared" si="6"/>
        <v>1220</v>
      </c>
      <c r="I90" s="8">
        <f t="shared" si="7"/>
        <v>2440</v>
      </c>
      <c r="J90" s="9">
        <f>precios[[#This Row],[Largo (mm)]]*precios[[#This Row],[Ancho (mm)]]*precios[[#This Row],[Calibre (mm)]]*precios[[#This Row],[Densidad Kg/mm³]]</f>
        <v>71.085983999999996</v>
      </c>
      <c r="K90" s="14">
        <v>1.1200000000000001</v>
      </c>
      <c r="L90" s="14">
        <f t="shared" si="8"/>
        <v>1.7</v>
      </c>
      <c r="M90" s="25">
        <v>11500</v>
      </c>
      <c r="N90" s="4">
        <f>IFERROR(precios[[#This Row],[Precio kg compra]]*precios[[#This Row],[KILOS]],"")</f>
        <v>817488.81599999999</v>
      </c>
      <c r="O90" s="19">
        <f>IF(precios[[#This Row],[% venta x kg cortado]]&lt;=0,"",precios[[#This Row],[Precio kg compra]]*precios[[#This Row],[% venta x kg cortado]])</f>
        <v>19550</v>
      </c>
      <c r="P90" s="21">
        <f>precios[[#This Row],[Precio kg compra]]*precios[[#This Row],[% Utilidad fornato lámina completa]]</f>
        <v>12880.000000000002</v>
      </c>
      <c r="Q90" s="22">
        <f>precios[[#This Row],[Vlr del kilo para venta lamina completa]]*precios[[#This Row],[KILOS]]</f>
        <v>915587.47392000013</v>
      </c>
    </row>
    <row r="91" spans="1:17" ht="15" customHeight="1">
      <c r="A91" s="5" t="s">
        <v>58</v>
      </c>
      <c r="B91" s="5">
        <v>7.96E-6</v>
      </c>
      <c r="C91" s="10" t="s">
        <v>8</v>
      </c>
      <c r="D91" s="7">
        <v>3</v>
      </c>
      <c r="E91" s="7" t="s">
        <v>7</v>
      </c>
      <c r="F91" s="6">
        <f>MID(","&amp;$E91&amp;",",SEARCH("|",SUBSTITUTE(" "&amp;$E91&amp;" "," ","|",COLUMNS($F91:F91)))+1,SEARCH("|",SUBSTITUTE(" "&amp;$E91&amp;" "," ","|",COLUMNS($F91:F91)+1))-SEARCH("|",SUBSTITUTE(" "&amp;$E91&amp;" "," ","|",COLUMNS($F91:F91)))-1)*1</f>
        <v>5</v>
      </c>
      <c r="G91" s="7">
        <f>MID(","&amp;$E91&amp;",",SEARCH("|",SUBSTITUTE(" "&amp;$E91&amp;" "," ","|",COLUMNS($F91:G91)))+2,SEARCH("|",SUBSTITUTE(" "&amp;$E91&amp;" "," ","|",COLUMNS($F91:G91)+2))-SEARCH("|",SUBSTITUTE(" "&amp;$E91&amp;" "," ","|",COLUMNS($F91:G91)))-2)*1</f>
        <v>10</v>
      </c>
      <c r="H91" s="6">
        <f t="shared" si="6"/>
        <v>1525</v>
      </c>
      <c r="I91" s="8">
        <f t="shared" si="7"/>
        <v>3050</v>
      </c>
      <c r="J91" s="9">
        <f>precios[[#This Row],[Largo (mm)]]*precios[[#This Row],[Ancho (mm)]]*precios[[#This Row],[Calibre (mm)]]*precios[[#This Row],[Densidad Kg/mm³]]</f>
        <v>111.07185</v>
      </c>
      <c r="K91" s="14">
        <v>1.1200000000000001</v>
      </c>
      <c r="L91" s="14">
        <f t="shared" si="8"/>
        <v>1.7</v>
      </c>
      <c r="M91" s="25">
        <v>11500</v>
      </c>
      <c r="N91" s="4">
        <f>IFERROR(precios[[#This Row],[Precio kg compra]]*precios[[#This Row],[KILOS]],"")</f>
        <v>1277326.2749999999</v>
      </c>
      <c r="O91" s="19">
        <f>IF(precios[[#This Row],[% venta x kg cortado]]&lt;=0,"",precios[[#This Row],[Precio kg compra]]*precios[[#This Row],[% venta x kg cortado]])</f>
        <v>19550</v>
      </c>
      <c r="P91" s="21">
        <f>precios[[#This Row],[Precio kg compra]]*precios[[#This Row],[% Utilidad fornato lámina completa]]</f>
        <v>12880.000000000002</v>
      </c>
      <c r="Q91" s="22">
        <f>precios[[#This Row],[Vlr del kilo para venta lamina completa]]*precios[[#This Row],[KILOS]]</f>
        <v>1430605.4280000001</v>
      </c>
    </row>
    <row r="92" spans="1:17" ht="15" customHeight="1">
      <c r="A92" s="5" t="s">
        <v>58</v>
      </c>
      <c r="B92" s="5">
        <v>7.96E-6</v>
      </c>
      <c r="C92" s="10" t="s">
        <v>6</v>
      </c>
      <c r="D92" s="7">
        <v>4.5</v>
      </c>
      <c r="E92" s="7" t="s">
        <v>0</v>
      </c>
      <c r="F92" s="6">
        <f>MID(","&amp;$E92&amp;",",SEARCH("|",SUBSTITUTE(" "&amp;$E92&amp;" "," ","|",COLUMNS($F92:F92)))+1,SEARCH("|",SUBSTITUTE(" "&amp;$E92&amp;" "," ","|",COLUMNS($F92:F92)+1))-SEARCH("|",SUBSTITUTE(" "&amp;$E92&amp;" "," ","|",COLUMNS($F92:F92)))-1)*1</f>
        <v>4</v>
      </c>
      <c r="G92" s="7">
        <f>MID(","&amp;$E92&amp;",",SEARCH("|",SUBSTITUTE(" "&amp;$E92&amp;" "," ","|",COLUMNS($F92:G92)))+2,SEARCH("|",SUBSTITUTE(" "&amp;$E92&amp;" "," ","|",COLUMNS($F92:G92)+2))-SEARCH("|",SUBSTITUTE(" "&amp;$E92&amp;" "," ","|",COLUMNS($F92:G92)))-2)*1</f>
        <v>8</v>
      </c>
      <c r="H92" s="6">
        <f t="shared" si="6"/>
        <v>1220</v>
      </c>
      <c r="I92" s="8">
        <f t="shared" si="7"/>
        <v>2440</v>
      </c>
      <c r="J92" s="9">
        <f>precios[[#This Row],[Largo (mm)]]*precios[[#This Row],[Ancho (mm)]]*precios[[#This Row],[Calibre (mm)]]*precios[[#This Row],[Densidad Kg/mm³]]</f>
        <v>106.62897599999999</v>
      </c>
      <c r="K92" s="14">
        <v>1.1200000000000001</v>
      </c>
      <c r="L92" s="14">
        <f t="shared" si="8"/>
        <v>1.7</v>
      </c>
      <c r="M92" s="25">
        <v>11500</v>
      </c>
      <c r="N92" s="4">
        <f>IFERROR(precios[[#This Row],[Precio kg compra]]*precios[[#This Row],[KILOS]],"")</f>
        <v>1226233.2239999999</v>
      </c>
      <c r="O92" s="19">
        <f>IF(precios[[#This Row],[% venta x kg cortado]]&lt;=0,"",precios[[#This Row],[Precio kg compra]]*precios[[#This Row],[% venta x kg cortado]])</f>
        <v>19550</v>
      </c>
      <c r="P92" s="21">
        <f>precios[[#This Row],[Precio kg compra]]*precios[[#This Row],[% Utilidad fornato lámina completa]]</f>
        <v>12880.000000000002</v>
      </c>
      <c r="Q92" s="22">
        <f>precios[[#This Row],[Vlr del kilo para venta lamina completa]]*precios[[#This Row],[KILOS]]</f>
        <v>1373381.2108800001</v>
      </c>
    </row>
    <row r="93" spans="1:17" ht="15" customHeight="1">
      <c r="A93" s="5" t="s">
        <v>58</v>
      </c>
      <c r="B93" s="5">
        <v>7.96E-6</v>
      </c>
      <c r="C93" s="10" t="s">
        <v>6</v>
      </c>
      <c r="D93" s="7">
        <v>4.5</v>
      </c>
      <c r="E93" s="7" t="s">
        <v>7</v>
      </c>
      <c r="F93" s="6">
        <f>MID(","&amp;$E93&amp;",",SEARCH("|",SUBSTITUTE(" "&amp;$E93&amp;" "," ","|",COLUMNS($F93:F93)))+1,SEARCH("|",SUBSTITUTE(" "&amp;$E93&amp;" "," ","|",COLUMNS($F93:F93)+1))-SEARCH("|",SUBSTITUTE(" "&amp;$E93&amp;" "," ","|",COLUMNS($F93:F93)))-1)*1</f>
        <v>5</v>
      </c>
      <c r="G93" s="7">
        <f>MID(","&amp;$E93&amp;",",SEARCH("|",SUBSTITUTE(" "&amp;$E93&amp;" "," ","|",COLUMNS($F93:G93)))+2,SEARCH("|",SUBSTITUTE(" "&amp;$E93&amp;" "," ","|",COLUMNS($F93:G93)+2))-SEARCH("|",SUBSTITUTE(" "&amp;$E93&amp;" "," ","|",COLUMNS($F93:G93)))-2)*1</f>
        <v>10</v>
      </c>
      <c r="H93" s="6">
        <f t="shared" si="6"/>
        <v>1525</v>
      </c>
      <c r="I93" s="8">
        <f t="shared" si="7"/>
        <v>3050</v>
      </c>
      <c r="J93" s="9">
        <f>precios[[#This Row],[Largo (mm)]]*precios[[#This Row],[Ancho (mm)]]*precios[[#This Row],[Calibre (mm)]]*precios[[#This Row],[Densidad Kg/mm³]]</f>
        <v>166.607775</v>
      </c>
      <c r="K93" s="14">
        <v>1.1200000000000001</v>
      </c>
      <c r="L93" s="14">
        <f t="shared" si="8"/>
        <v>1.7</v>
      </c>
      <c r="M93" s="25">
        <v>11500</v>
      </c>
      <c r="N93" s="4">
        <f>IFERROR(precios[[#This Row],[Precio kg compra]]*precios[[#This Row],[KILOS]],"")</f>
        <v>1915989.4125000001</v>
      </c>
      <c r="O93" s="19">
        <f>IF(precios[[#This Row],[% venta x kg cortado]]&lt;=0,"",precios[[#This Row],[Precio kg compra]]*precios[[#This Row],[% venta x kg cortado]])</f>
        <v>19550</v>
      </c>
      <c r="P93" s="21">
        <f>precios[[#This Row],[Precio kg compra]]*precios[[#This Row],[% Utilidad fornato lámina completa]]</f>
        <v>12880.000000000002</v>
      </c>
      <c r="Q93" s="22">
        <f>precios[[#This Row],[Vlr del kilo para venta lamina completa]]*precios[[#This Row],[KILOS]]</f>
        <v>2145908.1420000005</v>
      </c>
    </row>
    <row r="94" spans="1:17" ht="15" customHeight="1">
      <c r="A94" s="5" t="s">
        <v>58</v>
      </c>
      <c r="B94" s="5">
        <v>7.96E-6</v>
      </c>
      <c r="C94" s="10" t="s">
        <v>5</v>
      </c>
      <c r="D94" s="7">
        <v>6</v>
      </c>
      <c r="E94" s="7" t="s">
        <v>0</v>
      </c>
      <c r="F94" s="6">
        <f>MID(","&amp;$E94&amp;",",SEARCH("|",SUBSTITUTE(" "&amp;$E94&amp;" "," ","|",COLUMNS($F94:F94)))+1,SEARCH("|",SUBSTITUTE(" "&amp;$E94&amp;" "," ","|",COLUMNS($F94:F94)+1))-SEARCH("|",SUBSTITUTE(" "&amp;$E94&amp;" "," ","|",COLUMNS($F94:F94)))-1)*1</f>
        <v>4</v>
      </c>
      <c r="G94" s="7">
        <f>MID(","&amp;$E94&amp;",",SEARCH("|",SUBSTITUTE(" "&amp;$E94&amp;" "," ","|",COLUMNS($F94:G94)))+2,SEARCH("|",SUBSTITUTE(" "&amp;$E94&amp;" "," ","|",COLUMNS($F94:G94)+2))-SEARCH("|",SUBSTITUTE(" "&amp;$E94&amp;" "," ","|",COLUMNS($F94:G94)))-2)*1</f>
        <v>8</v>
      </c>
      <c r="H94" s="6">
        <f t="shared" si="6"/>
        <v>1220</v>
      </c>
      <c r="I94" s="8">
        <f t="shared" si="7"/>
        <v>2440</v>
      </c>
      <c r="J94" s="9">
        <f>precios[[#This Row],[Largo (mm)]]*precios[[#This Row],[Ancho (mm)]]*precios[[#This Row],[Calibre (mm)]]*precios[[#This Row],[Densidad Kg/mm³]]</f>
        <v>142.17196799999999</v>
      </c>
      <c r="K94" s="14">
        <v>1.1200000000000001</v>
      </c>
      <c r="L94" s="14">
        <f t="shared" si="8"/>
        <v>1.7</v>
      </c>
      <c r="M94" s="25">
        <v>11500</v>
      </c>
      <c r="N94" s="4">
        <f>IFERROR(precios[[#This Row],[Precio kg compra]]*precios[[#This Row],[KILOS]],"")</f>
        <v>1634977.632</v>
      </c>
      <c r="O94" s="19">
        <f>IF(precios[[#This Row],[% venta x kg cortado]]&lt;=0,"",precios[[#This Row],[Precio kg compra]]*precios[[#This Row],[% venta x kg cortado]])</f>
        <v>19550</v>
      </c>
      <c r="P94" s="21">
        <f>precios[[#This Row],[Precio kg compra]]*precios[[#This Row],[% Utilidad fornato lámina completa]]</f>
        <v>12880.000000000002</v>
      </c>
      <c r="Q94" s="22">
        <f>precios[[#This Row],[Vlr del kilo para venta lamina completa]]*precios[[#This Row],[KILOS]]</f>
        <v>1831174.9478400003</v>
      </c>
    </row>
    <row r="95" spans="1:17" ht="15" customHeight="1">
      <c r="A95" s="5" t="s">
        <v>58</v>
      </c>
      <c r="B95" s="5">
        <v>7.96E-6</v>
      </c>
      <c r="C95" s="10" t="s">
        <v>5</v>
      </c>
      <c r="D95" s="7">
        <v>6</v>
      </c>
      <c r="E95" s="7" t="s">
        <v>7</v>
      </c>
      <c r="F95" s="6">
        <f>MID(","&amp;$E95&amp;",",SEARCH("|",SUBSTITUTE(" "&amp;$E95&amp;" "," ","|",COLUMNS($F95:F95)))+1,SEARCH("|",SUBSTITUTE(" "&amp;$E95&amp;" "," ","|",COLUMNS($F95:F95)+1))-SEARCH("|",SUBSTITUTE(" "&amp;$E95&amp;" "," ","|",COLUMNS($F95:F95)))-1)*1</f>
        <v>5</v>
      </c>
      <c r="G95" s="7">
        <f>MID(","&amp;$E95&amp;",",SEARCH("|",SUBSTITUTE(" "&amp;$E95&amp;" "," ","|",COLUMNS($F95:G95)))+2,SEARCH("|",SUBSTITUTE(" "&amp;$E95&amp;" "," ","|",COLUMNS($F95:G95)+2))-SEARCH("|",SUBSTITUTE(" "&amp;$E95&amp;" "," ","|",COLUMNS($F95:G95)))-2)*1</f>
        <v>10</v>
      </c>
      <c r="H95" s="6">
        <f t="shared" si="6"/>
        <v>1525</v>
      </c>
      <c r="I95" s="8">
        <f t="shared" si="7"/>
        <v>3050</v>
      </c>
      <c r="J95" s="9">
        <f>precios[[#This Row],[Largo (mm)]]*precios[[#This Row],[Ancho (mm)]]*precios[[#This Row],[Calibre (mm)]]*precios[[#This Row],[Densidad Kg/mm³]]</f>
        <v>222.1437</v>
      </c>
      <c r="K95" s="14">
        <v>1.1200000000000001</v>
      </c>
      <c r="L95" s="14">
        <f t="shared" si="8"/>
        <v>1.7</v>
      </c>
      <c r="M95" s="25">
        <v>11500</v>
      </c>
      <c r="N95" s="4">
        <f>IFERROR(precios[[#This Row],[Precio kg compra]]*precios[[#This Row],[KILOS]],"")</f>
        <v>2554652.5499999998</v>
      </c>
      <c r="O95" s="19">
        <f>IF(precios[[#This Row],[% venta x kg cortado]]&lt;=0,"",precios[[#This Row],[Precio kg compra]]*precios[[#This Row],[% venta x kg cortado]])</f>
        <v>19550</v>
      </c>
      <c r="P95" s="21">
        <f>precios[[#This Row],[Precio kg compra]]*precios[[#This Row],[% Utilidad fornato lámina completa]]</f>
        <v>12880.000000000002</v>
      </c>
      <c r="Q95" s="22">
        <f>precios[[#This Row],[Vlr del kilo para venta lamina completa]]*precios[[#This Row],[KILOS]]</f>
        <v>2861210.8560000001</v>
      </c>
    </row>
    <row r="96" spans="1:17" ht="15" customHeight="1">
      <c r="A96" s="5" t="s">
        <v>58</v>
      </c>
      <c r="B96" s="5">
        <v>7.96E-6</v>
      </c>
      <c r="C96" s="10" t="s">
        <v>4</v>
      </c>
      <c r="D96" s="7">
        <v>7.9</v>
      </c>
      <c r="E96" s="7" t="s">
        <v>0</v>
      </c>
      <c r="F96" s="6">
        <f>MID(","&amp;$E96&amp;",",SEARCH("|",SUBSTITUTE(" "&amp;$E96&amp;" "," ","|",COLUMNS($F96:F96)))+1,SEARCH("|",SUBSTITUTE(" "&amp;$E96&amp;" "," ","|",COLUMNS($F96:F96)+1))-SEARCH("|",SUBSTITUTE(" "&amp;$E96&amp;" "," ","|",COLUMNS($F96:F96)))-1)*1</f>
        <v>4</v>
      </c>
      <c r="G96" s="7">
        <f>MID(","&amp;$E96&amp;",",SEARCH("|",SUBSTITUTE(" "&amp;$E96&amp;" "," ","|",COLUMNS($F96:G96)))+2,SEARCH("|",SUBSTITUTE(" "&amp;$E96&amp;" "," ","|",COLUMNS($F96:G96)+2))-SEARCH("|",SUBSTITUTE(" "&amp;$E96&amp;" "," ","|",COLUMNS($F96:G96)))-2)*1</f>
        <v>8</v>
      </c>
      <c r="H96" s="6">
        <f t="shared" si="6"/>
        <v>1220</v>
      </c>
      <c r="I96" s="8">
        <f t="shared" si="7"/>
        <v>2440</v>
      </c>
      <c r="J96" s="9">
        <f>precios[[#This Row],[Largo (mm)]]*precios[[#This Row],[Ancho (mm)]]*precios[[#This Row],[Calibre (mm)]]*precios[[#This Row],[Densidad Kg/mm³]]</f>
        <v>187.1930912</v>
      </c>
      <c r="K96" s="14">
        <v>1.1200000000000001</v>
      </c>
      <c r="L96" s="14">
        <f t="shared" si="8"/>
        <v>1.7</v>
      </c>
      <c r="M96" s="25">
        <v>11500</v>
      </c>
      <c r="N96" s="4">
        <f>IFERROR(precios[[#This Row],[Precio kg compra]]*precios[[#This Row],[KILOS]],"")</f>
        <v>2152720.5488</v>
      </c>
      <c r="O96" s="19">
        <f>IF(precios[[#This Row],[% venta x kg cortado]]&lt;=0,"",precios[[#This Row],[Precio kg compra]]*precios[[#This Row],[% venta x kg cortado]])</f>
        <v>19550</v>
      </c>
      <c r="P96" s="21">
        <f>precios[[#This Row],[Precio kg compra]]*precios[[#This Row],[% Utilidad fornato lámina completa]]</f>
        <v>12880.000000000002</v>
      </c>
      <c r="Q96" s="22">
        <f>precios[[#This Row],[Vlr del kilo para venta lamina completa]]*precios[[#This Row],[KILOS]]</f>
        <v>2411047.0146560003</v>
      </c>
    </row>
    <row r="97" spans="1:17" ht="15" customHeight="1">
      <c r="A97" s="5" t="s">
        <v>58</v>
      </c>
      <c r="B97" s="5">
        <v>7.96E-6</v>
      </c>
      <c r="C97" s="10" t="s">
        <v>4</v>
      </c>
      <c r="D97" s="7">
        <v>8</v>
      </c>
      <c r="E97" s="7" t="s">
        <v>7</v>
      </c>
      <c r="F97" s="6">
        <f>MID(","&amp;$E97&amp;",",SEARCH("|",SUBSTITUTE(" "&amp;$E97&amp;" "," ","|",COLUMNS($F97:F97)))+1,SEARCH("|",SUBSTITUTE(" "&amp;$E97&amp;" "," ","|",COLUMNS($F97:F97)+1))-SEARCH("|",SUBSTITUTE(" "&amp;$E97&amp;" "," ","|",COLUMNS($F97:F97)))-1)*1</f>
        <v>5</v>
      </c>
      <c r="G97" s="7">
        <f>MID(","&amp;$E97&amp;",",SEARCH("|",SUBSTITUTE(" "&amp;$E97&amp;" "," ","|",COLUMNS($F97:G97)))+2,SEARCH("|",SUBSTITUTE(" "&amp;$E97&amp;" "," ","|",COLUMNS($F97:G97)+2))-SEARCH("|",SUBSTITUTE(" "&amp;$E97&amp;" "," ","|",COLUMNS($F97:G97)))-2)*1</f>
        <v>10</v>
      </c>
      <c r="H97" s="6">
        <f t="shared" si="6"/>
        <v>1525</v>
      </c>
      <c r="I97" s="8">
        <f t="shared" si="7"/>
        <v>3050</v>
      </c>
      <c r="J97" s="9">
        <f>precios[[#This Row],[Largo (mm)]]*precios[[#This Row],[Ancho (mm)]]*precios[[#This Row],[Calibre (mm)]]*precios[[#This Row],[Densidad Kg/mm³]]</f>
        <v>296.19159999999999</v>
      </c>
      <c r="K97" s="14">
        <v>1.1200000000000001</v>
      </c>
      <c r="L97" s="14">
        <f t="shared" si="8"/>
        <v>1.7</v>
      </c>
      <c r="M97" s="25">
        <v>11500</v>
      </c>
      <c r="N97" s="4">
        <f>IFERROR(precios[[#This Row],[Precio kg compra]]*precios[[#This Row],[KILOS]],"")</f>
        <v>3406203.4</v>
      </c>
      <c r="O97" s="19">
        <f>IF(precios[[#This Row],[% venta x kg cortado]]&lt;=0,"",precios[[#This Row],[Precio kg compra]]*precios[[#This Row],[% venta x kg cortado]])</f>
        <v>19550</v>
      </c>
      <c r="P97" s="21">
        <f>precios[[#This Row],[Precio kg compra]]*precios[[#This Row],[% Utilidad fornato lámina completa]]</f>
        <v>12880.000000000002</v>
      </c>
      <c r="Q97" s="22">
        <f>precios[[#This Row],[Vlr del kilo para venta lamina completa]]*precios[[#This Row],[KILOS]]</f>
        <v>3814947.8080000007</v>
      </c>
    </row>
    <row r="98" spans="1:17" ht="15" customHeight="1">
      <c r="A98" s="5" t="s">
        <v>58</v>
      </c>
      <c r="B98" s="5">
        <v>7.96E-6</v>
      </c>
      <c r="C98" s="10" t="s">
        <v>3</v>
      </c>
      <c r="D98" s="7">
        <v>9.5</v>
      </c>
      <c r="E98" s="7" t="s">
        <v>0</v>
      </c>
      <c r="F98" s="6">
        <f>MID(","&amp;$E98&amp;",",SEARCH("|",SUBSTITUTE(" "&amp;$E98&amp;" "," ","|",COLUMNS($F98:F98)))+1,SEARCH("|",SUBSTITUTE(" "&amp;$E98&amp;" "," ","|",COLUMNS($F98:F98)+1))-SEARCH("|",SUBSTITUTE(" "&amp;$E98&amp;" "," ","|",COLUMNS($F98:F98)))-1)*1</f>
        <v>4</v>
      </c>
      <c r="G98" s="7">
        <f>MID(","&amp;$E98&amp;",",SEARCH("|",SUBSTITUTE(" "&amp;$E98&amp;" "," ","|",COLUMNS($F98:G98)))+2,SEARCH("|",SUBSTITUTE(" "&amp;$E98&amp;" "," ","|",COLUMNS($F98:G98)+2))-SEARCH("|",SUBSTITUTE(" "&amp;$E98&amp;" "," ","|",COLUMNS($F98:G98)))-2)*1</f>
        <v>8</v>
      </c>
      <c r="H98" s="6">
        <f t="shared" si="6"/>
        <v>1220</v>
      </c>
      <c r="I98" s="8">
        <f t="shared" si="7"/>
        <v>2440</v>
      </c>
      <c r="J98" s="9">
        <f>precios[[#This Row],[Largo (mm)]]*precios[[#This Row],[Ancho (mm)]]*precios[[#This Row],[Calibre (mm)]]*precios[[#This Row],[Densidad Kg/mm³]]</f>
        <v>225.105616</v>
      </c>
      <c r="K98" s="14">
        <v>1.1200000000000001</v>
      </c>
      <c r="L98" s="14">
        <f t="shared" si="8"/>
        <v>1.7</v>
      </c>
      <c r="M98" s="25">
        <v>11500</v>
      </c>
      <c r="N98" s="4">
        <f>IFERROR(precios[[#This Row],[Precio kg compra]]*precios[[#This Row],[KILOS]],"")</f>
        <v>2588714.5839999998</v>
      </c>
      <c r="O98" s="19">
        <f>IF(precios[[#This Row],[% venta x kg cortado]]&lt;=0,"",precios[[#This Row],[Precio kg compra]]*precios[[#This Row],[% venta x kg cortado]])</f>
        <v>19550</v>
      </c>
      <c r="P98" s="21">
        <f>precios[[#This Row],[Precio kg compra]]*precios[[#This Row],[% Utilidad fornato lámina completa]]</f>
        <v>12880.000000000002</v>
      </c>
      <c r="Q98" s="22">
        <f>precios[[#This Row],[Vlr del kilo para venta lamina completa]]*precios[[#This Row],[KILOS]]</f>
        <v>2899360.3340800004</v>
      </c>
    </row>
    <row r="99" spans="1:17" ht="15" customHeight="1">
      <c r="A99" s="5" t="s">
        <v>58</v>
      </c>
      <c r="B99" s="5">
        <v>7.96E-6</v>
      </c>
      <c r="C99" s="12" t="s">
        <v>3</v>
      </c>
      <c r="D99" s="7">
        <v>9.5</v>
      </c>
      <c r="E99" s="13" t="s">
        <v>7</v>
      </c>
      <c r="F99" s="6">
        <f>MID(","&amp;$E99&amp;",",SEARCH("|",SUBSTITUTE(" "&amp;$E99&amp;" "," ","|",COLUMNS($F99:F99)))+1,SEARCH("|",SUBSTITUTE(" "&amp;$E99&amp;" "," ","|",COLUMNS($F99:F99)+1))-SEARCH("|",SUBSTITUTE(" "&amp;$E99&amp;" "," ","|",COLUMNS($F99:F99)))-1)*1</f>
        <v>5</v>
      </c>
      <c r="G99" s="7">
        <f>MID(","&amp;$E99&amp;",",SEARCH("|",SUBSTITUTE(" "&amp;$E99&amp;" "," ","|",COLUMNS($F99:G99)))+2,SEARCH("|",SUBSTITUTE(" "&amp;$E99&amp;" "," ","|",COLUMNS($F99:G99)+2))-SEARCH("|",SUBSTITUTE(" "&amp;$E99&amp;" "," ","|",COLUMNS($F99:G99)))-2)*1</f>
        <v>10</v>
      </c>
      <c r="H99" s="6">
        <f t="shared" si="6"/>
        <v>1525</v>
      </c>
      <c r="I99" s="8">
        <f t="shared" si="7"/>
        <v>3050</v>
      </c>
      <c r="J99" s="9">
        <f>precios[[#This Row],[Largo (mm)]]*precios[[#This Row],[Ancho (mm)]]*precios[[#This Row],[Calibre (mm)]]*precios[[#This Row],[Densidad Kg/mm³]]</f>
        <v>351.72752500000001</v>
      </c>
      <c r="K99" s="14">
        <v>1.1200000000000001</v>
      </c>
      <c r="L99" s="14">
        <f t="shared" si="8"/>
        <v>1.7</v>
      </c>
      <c r="M99" s="25">
        <v>11500</v>
      </c>
      <c r="N99" s="4">
        <f>IFERROR(precios[[#This Row],[Precio kg compra]]*precios[[#This Row],[KILOS]],"")</f>
        <v>4044866.5375000001</v>
      </c>
      <c r="O99" s="19">
        <f>IF(precios[[#This Row],[% venta x kg cortado]]&lt;=0,"",precios[[#This Row],[Precio kg compra]]*precios[[#This Row],[% venta x kg cortado]])</f>
        <v>19550</v>
      </c>
      <c r="P99" s="21">
        <f>precios[[#This Row],[Precio kg compra]]*precios[[#This Row],[% Utilidad fornato lámina completa]]</f>
        <v>12880.000000000002</v>
      </c>
      <c r="Q99" s="22">
        <f>precios[[#This Row],[Vlr del kilo para venta lamina completa]]*precios[[#This Row],[KILOS]]</f>
        <v>4530250.5220000008</v>
      </c>
    </row>
    <row r="100" spans="1:17" ht="15" customHeight="1">
      <c r="A100" s="5" t="s">
        <v>58</v>
      </c>
      <c r="B100" s="5">
        <v>7.96E-6</v>
      </c>
      <c r="C100" s="10" t="s">
        <v>1</v>
      </c>
      <c r="D100" s="7">
        <v>12.7</v>
      </c>
      <c r="E100" s="7" t="s">
        <v>0</v>
      </c>
      <c r="F100" s="6">
        <f>MID(","&amp;$E100&amp;",",SEARCH("|",SUBSTITUTE(" "&amp;$E100&amp;" "," ","|",COLUMNS($F100:F100)))+1,SEARCH("|",SUBSTITUTE(" "&amp;$E100&amp;" "," ","|",COLUMNS($F100:F100)+1))-SEARCH("|",SUBSTITUTE(" "&amp;$E100&amp;" "," ","|",COLUMNS($F100:F100)))-1)*1</f>
        <v>4</v>
      </c>
      <c r="G100" s="7">
        <f>MID(","&amp;$E100&amp;",",SEARCH("|",SUBSTITUTE(" "&amp;$E100&amp;" "," ","|",COLUMNS($F100:G100)))+2,SEARCH("|",SUBSTITUTE(" "&amp;$E100&amp;" "," ","|",COLUMNS($F100:G100)+2))-SEARCH("|",SUBSTITUTE(" "&amp;$E100&amp;" "," ","|",COLUMNS($F100:G100)))-2)*1</f>
        <v>8</v>
      </c>
      <c r="H100" s="6">
        <f t="shared" si="6"/>
        <v>1220</v>
      </c>
      <c r="I100" s="8">
        <f t="shared" si="7"/>
        <v>2440</v>
      </c>
      <c r="J100" s="9">
        <f>precios[[#This Row],[Largo (mm)]]*precios[[#This Row],[Ancho (mm)]]*precios[[#This Row],[Calibre (mm)]]*precios[[#This Row],[Densidad Kg/mm³]]</f>
        <v>300.9306656</v>
      </c>
      <c r="K100" s="14">
        <v>1.1200000000000001</v>
      </c>
      <c r="L100" s="14">
        <f t="shared" si="8"/>
        <v>1.7</v>
      </c>
      <c r="M100" s="25">
        <v>11500</v>
      </c>
      <c r="N100" s="4">
        <f>IFERROR(precios[[#This Row],[Precio kg compra]]*precios[[#This Row],[KILOS]],"")</f>
        <v>3460702.6543999999</v>
      </c>
      <c r="O100" s="19">
        <f>IF(precios[[#This Row],[% venta x kg cortado]]&lt;=0,"",precios[[#This Row],[Precio kg compra]]*precios[[#This Row],[% venta x kg cortado]])</f>
        <v>19550</v>
      </c>
      <c r="P100" s="21">
        <f>precios[[#This Row],[Precio kg compra]]*precios[[#This Row],[% Utilidad fornato lámina completa]]</f>
        <v>12880.000000000002</v>
      </c>
      <c r="Q100" s="22">
        <f>precios[[#This Row],[Vlr del kilo para venta lamina completa]]*precios[[#This Row],[KILOS]]</f>
        <v>3875986.9729280006</v>
      </c>
    </row>
    <row r="101" spans="1:17" ht="15" customHeight="1">
      <c r="A101" s="5" t="s">
        <v>58</v>
      </c>
      <c r="B101" s="5">
        <v>7.96E-6</v>
      </c>
      <c r="C101" s="10" t="s">
        <v>1</v>
      </c>
      <c r="D101" s="7">
        <v>12.7</v>
      </c>
      <c r="E101" s="7" t="s">
        <v>7</v>
      </c>
      <c r="F101" s="6">
        <f>MID(","&amp;$E101&amp;",",SEARCH("|",SUBSTITUTE(" "&amp;$E101&amp;" "," ","|",COLUMNS($F101:F101)))+1,SEARCH("|",SUBSTITUTE(" "&amp;$E101&amp;" "," ","|",COLUMNS($F101:F101)+1))-SEARCH("|",SUBSTITUTE(" "&amp;$E101&amp;" "," ","|",COLUMNS($F101:F101)))-1)*1</f>
        <v>5</v>
      </c>
      <c r="G101" s="7">
        <f>MID(","&amp;$E101&amp;",",SEARCH("|",SUBSTITUTE(" "&amp;$E101&amp;" "," ","|",COLUMNS($F101:G101)))+2,SEARCH("|",SUBSTITUTE(" "&amp;$E101&amp;" "," ","|",COLUMNS($F101:G101)+2))-SEARCH("|",SUBSTITUTE(" "&amp;$E101&amp;" "," ","|",COLUMNS($F101:G101)))-2)*1</f>
        <v>10</v>
      </c>
      <c r="H101" s="6">
        <f t="shared" si="6"/>
        <v>1525</v>
      </c>
      <c r="I101" s="8">
        <f t="shared" si="7"/>
        <v>3050</v>
      </c>
      <c r="J101" s="9">
        <f>precios[[#This Row],[Largo (mm)]]*precios[[#This Row],[Ancho (mm)]]*precios[[#This Row],[Calibre (mm)]]*precios[[#This Row],[Densidad Kg/mm³]]</f>
        <v>470.20416499999999</v>
      </c>
      <c r="K101" s="14">
        <v>1.1200000000000001</v>
      </c>
      <c r="L101" s="14">
        <f t="shared" si="8"/>
        <v>1.7</v>
      </c>
      <c r="M101" s="25">
        <v>11500</v>
      </c>
      <c r="N101" s="4">
        <f>IFERROR(precios[[#This Row],[Precio kg compra]]*precios[[#This Row],[KILOS]],"")</f>
        <v>5407347.8975</v>
      </c>
      <c r="O101" s="19">
        <f>IF(precios[[#This Row],[% venta x kg cortado]]&lt;=0,"",precios[[#This Row],[Precio kg compra]]*precios[[#This Row],[% venta x kg cortado]])</f>
        <v>19550</v>
      </c>
      <c r="P101" s="21">
        <f>precios[[#This Row],[Precio kg compra]]*precios[[#This Row],[% Utilidad fornato lámina completa]]</f>
        <v>12880.000000000002</v>
      </c>
      <c r="Q101" s="22">
        <f>precios[[#This Row],[Vlr del kilo para venta lamina completa]]*precios[[#This Row],[KILOS]]</f>
        <v>6056229.6452000011</v>
      </c>
    </row>
    <row r="102" spans="1:17" ht="15" customHeight="1">
      <c r="A102" s="5" t="s">
        <v>59</v>
      </c>
      <c r="B102" s="5">
        <v>7.96E-6</v>
      </c>
      <c r="C102" s="6" t="s">
        <v>53</v>
      </c>
      <c r="D102" s="7">
        <v>0.9</v>
      </c>
      <c r="E102" s="7" t="s">
        <v>0</v>
      </c>
      <c r="F102" s="6">
        <f>MID(","&amp;$E102&amp;",",SEARCH("|",SUBSTITUTE(" "&amp;$E102&amp;" "," ","|",COLUMNS($F102:F102)))+1,SEARCH("|",SUBSTITUTE(" "&amp;$E102&amp;" "," ","|",COLUMNS($F102:F102)+1))-SEARCH("|",SUBSTITUTE(" "&amp;$E102&amp;" "," ","|",COLUMNS($F102:F102)))-1)*1</f>
        <v>4</v>
      </c>
      <c r="G102" s="7">
        <f>MID(","&amp;$E102&amp;",",SEARCH("|",SUBSTITUTE(" "&amp;$E102&amp;" "," ","|",COLUMNS($F102:G102)))+2,SEARCH("|",SUBSTITUTE(" "&amp;$E102&amp;" "," ","|",COLUMNS($F102:G102)+2))-SEARCH("|",SUBSTITUTE(" "&amp;$E102&amp;" "," ","|",COLUMNS($F102:G102)))-2)*1</f>
        <v>8</v>
      </c>
      <c r="H102" s="6">
        <f t="shared" si="6"/>
        <v>1220</v>
      </c>
      <c r="I102" s="8">
        <f t="shared" si="7"/>
        <v>2440</v>
      </c>
      <c r="J102" s="9">
        <f>precios[[#This Row],[Largo (mm)]]*precios[[#This Row],[Ancho (mm)]]*precios[[#This Row],[Calibre (mm)]]*precios[[#This Row],[Densidad Kg/mm³]]</f>
        <v>21.325795200000002</v>
      </c>
      <c r="K102" s="14">
        <v>1.1200000000000001</v>
      </c>
      <c r="L102" s="14">
        <f t="shared" ref="L102:L114" si="9">1.7</f>
        <v>1.7</v>
      </c>
      <c r="M102" s="25">
        <v>12100</v>
      </c>
      <c r="N102" s="4">
        <f>IFERROR(precios[[#This Row],[Precio kg compra]]*precios[[#This Row],[KILOS]],"")</f>
        <v>258042.12192000003</v>
      </c>
      <c r="O102" s="19">
        <f>IF(precios[[#This Row],[% venta x kg cortado]]&lt;=0,"",precios[[#This Row],[Precio kg compra]]*precios[[#This Row],[% venta x kg cortado]])</f>
        <v>20570</v>
      </c>
      <c r="P102" s="21">
        <f>precios[[#This Row],[Precio kg compra]]*precios[[#This Row],[% Utilidad fornato lámina completa]]</f>
        <v>13552.000000000002</v>
      </c>
      <c r="Q102" s="22">
        <f>precios[[#This Row],[Vlr del kilo para venta lamina completa]]*precios[[#This Row],[KILOS]]</f>
        <v>289007.17655040004</v>
      </c>
    </row>
    <row r="103" spans="1:17" ht="15" customHeight="1">
      <c r="A103" s="5" t="s">
        <v>59</v>
      </c>
      <c r="B103" s="5">
        <v>7.96E-6</v>
      </c>
      <c r="C103" s="6" t="s">
        <v>53</v>
      </c>
      <c r="D103" s="7">
        <v>0.9</v>
      </c>
      <c r="E103" s="7" t="s">
        <v>7</v>
      </c>
      <c r="F103" s="6">
        <f>MID(","&amp;$E103&amp;",",SEARCH("|",SUBSTITUTE(" "&amp;$E103&amp;" "," ","|",COLUMNS($F103:F103)))+1,SEARCH("|",SUBSTITUTE(" "&amp;$E103&amp;" "," ","|",COLUMNS($F103:F103)+1))-SEARCH("|",SUBSTITUTE(" "&amp;$E103&amp;" "," ","|",COLUMNS($F103:F103)))-1)*1</f>
        <v>5</v>
      </c>
      <c r="G103" s="7">
        <f>MID(","&amp;$E103&amp;",",SEARCH("|",SUBSTITUTE(" "&amp;$E103&amp;" "," ","|",COLUMNS($F103:G103)))+2,SEARCH("|",SUBSTITUTE(" "&amp;$E103&amp;" "," ","|",COLUMNS($F103:G103)+2))-SEARCH("|",SUBSTITUTE(" "&amp;$E103&amp;" "," ","|",COLUMNS($F103:G103)))-2)*1</f>
        <v>10</v>
      </c>
      <c r="H103" s="6">
        <f t="shared" si="6"/>
        <v>1525</v>
      </c>
      <c r="I103" s="8">
        <f t="shared" si="7"/>
        <v>3050</v>
      </c>
      <c r="J103" s="9">
        <f>precios[[#This Row],[Largo (mm)]]*precios[[#This Row],[Ancho (mm)]]*precios[[#This Row],[Calibre (mm)]]*precios[[#This Row],[Densidad Kg/mm³]]</f>
        <v>33.321555000000004</v>
      </c>
      <c r="K103" s="14">
        <v>1.1200000000000001</v>
      </c>
      <c r="L103" s="14">
        <f t="shared" si="9"/>
        <v>1.7</v>
      </c>
      <c r="M103" s="25">
        <v>12100</v>
      </c>
      <c r="N103" s="4">
        <f>IFERROR(precios[[#This Row],[Precio kg compra]]*precios[[#This Row],[KILOS]],"")</f>
        <v>403190.81550000003</v>
      </c>
      <c r="O103" s="19">
        <f>IF(precios[[#This Row],[% venta x kg cortado]]&lt;=0,"",precios[[#This Row],[Precio kg compra]]*precios[[#This Row],[% venta x kg cortado]])</f>
        <v>20570</v>
      </c>
      <c r="P103" s="21">
        <f>precios[[#This Row],[Precio kg compra]]*precios[[#This Row],[% Utilidad fornato lámina completa]]</f>
        <v>13552.000000000002</v>
      </c>
      <c r="Q103" s="22">
        <f>precios[[#This Row],[Vlr del kilo para venta lamina completa]]*precios[[#This Row],[KILOS]]</f>
        <v>451573.71336000011</v>
      </c>
    </row>
    <row r="104" spans="1:17" ht="15" customHeight="1">
      <c r="A104" s="5" t="s">
        <v>59</v>
      </c>
      <c r="B104" s="5">
        <v>7.96E-6</v>
      </c>
      <c r="C104" s="6" t="s">
        <v>54</v>
      </c>
      <c r="D104" s="7">
        <v>1.2</v>
      </c>
      <c r="E104" s="7" t="s">
        <v>0</v>
      </c>
      <c r="F104" s="6">
        <f>MID(","&amp;$E104&amp;",",SEARCH("|",SUBSTITUTE(" "&amp;$E104&amp;" "," ","|",COLUMNS($F104:F104)))+1,SEARCH("|",SUBSTITUTE(" "&amp;$E104&amp;" "," ","|",COLUMNS($F104:F104)+1))-SEARCH("|",SUBSTITUTE(" "&amp;$E104&amp;" "," ","|",COLUMNS($F104:F104)))-1)*1</f>
        <v>4</v>
      </c>
      <c r="G104" s="7">
        <f>MID(","&amp;$E104&amp;",",SEARCH("|",SUBSTITUTE(" "&amp;$E104&amp;" "," ","|",COLUMNS($F104:G104)))+2,SEARCH("|",SUBSTITUTE(" "&amp;$E104&amp;" "," ","|",COLUMNS($F104:G104)+2))-SEARCH("|",SUBSTITUTE(" "&amp;$E104&amp;" "," ","|",COLUMNS($F104:G104)))-2)*1</f>
        <v>8</v>
      </c>
      <c r="H104" s="6">
        <f t="shared" si="6"/>
        <v>1220</v>
      </c>
      <c r="I104" s="8">
        <f t="shared" si="7"/>
        <v>2440</v>
      </c>
      <c r="J104" s="9">
        <f>precios[[#This Row],[Largo (mm)]]*precios[[#This Row],[Ancho (mm)]]*precios[[#This Row],[Calibre (mm)]]*precios[[#This Row],[Densidad Kg/mm³]]</f>
        <v>28.4343936</v>
      </c>
      <c r="K104" s="14">
        <v>1.1200000000000001</v>
      </c>
      <c r="L104" s="14">
        <f t="shared" si="9"/>
        <v>1.7</v>
      </c>
      <c r="M104" s="25">
        <v>12000</v>
      </c>
      <c r="N104" s="4">
        <f>IFERROR(precios[[#This Row],[Precio kg compra]]*precios[[#This Row],[KILOS]],"")</f>
        <v>341212.72320000001</v>
      </c>
      <c r="O104" s="19">
        <f>IF(precios[[#This Row],[% venta x kg cortado]]&lt;=0,"",precios[[#This Row],[Precio kg compra]]*precios[[#This Row],[% venta x kg cortado]])</f>
        <v>20400</v>
      </c>
      <c r="P104" s="21">
        <f>precios[[#This Row],[Precio kg compra]]*precios[[#This Row],[% Utilidad fornato lámina completa]]</f>
        <v>13440.000000000002</v>
      </c>
      <c r="Q104" s="22">
        <f>precios[[#This Row],[Vlr del kilo para venta lamina completa]]*precios[[#This Row],[KILOS]]</f>
        <v>382158.24998400005</v>
      </c>
    </row>
    <row r="105" spans="1:17" ht="15" customHeight="1">
      <c r="A105" s="5" t="s">
        <v>59</v>
      </c>
      <c r="B105" s="5">
        <v>7.96E-6</v>
      </c>
      <c r="C105" s="6" t="s">
        <v>54</v>
      </c>
      <c r="D105" s="7">
        <v>1.2</v>
      </c>
      <c r="E105" s="7" t="s">
        <v>7</v>
      </c>
      <c r="F105" s="6">
        <f>MID(","&amp;$E105&amp;",",SEARCH("|",SUBSTITUTE(" "&amp;$E105&amp;" "," ","|",COLUMNS($F105:F105)))+1,SEARCH("|",SUBSTITUTE(" "&amp;$E105&amp;" "," ","|",COLUMNS($F105:F105)+1))-SEARCH("|",SUBSTITUTE(" "&amp;$E105&amp;" "," ","|",COLUMNS($F105:F105)))-1)*1</f>
        <v>5</v>
      </c>
      <c r="G105" s="7">
        <f>MID(","&amp;$E105&amp;",",SEARCH("|",SUBSTITUTE(" "&amp;$E105&amp;" "," ","|",COLUMNS($F105:G105)))+2,SEARCH("|",SUBSTITUTE(" "&amp;$E105&amp;" "," ","|",COLUMNS($F105:G105)+2))-SEARCH("|",SUBSTITUTE(" "&amp;$E105&amp;" "," ","|",COLUMNS($F105:G105)))-2)*1</f>
        <v>10</v>
      </c>
      <c r="H105" s="6">
        <f t="shared" si="6"/>
        <v>1525</v>
      </c>
      <c r="I105" s="8">
        <f t="shared" si="7"/>
        <v>3050</v>
      </c>
      <c r="J105" s="9">
        <f>precios[[#This Row],[Largo (mm)]]*precios[[#This Row],[Ancho (mm)]]*precios[[#This Row],[Calibre (mm)]]*precios[[#This Row],[Densidad Kg/mm³]]</f>
        <v>44.428739999999998</v>
      </c>
      <c r="K105" s="14">
        <v>1.1200000000000001</v>
      </c>
      <c r="L105" s="14">
        <f t="shared" si="9"/>
        <v>1.7</v>
      </c>
      <c r="M105" s="25">
        <v>12000</v>
      </c>
      <c r="N105" s="4">
        <f>IFERROR(precios[[#This Row],[Precio kg compra]]*precios[[#This Row],[KILOS]],"")</f>
        <v>533144.88</v>
      </c>
      <c r="O105" s="19">
        <f>IF(precios[[#This Row],[% venta x kg cortado]]&lt;=0,"",precios[[#This Row],[Precio kg compra]]*precios[[#This Row],[% venta x kg cortado]])</f>
        <v>20400</v>
      </c>
      <c r="P105" s="21">
        <f>precios[[#This Row],[Precio kg compra]]*precios[[#This Row],[% Utilidad fornato lámina completa]]</f>
        <v>13440.000000000002</v>
      </c>
      <c r="Q105" s="22">
        <f>precios[[#This Row],[Vlr del kilo para venta lamina completa]]*precios[[#This Row],[KILOS]]</f>
        <v>597122.26560000004</v>
      </c>
    </row>
    <row r="106" spans="1:17" ht="15" customHeight="1">
      <c r="A106" s="5" t="s">
        <v>59</v>
      </c>
      <c r="B106" s="5">
        <v>7.96E-6</v>
      </c>
      <c r="C106" s="6" t="s">
        <v>55</v>
      </c>
      <c r="D106" s="7">
        <v>1.5</v>
      </c>
      <c r="E106" s="7" t="s">
        <v>0</v>
      </c>
      <c r="F106" s="6">
        <f>MID(","&amp;$E106&amp;",",SEARCH("|",SUBSTITUTE(" "&amp;$E106&amp;" "," ","|",COLUMNS($F106:F106)))+1,SEARCH("|",SUBSTITUTE(" "&amp;$E106&amp;" "," ","|",COLUMNS($F106:F106)+1))-SEARCH("|",SUBSTITUTE(" "&amp;$E106&amp;" "," ","|",COLUMNS($F106:F106)))-1)*1</f>
        <v>4</v>
      </c>
      <c r="G106" s="7">
        <f>MID(","&amp;$E106&amp;",",SEARCH("|",SUBSTITUTE(" "&amp;$E106&amp;" "," ","|",COLUMNS($F106:G106)))+2,SEARCH("|",SUBSTITUTE(" "&amp;$E106&amp;" "," ","|",COLUMNS($F106:G106)+2))-SEARCH("|",SUBSTITUTE(" "&amp;$E106&amp;" "," ","|",COLUMNS($F106:G106)))-2)*1</f>
        <v>8</v>
      </c>
      <c r="H106" s="6">
        <f t="shared" si="6"/>
        <v>1220</v>
      </c>
      <c r="I106" s="8">
        <f t="shared" si="7"/>
        <v>2440</v>
      </c>
      <c r="J106" s="9">
        <f>precios[[#This Row],[Largo (mm)]]*precios[[#This Row],[Ancho (mm)]]*precios[[#This Row],[Calibre (mm)]]*precios[[#This Row],[Densidad Kg/mm³]]</f>
        <v>35.542991999999998</v>
      </c>
      <c r="K106" s="14">
        <v>1.1200000000000001</v>
      </c>
      <c r="L106" s="14">
        <f t="shared" si="9"/>
        <v>1.7</v>
      </c>
      <c r="M106" s="25">
        <v>13000</v>
      </c>
      <c r="N106" s="4">
        <f>IFERROR(precios[[#This Row],[Precio kg compra]]*precios[[#This Row],[KILOS]],"")</f>
        <v>462058.89599999995</v>
      </c>
      <c r="O106" s="19">
        <f>IF(precios[[#This Row],[% venta x kg cortado]]&lt;=0,"",precios[[#This Row],[Precio kg compra]]*precios[[#This Row],[% venta x kg cortado]])</f>
        <v>22100</v>
      </c>
      <c r="P106" s="21">
        <f>precios[[#This Row],[Precio kg compra]]*precios[[#This Row],[% Utilidad fornato lámina completa]]</f>
        <v>14560.000000000002</v>
      </c>
      <c r="Q106" s="22">
        <f>precios[[#This Row],[Vlr del kilo para venta lamina completa]]*precios[[#This Row],[KILOS]]</f>
        <v>517505.96352000005</v>
      </c>
    </row>
    <row r="107" spans="1:17" ht="15" customHeight="1">
      <c r="A107" s="5" t="s">
        <v>59</v>
      </c>
      <c r="B107" s="5">
        <v>7.96E-6</v>
      </c>
      <c r="C107" s="6" t="s">
        <v>55</v>
      </c>
      <c r="D107" s="7">
        <v>1.5</v>
      </c>
      <c r="E107" s="7" t="s">
        <v>7</v>
      </c>
      <c r="F107" s="6">
        <f>MID(","&amp;$E107&amp;",",SEARCH("|",SUBSTITUTE(" "&amp;$E107&amp;" "," ","|",COLUMNS($F107:F107)))+1,SEARCH("|",SUBSTITUTE(" "&amp;$E107&amp;" "," ","|",COLUMNS($F107:F107)+1))-SEARCH("|",SUBSTITUTE(" "&amp;$E107&amp;" "," ","|",COLUMNS($F107:F107)))-1)*1</f>
        <v>5</v>
      </c>
      <c r="G107" s="7">
        <f>MID(","&amp;$E107&amp;",",SEARCH("|",SUBSTITUTE(" "&amp;$E107&amp;" "," ","|",COLUMNS($F107:G107)))+2,SEARCH("|",SUBSTITUTE(" "&amp;$E107&amp;" "," ","|",COLUMNS($F107:G107)+2))-SEARCH("|",SUBSTITUTE(" "&amp;$E107&amp;" "," ","|",COLUMNS($F107:G107)))-2)*1</f>
        <v>10</v>
      </c>
      <c r="H107" s="6">
        <f t="shared" si="6"/>
        <v>1525</v>
      </c>
      <c r="I107" s="8">
        <f t="shared" si="7"/>
        <v>3050</v>
      </c>
      <c r="J107" s="9">
        <f>precios[[#This Row],[Largo (mm)]]*precios[[#This Row],[Ancho (mm)]]*precios[[#This Row],[Calibre (mm)]]*precios[[#This Row],[Densidad Kg/mm³]]</f>
        <v>55.535924999999999</v>
      </c>
      <c r="K107" s="14">
        <v>1.1200000000000001</v>
      </c>
      <c r="L107" s="14">
        <f t="shared" si="9"/>
        <v>1.7</v>
      </c>
      <c r="M107" s="25">
        <v>13000</v>
      </c>
      <c r="N107" s="4">
        <f>IFERROR(precios[[#This Row],[Precio kg compra]]*precios[[#This Row],[KILOS]],"")</f>
        <v>721967.02500000002</v>
      </c>
      <c r="O107" s="19">
        <f>IF(precios[[#This Row],[% venta x kg cortado]]&lt;=0,"",precios[[#This Row],[Precio kg compra]]*precios[[#This Row],[% venta x kg cortado]])</f>
        <v>22100</v>
      </c>
      <c r="P107" s="21">
        <f>precios[[#This Row],[Precio kg compra]]*precios[[#This Row],[% Utilidad fornato lámina completa]]</f>
        <v>14560.000000000002</v>
      </c>
      <c r="Q107" s="22">
        <f>precios[[#This Row],[Vlr del kilo para venta lamina completa]]*precios[[#This Row],[KILOS]]</f>
        <v>808603.06800000009</v>
      </c>
    </row>
    <row r="108" spans="1:17" ht="15" customHeight="1">
      <c r="A108" s="5" t="s">
        <v>59</v>
      </c>
      <c r="B108" s="5">
        <v>7.96E-6</v>
      </c>
      <c r="C108" s="6" t="s">
        <v>56</v>
      </c>
      <c r="D108" s="7">
        <v>1.9</v>
      </c>
      <c r="E108" s="7" t="s">
        <v>0</v>
      </c>
      <c r="F108" s="6">
        <f>MID(","&amp;$E108&amp;",",SEARCH("|",SUBSTITUTE(" "&amp;$E108&amp;" "," ","|",COLUMNS($F108:F108)))+1,SEARCH("|",SUBSTITUTE(" "&amp;$E108&amp;" "," ","|",COLUMNS($F108:F108)+1))-SEARCH("|",SUBSTITUTE(" "&amp;$E108&amp;" "," ","|",COLUMNS($F108:F108)))-1)*1</f>
        <v>4</v>
      </c>
      <c r="G108" s="7">
        <f>MID(","&amp;$E108&amp;",",SEARCH("|",SUBSTITUTE(" "&amp;$E108&amp;" "," ","|",COLUMNS($F108:G108)))+2,SEARCH("|",SUBSTITUTE(" "&amp;$E108&amp;" "," ","|",COLUMNS($F108:G108)+2))-SEARCH("|",SUBSTITUTE(" "&amp;$E108&amp;" "," ","|",COLUMNS($F108:G108)))-2)*1</f>
        <v>8</v>
      </c>
      <c r="H108" s="6">
        <f t="shared" si="6"/>
        <v>1220</v>
      </c>
      <c r="I108" s="8">
        <f t="shared" si="7"/>
        <v>2440</v>
      </c>
      <c r="J108" s="9">
        <f>precios[[#This Row],[Largo (mm)]]*precios[[#This Row],[Ancho (mm)]]*precios[[#This Row],[Calibre (mm)]]*precios[[#This Row],[Densidad Kg/mm³]]</f>
        <v>45.021123199999998</v>
      </c>
      <c r="K108" s="14">
        <v>1.1200000000000001</v>
      </c>
      <c r="L108" s="14">
        <f t="shared" si="9"/>
        <v>1.7</v>
      </c>
      <c r="M108" s="25">
        <v>12000</v>
      </c>
      <c r="N108" s="4">
        <f>IFERROR(precios[[#This Row],[Precio kg compra]]*precios[[#This Row],[KILOS]],"")</f>
        <v>540253.47840000002</v>
      </c>
      <c r="O108" s="19">
        <f>IF(precios[[#This Row],[% venta x kg cortado]]&lt;=0,"",precios[[#This Row],[Precio kg compra]]*precios[[#This Row],[% venta x kg cortado]])</f>
        <v>20400</v>
      </c>
      <c r="P108" s="21">
        <f>precios[[#This Row],[Precio kg compra]]*precios[[#This Row],[% Utilidad fornato lámina completa]]</f>
        <v>13440.000000000002</v>
      </c>
      <c r="Q108" s="22">
        <f>precios[[#This Row],[Vlr del kilo para venta lamina completa]]*precios[[#This Row],[KILOS]]</f>
        <v>605083.895808</v>
      </c>
    </row>
    <row r="109" spans="1:17" ht="15" customHeight="1">
      <c r="A109" s="5" t="s">
        <v>59</v>
      </c>
      <c r="B109" s="5">
        <v>7.96E-6</v>
      </c>
      <c r="C109" s="6" t="s">
        <v>56</v>
      </c>
      <c r="D109" s="7">
        <v>1.9</v>
      </c>
      <c r="E109" s="7" t="s">
        <v>7</v>
      </c>
      <c r="F109" s="6">
        <f>MID(","&amp;$E109&amp;",",SEARCH("|",SUBSTITUTE(" "&amp;$E109&amp;" "," ","|",COLUMNS($F109:F109)))+1,SEARCH("|",SUBSTITUTE(" "&amp;$E109&amp;" "," ","|",COLUMNS($F109:F109)+1))-SEARCH("|",SUBSTITUTE(" "&amp;$E109&amp;" "," ","|",COLUMNS($F109:F109)))-1)*1</f>
        <v>5</v>
      </c>
      <c r="G109" s="7">
        <f>MID(","&amp;$E109&amp;",",SEARCH("|",SUBSTITUTE(" "&amp;$E109&amp;" "," ","|",COLUMNS($F109:G109)))+2,SEARCH("|",SUBSTITUTE(" "&amp;$E109&amp;" "," ","|",COLUMNS($F109:G109)+2))-SEARCH("|",SUBSTITUTE(" "&amp;$E109&amp;" "," ","|",COLUMNS($F109:G109)))-2)*1</f>
        <v>10</v>
      </c>
      <c r="H109" s="6">
        <f t="shared" si="6"/>
        <v>1525</v>
      </c>
      <c r="I109" s="8">
        <f t="shared" si="7"/>
        <v>3050</v>
      </c>
      <c r="J109" s="9">
        <f>precios[[#This Row],[Largo (mm)]]*precios[[#This Row],[Ancho (mm)]]*precios[[#This Row],[Calibre (mm)]]*precios[[#This Row],[Densidad Kg/mm³]]</f>
        <v>70.345505000000003</v>
      </c>
      <c r="K109" s="14">
        <v>1.1200000000000001</v>
      </c>
      <c r="L109" s="14">
        <f t="shared" si="9"/>
        <v>1.7</v>
      </c>
      <c r="M109" s="25">
        <v>12000</v>
      </c>
      <c r="N109" s="4">
        <f>IFERROR(precios[[#This Row],[Precio kg compra]]*precios[[#This Row],[KILOS]],"")</f>
        <v>844146.06</v>
      </c>
      <c r="O109" s="19">
        <f>IF(precios[[#This Row],[% venta x kg cortado]]&lt;=0,"",precios[[#This Row],[Precio kg compra]]*precios[[#This Row],[% venta x kg cortado]])</f>
        <v>20400</v>
      </c>
      <c r="P109" s="21">
        <f>precios[[#This Row],[Precio kg compra]]*precios[[#This Row],[% Utilidad fornato lámina completa]]</f>
        <v>13440.000000000002</v>
      </c>
      <c r="Q109" s="22">
        <f>precios[[#This Row],[Vlr del kilo para venta lamina completa]]*precios[[#This Row],[KILOS]]</f>
        <v>945443.58720000018</v>
      </c>
    </row>
    <row r="110" spans="1:17" ht="15.75" customHeight="1">
      <c r="A110" s="5" t="s">
        <v>59</v>
      </c>
      <c r="B110" s="5">
        <v>7.96E-6</v>
      </c>
      <c r="C110" s="10" t="s">
        <v>57</v>
      </c>
      <c r="D110" s="7">
        <v>2.5</v>
      </c>
      <c r="E110" s="7" t="s">
        <v>0</v>
      </c>
      <c r="F110" s="6">
        <f>MID(","&amp;$E110&amp;",",SEARCH("|",SUBSTITUTE(" "&amp;$E110&amp;" "," ","|",COLUMNS($F110:F110)))+1,SEARCH("|",SUBSTITUTE(" "&amp;$E110&amp;" "," ","|",COLUMNS($F110:F110)+1))-SEARCH("|",SUBSTITUTE(" "&amp;$E110&amp;" "," ","|",COLUMNS($F110:F110)))-1)*1</f>
        <v>4</v>
      </c>
      <c r="G110" s="7">
        <f>MID(","&amp;$E110&amp;",",SEARCH("|",SUBSTITUTE(" "&amp;$E110&amp;" "," ","|",COLUMNS($F110:G110)))+2,SEARCH("|",SUBSTITUTE(" "&amp;$E110&amp;" "," ","|",COLUMNS($F110:G110)+2))-SEARCH("|",SUBSTITUTE(" "&amp;$E110&amp;" "," ","|",COLUMNS($F110:G110)))-2)*1</f>
        <v>8</v>
      </c>
      <c r="H110" s="6">
        <f t="shared" si="6"/>
        <v>1220</v>
      </c>
      <c r="I110" s="8">
        <f t="shared" si="7"/>
        <v>2440</v>
      </c>
      <c r="J110" s="9">
        <f>precios[[#This Row],[Largo (mm)]]*precios[[#This Row],[Ancho (mm)]]*precios[[#This Row],[Calibre (mm)]]*precios[[#This Row],[Densidad Kg/mm³]]</f>
        <v>59.238320000000002</v>
      </c>
      <c r="K110" s="14">
        <v>1.25</v>
      </c>
      <c r="L110" s="14">
        <f t="shared" si="9"/>
        <v>1.7</v>
      </c>
      <c r="M110" s="25">
        <v>13000</v>
      </c>
      <c r="N110" s="4">
        <f>IFERROR(precios[[#This Row],[Precio kg compra]]*precios[[#This Row],[KILOS]],"")</f>
        <v>770098.16</v>
      </c>
      <c r="O110" s="19">
        <f>IF(precios[[#This Row],[% venta x kg cortado]]&lt;=0,"",precios[[#This Row],[Precio kg compra]]*precios[[#This Row],[% venta x kg cortado]])</f>
        <v>22100</v>
      </c>
      <c r="P110" s="21">
        <f>precios[[#This Row],[Precio kg compra]]*precios[[#This Row],[% Utilidad fornato lámina completa]]</f>
        <v>16250</v>
      </c>
      <c r="Q110" s="22">
        <f>precios[[#This Row],[Vlr del kilo para venta lamina completa]]*precios[[#This Row],[KILOS]]</f>
        <v>962622.70000000007</v>
      </c>
    </row>
    <row r="111" spans="1:17" ht="15" customHeight="1">
      <c r="A111" s="5" t="s">
        <v>59</v>
      </c>
      <c r="B111" s="5">
        <v>7.96E-6</v>
      </c>
      <c r="C111" s="10" t="s">
        <v>57</v>
      </c>
      <c r="D111" s="7">
        <v>2.5</v>
      </c>
      <c r="E111" s="7" t="s">
        <v>7</v>
      </c>
      <c r="F111" s="6">
        <f>MID(","&amp;$E111&amp;",",SEARCH("|",SUBSTITUTE(" "&amp;$E111&amp;" "," ","|",COLUMNS($F111:F111)))+1,SEARCH("|",SUBSTITUTE(" "&amp;$E111&amp;" "," ","|",COLUMNS($F111:F111)+1))-SEARCH("|",SUBSTITUTE(" "&amp;$E111&amp;" "," ","|",COLUMNS($F111:F111)))-1)*1</f>
        <v>5</v>
      </c>
      <c r="G111" s="7">
        <f>MID(","&amp;$E111&amp;",",SEARCH("|",SUBSTITUTE(" "&amp;$E111&amp;" "," ","|",COLUMNS($F111:G111)))+2,SEARCH("|",SUBSTITUTE(" "&amp;$E111&amp;" "," ","|",COLUMNS($F111:G111)+2))-SEARCH("|",SUBSTITUTE(" "&amp;$E111&amp;" "," ","|",COLUMNS($F111:G111)))-2)*1</f>
        <v>10</v>
      </c>
      <c r="H111" s="6">
        <f t="shared" si="6"/>
        <v>1525</v>
      </c>
      <c r="I111" s="8">
        <f t="shared" si="7"/>
        <v>3050</v>
      </c>
      <c r="J111" s="9">
        <f>precios[[#This Row],[Largo (mm)]]*precios[[#This Row],[Ancho (mm)]]*precios[[#This Row],[Calibre (mm)]]*precios[[#This Row],[Densidad Kg/mm³]]</f>
        <v>92.559875000000005</v>
      </c>
      <c r="K111" s="14">
        <v>1.25</v>
      </c>
      <c r="L111" s="14">
        <f t="shared" si="9"/>
        <v>1.7</v>
      </c>
      <c r="M111" s="25">
        <v>13000</v>
      </c>
      <c r="N111" s="4">
        <f>IFERROR(precios[[#This Row],[Precio kg compra]]*precios[[#This Row],[KILOS]],"")</f>
        <v>1203278.375</v>
      </c>
      <c r="O111" s="19">
        <f>IF(precios[[#This Row],[% venta x kg cortado]]&lt;=0,"",precios[[#This Row],[Precio kg compra]]*precios[[#This Row],[% venta x kg cortado]])</f>
        <v>22100</v>
      </c>
      <c r="P111" s="21">
        <f>precios[[#This Row],[Precio kg compra]]*precios[[#This Row],[% Utilidad fornato lámina completa]]</f>
        <v>16250</v>
      </c>
      <c r="Q111" s="22">
        <f>precios[[#This Row],[Vlr del kilo para venta lamina completa]]*precios[[#This Row],[KILOS]]</f>
        <v>1504097.96875</v>
      </c>
    </row>
    <row r="112" spans="1:17" ht="15" customHeight="1">
      <c r="A112" s="5" t="s">
        <v>59</v>
      </c>
      <c r="B112" s="5">
        <v>7.96E-6</v>
      </c>
      <c r="C112" s="10" t="s">
        <v>8</v>
      </c>
      <c r="D112" s="7">
        <v>3</v>
      </c>
      <c r="E112" s="7" t="s">
        <v>0</v>
      </c>
      <c r="F112" s="6">
        <f>MID(","&amp;$E112&amp;",",SEARCH("|",SUBSTITUTE(" "&amp;$E112&amp;" "," ","|",COLUMNS($F112:F112)))+1,SEARCH("|",SUBSTITUTE(" "&amp;$E112&amp;" "," ","|",COLUMNS($F112:F112)+1))-SEARCH("|",SUBSTITUTE(" "&amp;$E112&amp;" "," ","|",COLUMNS($F112:F112)))-1)*1</f>
        <v>4</v>
      </c>
      <c r="G112" s="7">
        <f>MID(","&amp;$E112&amp;",",SEARCH("|",SUBSTITUTE(" "&amp;$E112&amp;" "," ","|",COLUMNS($F112:G112)))+2,SEARCH("|",SUBSTITUTE(" "&amp;$E112&amp;" "," ","|",COLUMNS($F112:G112)+2))-SEARCH("|",SUBSTITUTE(" "&amp;$E112&amp;" "," ","|",COLUMNS($F112:G112)))-2)*1</f>
        <v>8</v>
      </c>
      <c r="H112" s="6">
        <f t="shared" si="6"/>
        <v>1220</v>
      </c>
      <c r="I112" s="8">
        <f t="shared" si="7"/>
        <v>2440</v>
      </c>
      <c r="J112" s="9">
        <f>precios[[#This Row],[Largo (mm)]]*precios[[#This Row],[Ancho (mm)]]*precios[[#This Row],[Calibre (mm)]]*precios[[#This Row],[Densidad Kg/mm³]]</f>
        <v>71.085983999999996</v>
      </c>
      <c r="K112" s="14">
        <v>1.25</v>
      </c>
      <c r="L112" s="14">
        <f t="shared" si="9"/>
        <v>1.7</v>
      </c>
      <c r="M112" s="25">
        <v>13500</v>
      </c>
      <c r="N112" s="4">
        <f>IFERROR(precios[[#This Row],[Precio kg compra]]*precios[[#This Row],[KILOS]],"")</f>
        <v>959660.78399999999</v>
      </c>
      <c r="O112" s="19">
        <f>IF(precios[[#This Row],[% venta x kg cortado]]&lt;=0,"",precios[[#This Row],[Precio kg compra]]*precios[[#This Row],[% venta x kg cortado]])</f>
        <v>22950</v>
      </c>
      <c r="P112" s="21">
        <f>precios[[#This Row],[Precio kg compra]]*precios[[#This Row],[% Utilidad fornato lámina completa]]</f>
        <v>16875</v>
      </c>
      <c r="Q112" s="22">
        <f>precios[[#This Row],[Vlr del kilo para venta lamina completa]]*precios[[#This Row],[KILOS]]</f>
        <v>1199575.98</v>
      </c>
    </row>
    <row r="113" spans="1:17" ht="15" customHeight="1">
      <c r="A113" s="5" t="s">
        <v>59</v>
      </c>
      <c r="B113" s="5">
        <v>7.96E-6</v>
      </c>
      <c r="C113" s="10" t="s">
        <v>8</v>
      </c>
      <c r="D113" s="7">
        <v>3</v>
      </c>
      <c r="E113" s="7" t="s">
        <v>7</v>
      </c>
      <c r="F113" s="6">
        <f>MID(","&amp;$E113&amp;",",SEARCH("|",SUBSTITUTE(" "&amp;$E113&amp;" "," ","|",COLUMNS($F113:F113)))+1,SEARCH("|",SUBSTITUTE(" "&amp;$E113&amp;" "," ","|",COLUMNS($F113:F113)+1))-SEARCH("|",SUBSTITUTE(" "&amp;$E113&amp;" "," ","|",COLUMNS($F113:F113)))-1)*1</f>
        <v>5</v>
      </c>
      <c r="G113" s="7">
        <f>MID(","&amp;$E113&amp;",",SEARCH("|",SUBSTITUTE(" "&amp;$E113&amp;" "," ","|",COLUMNS($F113:G113)))+2,SEARCH("|",SUBSTITUTE(" "&amp;$E113&amp;" "," ","|",COLUMNS($F113:G113)+2))-SEARCH("|",SUBSTITUTE(" "&amp;$E113&amp;" "," ","|",COLUMNS($F113:G113)))-2)*1</f>
        <v>10</v>
      </c>
      <c r="H113" s="6">
        <f t="shared" si="6"/>
        <v>1525</v>
      </c>
      <c r="I113" s="8">
        <f t="shared" si="7"/>
        <v>3050</v>
      </c>
      <c r="J113" s="9">
        <f>precios[[#This Row],[Largo (mm)]]*precios[[#This Row],[Ancho (mm)]]*precios[[#This Row],[Calibre (mm)]]*precios[[#This Row],[Densidad Kg/mm³]]</f>
        <v>111.07185</v>
      </c>
      <c r="K113" s="14">
        <v>1.25</v>
      </c>
      <c r="L113" s="14">
        <f t="shared" si="9"/>
        <v>1.7</v>
      </c>
      <c r="M113" s="25">
        <v>13500</v>
      </c>
      <c r="N113" s="4">
        <f>IFERROR(precios[[#This Row],[Precio kg compra]]*precios[[#This Row],[KILOS]],"")</f>
        <v>1499469.9749999999</v>
      </c>
      <c r="O113" s="19">
        <f>IF(precios[[#This Row],[% venta x kg cortado]]&lt;=0,"",precios[[#This Row],[Precio kg compra]]*precios[[#This Row],[% venta x kg cortado]])</f>
        <v>22950</v>
      </c>
      <c r="P113" s="21">
        <f>precios[[#This Row],[Precio kg compra]]*precios[[#This Row],[% Utilidad fornato lámina completa]]</f>
        <v>16875</v>
      </c>
      <c r="Q113" s="22">
        <f>precios[[#This Row],[Vlr del kilo para venta lamina completa]]*precios[[#This Row],[KILOS]]</f>
        <v>1874337.46875</v>
      </c>
    </row>
    <row r="114" spans="1:17" ht="15" customHeight="1">
      <c r="A114" s="5" t="s">
        <v>65</v>
      </c>
      <c r="B114" s="5">
        <v>7.96E-6</v>
      </c>
      <c r="C114" s="6" t="s">
        <v>63</v>
      </c>
      <c r="D114" s="7">
        <v>0.75</v>
      </c>
      <c r="E114" s="7" t="s">
        <v>0</v>
      </c>
      <c r="F114" s="6">
        <f>MID(","&amp;$E114&amp;",",SEARCH("|",SUBSTITUTE(" "&amp;$E114&amp;" "," ","|",COLUMNS($F114:F114)))+1,SEARCH("|",SUBSTITUTE(" "&amp;$E114&amp;" "," ","|",COLUMNS($F114:F114)+1))-SEARCH("|",SUBSTITUTE(" "&amp;$E114&amp;" "," ","|",COLUMNS($F114:F114)))-1)*1</f>
        <v>4</v>
      </c>
      <c r="G114" s="7">
        <f>MID(","&amp;$E114&amp;",",SEARCH("|",SUBSTITUTE(" "&amp;$E114&amp;" "," ","|",COLUMNS($F114:G114)))+2,SEARCH("|",SUBSTITUTE(" "&amp;$E114&amp;" "," ","|",COLUMNS($F114:G114)+2))-SEARCH("|",SUBSTITUTE(" "&amp;$E114&amp;" "," ","|",COLUMNS($F114:G114)))-2)*1</f>
        <v>8</v>
      </c>
      <c r="H114" s="6">
        <f t="shared" si="6"/>
        <v>1220</v>
      </c>
      <c r="I114" s="8">
        <f t="shared" si="7"/>
        <v>2440</v>
      </c>
      <c r="J114" s="9">
        <f>precios[[#This Row],[Largo (mm)]]*precios[[#This Row],[Ancho (mm)]]*precios[[#This Row],[Calibre (mm)]]*precios[[#This Row],[Densidad Kg/mm³]]</f>
        <v>17.771495999999999</v>
      </c>
      <c r="K114" s="14">
        <v>1.1200000000000001</v>
      </c>
      <c r="L114" s="14">
        <f t="shared" si="9"/>
        <v>1.7</v>
      </c>
      <c r="M114" s="25">
        <v>12000</v>
      </c>
      <c r="N114" s="4">
        <f>IFERROR(precios[[#This Row],[Precio kg compra]]*precios[[#This Row],[KILOS]],"")</f>
        <v>213257.95199999999</v>
      </c>
      <c r="O114" s="19">
        <f>IF(precios[[#This Row],[% venta x kg cortado]]&lt;=0,"",precios[[#This Row],[Precio kg compra]]*precios[[#This Row],[% venta x kg cortado]])</f>
        <v>20400</v>
      </c>
      <c r="P114" s="21">
        <f>precios[[#This Row],[Precio kg compra]]*precios[[#This Row],[% Utilidad fornato lámina completa]]</f>
        <v>13440.000000000002</v>
      </c>
      <c r="Q114" s="22">
        <f>precios[[#This Row],[Vlr del kilo para venta lamina completa]]*precios[[#This Row],[KILOS]]</f>
        <v>238848.90624000001</v>
      </c>
    </row>
    <row r="115" spans="1:17" ht="15" customHeight="1">
      <c r="A115" s="5" t="s">
        <v>65</v>
      </c>
      <c r="B115" s="5">
        <v>7.96E-6</v>
      </c>
      <c r="C115" s="6" t="s">
        <v>54</v>
      </c>
      <c r="D115" s="7">
        <v>1.2</v>
      </c>
      <c r="E115" s="7" t="s">
        <v>0</v>
      </c>
      <c r="F115" s="6">
        <f>MID(","&amp;$E115&amp;",",SEARCH("|",SUBSTITUTE(" "&amp;$E115&amp;" "," ","|",COLUMNS($F115:F115)))+1,SEARCH("|",SUBSTITUTE(" "&amp;$E115&amp;" "," ","|",COLUMNS($F115:F115)+1))-SEARCH("|",SUBSTITUTE(" "&amp;$E115&amp;" "," ","|",COLUMNS($F115:F115)))-1)*1</f>
        <v>4</v>
      </c>
      <c r="G115" s="7">
        <f>MID(","&amp;$E115&amp;",",SEARCH("|",SUBSTITUTE(" "&amp;$E115&amp;" "," ","|",COLUMNS($F115:G115)))+2,SEARCH("|",SUBSTITUTE(" "&amp;$E115&amp;" "," ","|",COLUMNS($F115:G115)+2))-SEARCH("|",SUBSTITUTE(" "&amp;$E115&amp;" "," ","|",COLUMNS($F115:G115)))-2)*1</f>
        <v>8</v>
      </c>
      <c r="H115" s="26">
        <f>IF(OR(F115=4,F115=5,F115=6,F115=8,F115=10,F115=20),F115*(305),IF(OR(F115=1,F115=2,F115=3,F115=6),F115*1000,IF(OR(F115=120),1200,"")))</f>
        <v>1220</v>
      </c>
      <c r="I115" s="26">
        <f>IF(OR(G115=4,G115=5,G115=8,G115=10,G115=20),G115*(305),IF(OR(G115=1,G115=2,G115=3,G115=6),G115*1000,IF(OR(G115=120),1200,"")))</f>
        <v>2440</v>
      </c>
      <c r="J115" s="23">
        <f>precios[[#This Row],[Largo (mm)]]*precios[[#This Row],[Ancho (mm)]]*precios[[#This Row],[Calibre (mm)]]*precios[[#This Row],[Densidad Kg/mm³]]</f>
        <v>28.4343936</v>
      </c>
      <c r="K115" s="14">
        <v>1.1200000000000001</v>
      </c>
      <c r="L115" s="30">
        <f>1.7</f>
        <v>1.7</v>
      </c>
      <c r="M115" s="25">
        <v>12000</v>
      </c>
      <c r="N115" s="24">
        <f>IFERROR(precios[[#This Row],[Precio kg compra]]*precios[[#This Row],[KILOS]],"")</f>
        <v>341212.72320000001</v>
      </c>
      <c r="O115" s="19">
        <f>IF(precios[[#This Row],[% venta x kg cortado]]&lt;=0,"",precios[[#This Row],[Precio kg compra]]*precios[[#This Row],[% venta x kg cortado]])</f>
        <v>20400</v>
      </c>
      <c r="P115" s="21">
        <f>precios[[#This Row],[Precio kg compra]]*precios[[#This Row],[% Utilidad fornato lámina completa]]</f>
        <v>13440.000000000002</v>
      </c>
      <c r="Q115" s="22">
        <f>precios[[#This Row],[Vlr del kilo para venta lamina completa]]*precios[[#This Row],[KILOS]]</f>
        <v>382158.24998400005</v>
      </c>
    </row>
    <row r="116" spans="1:17" ht="15" customHeight="1">
      <c r="A116" s="5" t="s">
        <v>62</v>
      </c>
      <c r="B116" s="5">
        <v>7.8499999999999994E-6</v>
      </c>
      <c r="C116" s="10" t="s">
        <v>6</v>
      </c>
      <c r="D116" s="7">
        <v>4.5</v>
      </c>
      <c r="E116" s="7" t="s">
        <v>0</v>
      </c>
      <c r="F116" s="6">
        <f>MID(","&amp;$E116&amp;",",SEARCH("|",SUBSTITUTE(" "&amp;$E116&amp;" "," ","|",COLUMNS($F116:F116)))+1,SEARCH("|",SUBSTITUTE(" "&amp;$E116&amp;" "," ","|",COLUMNS($F116:F116)+1))-SEARCH("|",SUBSTITUTE(" "&amp;$E116&amp;" "," ","|",COLUMNS($F116:F116)))-1)*1</f>
        <v>4</v>
      </c>
      <c r="G116" s="7">
        <f>MID(","&amp;$E116&amp;",",SEARCH("|",SUBSTITUTE(" "&amp;$E116&amp;" "," ","|",COLUMNS($F116:G116)))+2,SEARCH("|",SUBSTITUTE(" "&amp;$E116&amp;" "," ","|",COLUMNS($F116:G116)+2))-SEARCH("|",SUBSTITUTE(" "&amp;$E116&amp;" "," ","|",COLUMNS($F116:G116)))-2)*1</f>
        <v>8</v>
      </c>
      <c r="H116" s="6">
        <f t="shared" si="6"/>
        <v>1220</v>
      </c>
      <c r="I116" s="8">
        <f t="shared" si="7"/>
        <v>2440</v>
      </c>
      <c r="J116" s="9">
        <f>precios[[#This Row],[Largo (mm)]]*precios[[#This Row],[Ancho (mm)]]*precios[[#This Row],[Calibre (mm)]]*precios[[#This Row],[Densidad Kg/mm³]]</f>
        <v>105.15545999999999</v>
      </c>
      <c r="K116" s="14">
        <v>1.1200000000000001</v>
      </c>
      <c r="L116" s="14">
        <f>1.4</f>
        <v>1.4</v>
      </c>
      <c r="M116" s="25">
        <v>12000</v>
      </c>
      <c r="N116" s="4">
        <f>IFERROR(precios[[#This Row],[Precio kg compra]]*precios[[#This Row],[KILOS]],"")</f>
        <v>1261865.5199999998</v>
      </c>
      <c r="O116" s="19">
        <f>IF(precios[[#This Row],[% venta x kg cortado]]&lt;=0,"",precios[[#This Row],[Precio kg compra]]*precios[[#This Row],[% venta x kg cortado]])</f>
        <v>16800</v>
      </c>
      <c r="P116" s="21">
        <f>precios[[#This Row],[Precio kg compra]]*precios[[#This Row],[% Utilidad fornato lámina completa]]</f>
        <v>13440.000000000002</v>
      </c>
      <c r="Q116" s="22">
        <f>precios[[#This Row],[Vlr del kilo para venta lamina completa]]*precios[[#This Row],[KILOS]]</f>
        <v>1413289.3824</v>
      </c>
    </row>
    <row r="117" spans="1:17" ht="15" customHeight="1">
      <c r="A117" s="5" t="s">
        <v>62</v>
      </c>
      <c r="B117" s="5">
        <v>7.8499999999999994E-6</v>
      </c>
      <c r="C117" s="10" t="s">
        <v>5</v>
      </c>
      <c r="D117" s="7">
        <v>6</v>
      </c>
      <c r="E117" s="7" t="s">
        <v>0</v>
      </c>
      <c r="F117" s="6">
        <f>MID(","&amp;$E117&amp;",",SEARCH("|",SUBSTITUTE(" "&amp;$E117&amp;" "," ","|",COLUMNS($F117:F117)))+1,SEARCH("|",SUBSTITUTE(" "&amp;$E117&amp;" "," ","|",COLUMNS($F117:F117)+1))-SEARCH("|",SUBSTITUTE(" "&amp;$E117&amp;" "," ","|",COLUMNS($F117:F117)))-1)*1</f>
        <v>4</v>
      </c>
      <c r="G117" s="7">
        <f>MID(","&amp;$E117&amp;",",SEARCH("|",SUBSTITUTE(" "&amp;$E117&amp;" "," ","|",COLUMNS($F117:G117)))+2,SEARCH("|",SUBSTITUTE(" "&amp;$E117&amp;" "," ","|",COLUMNS($F117:G117)+2))-SEARCH("|",SUBSTITUTE(" "&amp;$E117&amp;" "," ","|",COLUMNS($F117:G117)))-2)*1</f>
        <v>8</v>
      </c>
      <c r="H117" s="6">
        <f t="shared" si="6"/>
        <v>1220</v>
      </c>
      <c r="I117" s="8">
        <f t="shared" si="7"/>
        <v>2440</v>
      </c>
      <c r="J117" s="9">
        <f>precios[[#This Row],[Largo (mm)]]*precios[[#This Row],[Ancho (mm)]]*precios[[#This Row],[Calibre (mm)]]*precios[[#This Row],[Densidad Kg/mm³]]</f>
        <v>140.20728</v>
      </c>
      <c r="K117" s="14">
        <v>1.1200000000000001</v>
      </c>
      <c r="L117" s="14">
        <f t="shared" ref="L117:L121" si="10">1.4</f>
        <v>1.4</v>
      </c>
      <c r="M117" s="25">
        <v>12000</v>
      </c>
      <c r="N117" s="4">
        <f>IFERROR(precios[[#This Row],[Precio kg compra]]*precios[[#This Row],[KILOS]],"")</f>
        <v>1682487.3599999999</v>
      </c>
      <c r="O117" s="19">
        <f>IF(precios[[#This Row],[% venta x kg cortado]]&lt;=0,"",precios[[#This Row],[Precio kg compra]]*precios[[#This Row],[% venta x kg cortado]])</f>
        <v>16800</v>
      </c>
      <c r="P117" s="21">
        <f>precios[[#This Row],[Precio kg compra]]*precios[[#This Row],[% Utilidad fornato lámina completa]]</f>
        <v>13440.000000000002</v>
      </c>
      <c r="Q117" s="22">
        <f>precios[[#This Row],[Vlr del kilo para venta lamina completa]]*precios[[#This Row],[KILOS]]</f>
        <v>1884385.8432000002</v>
      </c>
    </row>
    <row r="118" spans="1:17" ht="15" customHeight="1">
      <c r="A118" s="5" t="s">
        <v>62</v>
      </c>
      <c r="B118" s="5">
        <v>7.8499999999999994E-6</v>
      </c>
      <c r="C118" s="10" t="s">
        <v>4</v>
      </c>
      <c r="D118" s="7">
        <v>8</v>
      </c>
      <c r="E118" s="7" t="s">
        <v>0</v>
      </c>
      <c r="F118" s="6">
        <f>MID(","&amp;$E118&amp;",",SEARCH("|",SUBSTITUTE(" "&amp;$E118&amp;" "," ","|",COLUMNS($F118:F118)))+1,SEARCH("|",SUBSTITUTE(" "&amp;$E118&amp;" "," ","|",COLUMNS($F118:F118)+1))-SEARCH("|",SUBSTITUTE(" "&amp;$E118&amp;" "," ","|",COLUMNS($F118:F118)))-1)*1</f>
        <v>4</v>
      </c>
      <c r="G118" s="7">
        <f>MID(","&amp;$E118&amp;",",SEARCH("|",SUBSTITUTE(" "&amp;$E118&amp;" "," ","|",COLUMNS($F118:G118)))+2,SEARCH("|",SUBSTITUTE(" "&amp;$E118&amp;" "," ","|",COLUMNS($F118:G118)+2))-SEARCH("|",SUBSTITUTE(" "&amp;$E118&amp;" "," ","|",COLUMNS($F118:G118)))-2)*1</f>
        <v>8</v>
      </c>
      <c r="H118" s="6">
        <f t="shared" si="6"/>
        <v>1220</v>
      </c>
      <c r="I118" s="8">
        <f t="shared" si="7"/>
        <v>2440</v>
      </c>
      <c r="J118" s="9">
        <f>precios[[#This Row],[Largo (mm)]]*precios[[#This Row],[Ancho (mm)]]*precios[[#This Row],[Calibre (mm)]]*precios[[#This Row],[Densidad Kg/mm³]]</f>
        <v>186.94304</v>
      </c>
      <c r="K118" s="14">
        <v>1.1200000000000001</v>
      </c>
      <c r="L118" s="14">
        <f t="shared" si="10"/>
        <v>1.4</v>
      </c>
      <c r="M118" s="25">
        <v>12000</v>
      </c>
      <c r="N118" s="4">
        <f>IFERROR(precios[[#This Row],[Precio kg compra]]*precios[[#This Row],[KILOS]],"")</f>
        <v>2243316.48</v>
      </c>
      <c r="O118" s="19">
        <f>IF(precios[[#This Row],[% venta x kg cortado]]&lt;=0,"",precios[[#This Row],[Precio kg compra]]*precios[[#This Row],[% venta x kg cortado]])</f>
        <v>16800</v>
      </c>
      <c r="P118" s="21">
        <f>precios[[#This Row],[Precio kg compra]]*precios[[#This Row],[% Utilidad fornato lámina completa]]</f>
        <v>13440.000000000002</v>
      </c>
      <c r="Q118" s="22">
        <f>precios[[#This Row],[Vlr del kilo para venta lamina completa]]*precios[[#This Row],[KILOS]]</f>
        <v>2512514.4576000003</v>
      </c>
    </row>
    <row r="119" spans="1:17" ht="15" customHeight="1">
      <c r="A119" s="5" t="s">
        <v>62</v>
      </c>
      <c r="B119" s="5">
        <v>7.8499999999999994E-6</v>
      </c>
      <c r="C119" s="10" t="s">
        <v>3</v>
      </c>
      <c r="D119" s="7">
        <v>9.5</v>
      </c>
      <c r="E119" s="7" t="s">
        <v>0</v>
      </c>
      <c r="F119" s="6">
        <f>MID(","&amp;$E119&amp;",",SEARCH("|",SUBSTITUTE(" "&amp;$E119&amp;" "," ","|",COLUMNS($F119:F119)))+1,SEARCH("|",SUBSTITUTE(" "&amp;$E119&amp;" "," ","|",COLUMNS($F119:F119)+1))-SEARCH("|",SUBSTITUTE(" "&amp;$E119&amp;" "," ","|",COLUMNS($F119:F119)))-1)*1</f>
        <v>4</v>
      </c>
      <c r="G119" s="7">
        <f>MID(","&amp;$E119&amp;",",SEARCH("|",SUBSTITUTE(" "&amp;$E119&amp;" "," ","|",COLUMNS($F119:G119)))+2,SEARCH("|",SUBSTITUTE(" "&amp;$E119&amp;" "," ","|",COLUMNS($F119:G119)+2))-SEARCH("|",SUBSTITUTE(" "&amp;$E119&amp;" "," ","|",COLUMNS($F119:G119)))-2)*1</f>
        <v>8</v>
      </c>
      <c r="H119" s="6">
        <f t="shared" si="6"/>
        <v>1220</v>
      </c>
      <c r="I119" s="8">
        <f t="shared" si="7"/>
        <v>2440</v>
      </c>
      <c r="J119" s="9">
        <f>precios[[#This Row],[Largo (mm)]]*precios[[#This Row],[Ancho (mm)]]*precios[[#This Row],[Calibre (mm)]]*precios[[#This Row],[Densidad Kg/mm³]]</f>
        <v>221.99485999999999</v>
      </c>
      <c r="K119" s="14">
        <v>1.1200000000000001</v>
      </c>
      <c r="L119" s="14">
        <f t="shared" si="10"/>
        <v>1.4</v>
      </c>
      <c r="M119" s="25">
        <v>12000</v>
      </c>
      <c r="N119" s="4">
        <f>IFERROR(precios[[#This Row],[Precio kg compra]]*precios[[#This Row],[KILOS]],"")</f>
        <v>2663938.3199999998</v>
      </c>
      <c r="O119" s="19">
        <f>IF(precios[[#This Row],[% venta x kg cortado]]&lt;=0,"",precios[[#This Row],[Precio kg compra]]*precios[[#This Row],[% venta x kg cortado]])</f>
        <v>16800</v>
      </c>
      <c r="P119" s="21">
        <f>precios[[#This Row],[Precio kg compra]]*precios[[#This Row],[% Utilidad fornato lámina completa]]</f>
        <v>13440.000000000002</v>
      </c>
      <c r="Q119" s="22">
        <f>precios[[#This Row],[Vlr del kilo para venta lamina completa]]*precios[[#This Row],[KILOS]]</f>
        <v>2983610.9184000003</v>
      </c>
    </row>
    <row r="120" spans="1:17" ht="15" customHeight="1">
      <c r="A120" s="5" t="s">
        <v>62</v>
      </c>
      <c r="B120" s="5">
        <v>7.8499999999999994E-6</v>
      </c>
      <c r="C120" s="10" t="s">
        <v>2</v>
      </c>
      <c r="D120" s="7">
        <v>10</v>
      </c>
      <c r="E120" s="7" t="s">
        <v>0</v>
      </c>
      <c r="F120" s="6">
        <f>MID(","&amp;$E120&amp;",",SEARCH("|",SUBSTITUTE(" "&amp;$E120&amp;" "," ","|",COLUMNS($F120:F120)))+1,SEARCH("|",SUBSTITUTE(" "&amp;$E120&amp;" "," ","|",COLUMNS($F120:F120)+1))-SEARCH("|",SUBSTITUTE(" "&amp;$E120&amp;" "," ","|",COLUMNS($F120:F120)))-1)*1</f>
        <v>4</v>
      </c>
      <c r="G120" s="7">
        <f>MID(","&amp;$E120&amp;",",SEARCH("|",SUBSTITUTE(" "&amp;$E120&amp;" "," ","|",COLUMNS($F120:G120)))+2,SEARCH("|",SUBSTITUTE(" "&amp;$E120&amp;" "," ","|",COLUMNS($F120:G120)+2))-SEARCH("|",SUBSTITUTE(" "&amp;$E120&amp;" "," ","|",COLUMNS($F120:G120)))-2)*1</f>
        <v>8</v>
      </c>
      <c r="H120" s="6">
        <f t="shared" si="6"/>
        <v>1220</v>
      </c>
      <c r="I120" s="8">
        <f t="shared" si="7"/>
        <v>2440</v>
      </c>
      <c r="J120" s="9">
        <f>precios[[#This Row],[Largo (mm)]]*precios[[#This Row],[Ancho (mm)]]*precios[[#This Row],[Calibre (mm)]]*precios[[#This Row],[Densidad Kg/mm³]]</f>
        <v>233.6788</v>
      </c>
      <c r="K120" s="14">
        <v>1.1200000000000001</v>
      </c>
      <c r="L120" s="14">
        <f t="shared" si="10"/>
        <v>1.4</v>
      </c>
      <c r="M120" s="25">
        <v>12000</v>
      </c>
      <c r="N120" s="4">
        <f>IFERROR(precios[[#This Row],[Precio kg compra]]*precios[[#This Row],[KILOS]],"")</f>
        <v>2804145.6</v>
      </c>
      <c r="O120" s="19">
        <f>IF(precios[[#This Row],[% venta x kg cortado]]&lt;=0,"",precios[[#This Row],[Precio kg compra]]*precios[[#This Row],[% venta x kg cortado]])</f>
        <v>16800</v>
      </c>
      <c r="P120" s="21">
        <f>precios[[#This Row],[Precio kg compra]]*precios[[#This Row],[% Utilidad fornato lámina completa]]</f>
        <v>13440.000000000002</v>
      </c>
      <c r="Q120" s="22">
        <f>precios[[#This Row],[Vlr del kilo para venta lamina completa]]*precios[[#This Row],[KILOS]]</f>
        <v>3140643.0720000002</v>
      </c>
    </row>
    <row r="121" spans="1:17" ht="15" customHeight="1">
      <c r="A121" s="11" t="s">
        <v>62</v>
      </c>
      <c r="B121" s="5">
        <v>7.8499999999999994E-6</v>
      </c>
      <c r="C121" s="12" t="s">
        <v>1</v>
      </c>
      <c r="D121" s="7">
        <v>12.7</v>
      </c>
      <c r="E121" s="13" t="s">
        <v>0</v>
      </c>
      <c r="F121" s="6">
        <f>MID(","&amp;$E121&amp;",",SEARCH("|",SUBSTITUTE(" "&amp;$E121&amp;" "," ","|",COLUMNS($F121:F121)))+1,SEARCH("|",SUBSTITUTE(" "&amp;$E121&amp;" "," ","|",COLUMNS($F121:F121)+1))-SEARCH("|",SUBSTITUTE(" "&amp;$E121&amp;" "," ","|",COLUMNS($F121:F121)))-1)*1</f>
        <v>4</v>
      </c>
      <c r="G121" s="7">
        <f>MID(","&amp;$E121&amp;",",SEARCH("|",SUBSTITUTE(" "&amp;$E121&amp;" "," ","|",COLUMNS($F121:G121)))+2,SEARCH("|",SUBSTITUTE(" "&amp;$E121&amp;" "," ","|",COLUMNS($F121:G121)+2))-SEARCH("|",SUBSTITUTE(" "&amp;$E121&amp;" "," ","|",COLUMNS($F121:G121)))-2)*1</f>
        <v>8</v>
      </c>
      <c r="H121" s="6">
        <f t="shared" si="6"/>
        <v>1220</v>
      </c>
      <c r="I121" s="8">
        <f t="shared" si="7"/>
        <v>2440</v>
      </c>
      <c r="J121" s="9">
        <f>precios[[#This Row],[Largo (mm)]]*precios[[#This Row],[Ancho (mm)]]*precios[[#This Row],[Calibre (mm)]]*precios[[#This Row],[Densidad Kg/mm³]]</f>
        <v>296.77207599999997</v>
      </c>
      <c r="K121" s="14">
        <v>1.1200000000000001</v>
      </c>
      <c r="L121" s="14">
        <f t="shared" si="10"/>
        <v>1.4</v>
      </c>
      <c r="M121" s="25">
        <v>12000</v>
      </c>
      <c r="N121" s="4">
        <f>IFERROR(precios[[#This Row],[Precio kg compra]]*precios[[#This Row],[KILOS]],"")</f>
        <v>3561264.9119999995</v>
      </c>
      <c r="O121" s="19">
        <f>IF(precios[[#This Row],[% venta x kg cortado]]&lt;=0,"",precios[[#This Row],[Precio kg compra]]*precios[[#This Row],[% venta x kg cortado]])</f>
        <v>16800</v>
      </c>
      <c r="P121" s="21">
        <f>precios[[#This Row],[Precio kg compra]]*precios[[#This Row],[% Utilidad fornato lámina completa]]</f>
        <v>13440.000000000002</v>
      </c>
      <c r="Q121" s="22">
        <f>precios[[#This Row],[Vlr del kilo para venta lamina completa]]*precios[[#This Row],[KILOS]]</f>
        <v>3988616.70144</v>
      </c>
    </row>
  </sheetData>
  <conditionalFormatting sqref="N2:N121">
    <cfRule type="expression" dxfId="0" priority="16" stopIfTrue="1">
      <formula>AND($N2&lt;&gt;0,#REF!&lt;&gt;0)</formula>
    </cfRule>
  </conditionalFormatting>
  <pageMargins left="0.7" right="0.7" top="0.75" bottom="0.75" header="0.3" footer="0.3"/>
  <pageSetup scale="44" orientation="portrait" r:id="rId1"/>
  <colBreaks count="1" manualBreakCount="1">
    <brk id="17" max="1048575" man="1"/>
  </colBreaks>
  <ignoredErrors>
    <ignoredError sqref="L116:L121 L4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Y 0 V F W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B j R U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0 V F W Y z c 2 L b p A Q A A C Q Q A A B M A H A B G b 3 J t d W x h c y 9 T Z W N 0 a W 9 u M S 5 t I K I Y A C i g F A A A A A A A A A A A A A A A A A A A A A A A A A A A A I V T y 2 r b Q B T d G / w P l y k t N g i H Q u k m e C E U B 4 T V 2 L V V Z x G F c C W N n c H z E D O j 4 G D 8 M f 2 A r v o H z Y 9 1 N H I g i Z V W m 4 F 7 z r n n 3 D s j Q w v L l I R l e 3 4 + 7 / f 6 P X O P m p Z Q a V o w Z W A M n N p + D 9 w 3 0 2 x D p a t M d g X l o 2 u l t 7 l S 2 8 E l 4 3 Q U K W m p t G Z A s m y N h a 0 1 O r 3 M v i f x 1 T R b P f 0 q r N L Z K l z E s 2 U 2 T 8 K r N E 6 S 8 G 6 + m E S u M t p x s y P D A G T N e Q B W 1 3 Q Y t K 7 H I H c p 5 p w 6 8 z b F / i a 2 V I z J E S X B l M l y T D y J 3 B 5 u L t D i 7 b H D B 5 K y S k G B I m d Y K u K a e N 4 o 1 S j N W m k R K V 4 L m T 5 W 1 A x e + Q X 7 P f l E X C A H g a U 7 e w h g T x a 0 o p Y 1 4 1 F z A n 4 L 0 8 k i D p M T 4 I J K w 0 o s Y b o 5 E + L P 7 2 e C r E V O t a d E y F m u K Q y o q Y b P O M r H 1 6 A Q w w 7 t p Z s D r T q x R V n c K 3 D l W N q v X 0 b N k L 7 O U W + 6 6 q H n H 0 3 e Y I n X d G P T O J k t O 3 J 9 h B + W c T + 4 W 7 V 0 E Y E / / R R M I h R K V O 5 1 Y a f q w b 0 m h B 1 s N 4 6 n b X N x p 7 S 5 v 6 y W I y q N p 7 F W y J V u n J v l Q C 1 Z C Y Z J Y A 9 d r h F K y 8 q z p V X F 9 r 1 W V p X K I T 6 e Z n 6 D 7 6 R q J 9 g y r l 5 M 8 L Y n 1 1 B S 3 r I q 1 H h U c f z f h h r l 2 n E 4 r L w i + f d S D 8 N + j 8 n u H + L 8 L 1 B L A Q I t A B Q A A g A I A G N F R V k B Q r P 9 p g A A A P k A A A A S A A A A A A A A A A A A A A A A A A A A A A B D b 2 5 m a W c v U G F j a 2 F n Z S 5 4 b W x Q S w E C L Q A U A A I A C A B j R U V Z D 8 r p q 6 Q A A A D p A A A A E w A A A A A A A A A A A A A A A A D y A A A A W 0 N v b n R l b n R f V H l w Z X N d L n h t b F B L A Q I t A B Q A A g A I A G N F R V m M 3 N i 2 6 Q E A A A k E A A A T A A A A A A A A A A A A A A A A A O M B A A B G b 3 J t d W x h c y 9 T Z W N 0 a W 9 u M S 5 t U E s F B g A A A A A D A A M A w g A A A B k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s H A A A A A A A A y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W N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x M C 0 w N V Q x M z o 0 M j o x O C 4 w O T c 0 N D A 0 W i I g L z 4 8 R W 5 0 c n k g V H l w Z T 0 i R m l s b E V y c m 9 y T W V z c 2 F n Z S I g V m F s d W U 9 I n N O b y B z Z S B w d W V k Z S B j c m V h c i B s Y S B 0 Y W J s Y S B k Z S B j b 2 5 z d W x 0 Y T o m I 3 h E O y Y j e E E 7 R X J y b 3 I g Z G U g a W 5 p Y 2 l h b G l 6 Y W N p w 7 N u I G R l b C B v c m l n Z W 4 g Z G U g Z G F 0 b 3 M u J i N 4 Q T s m I 3 h B O 0 N v b X B y d W V i Z S B l b C B z Z X J 2 a W R v c i B k Z S B i Y X N l c y B k Z S B k Y X R v c y B v I H D D s 2 5 n Y X N l I G V u I G N v b n R h Y 3 R v I G N v b i B l b C B h Z G 1 p b m l z d H J h Z G 9 y I G R l I G x h I G J h c 2 U g Z G U g Z G F 0 b 3 M u I E F z Z W f D u n J l c 2 U g Z G U g c X V l I G V z d M O p I G R p c 3 B v b m l i b G U g b G E g Y m F z Z S B k Z S B k Y X R v c y B l e H R l c m 5 h I H k g d n V l b H Z h I G E g a W 5 0 Z W 5 0 Y X I g b G E g b 3 B l c m F j a c O z b i 4 g U 2 k g Y X B h c m V j Z S B k Z S B u d W V 2 b y B l c 3 R l I G 1 l b n N h a m U s I G N y Z W U g d W 4 g b n V l d m 8 g b 3 J p Z 2 V u I G R l I G R h d G 9 z I H B h c m E g b G E g Y m F z Z S B k Z S B k Y X R v c y 4 i I C 8 + P E V u d H J 5 I F R 5 c G U 9 I k Z p b G x F c n J v c k N v Z G U i I F Z h b H V l P S J z Q 3 J l Y X R l U X V l c n l U Y W J s Z U Z h a W x l Z C I g L z 4 8 R W 5 0 c n k g V H l w Z T 0 i R m l s b F N 0 Y X R 1 c y I g V m F s d W U 9 I n N F c n J v c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l Y 2 l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W 9 z L 3 B y Z W N p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W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u H P O 0 u E / R q 4 w W D 7 W 5 V u W A A A A A A I A A A A A A B B m A A A A A Q A A I A A A A P M A O m 9 3 D 2 X x g y L / U Y n p h B M f Y A b v C P F E U b b x I X y E e K 5 o A A A A A A 6 A A A A A A g A A I A A A A E a M Y k l U t D 9 s j E m d 2 v 0 U k Z i f V C q O 0 S y r Q o J Z d z r Z 4 V d C U A A A A I 1 z y x T O E P h h 7 F h v z e 3 Z A P Z e d Z Y G Q G o W o r C 2 H a 7 8 f m d 3 2 C S 5 I N R w N + l o a 4 y a o n O O N R y D E L 0 3 g 8 W 4 z F g U W Z v o p s J e a p l D 6 y c 3 K Z 9 5 u J i P S X 4 Z Q A A A A K O E u 5 n X F w h + c 8 1 Z S / u 9 Y Z 8 J / j d p 0 9 k 5 y B a i h R Z M + C R X x m C O 9 x g e O 3 C n 9 2 + U 8 L T B G P b N d + W O / 1 4 A v r e Y K J m b R 2 I = < / D a t a M a s h u p > 
</file>

<file path=customXml/itemProps1.xml><?xml version="1.0" encoding="utf-8"?>
<ds:datastoreItem xmlns:ds="http://schemas.openxmlformats.org/officeDocument/2006/customXml" ds:itemID="{2D9A117E-7925-493E-84A9-D1CF314BA3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Asesor1</dc:creator>
  <cp:lastModifiedBy>victor orrego</cp:lastModifiedBy>
  <cp:lastPrinted>2025-07-12T17:35:50Z</cp:lastPrinted>
  <dcterms:created xsi:type="dcterms:W3CDTF">2024-02-29T18:48:42Z</dcterms:created>
  <dcterms:modified xsi:type="dcterms:W3CDTF">2025-10-26T12:59:11Z</dcterms:modified>
</cp:coreProperties>
</file>