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homas/Desktop/"/>
    </mc:Choice>
  </mc:AlternateContent>
  <xr:revisionPtr revIDLastSave="0" documentId="8_{51957D53-E7F6-AD44-A8D8-002BE6C718FB}" xr6:coauthVersionLast="47" xr6:coauthVersionMax="47" xr10:uidLastSave="{00000000-0000-0000-0000-000000000000}"/>
  <bookViews>
    <workbookView xWindow="28800" yWindow="-10300" windowWidth="51200" windowHeight="27080" activeTab="1" xr2:uid="{DE3E596B-6723-B44B-BD81-4B0EABC9490A}"/>
  </bookViews>
  <sheets>
    <sheet name="Expenses &amp; cost structure" sheetId="6" r:id="rId1"/>
    <sheet name="Specific cost structure" sheetId="7" r:id="rId2"/>
    <sheet name="Specific cost determination" sheetId="8" r:id="rId3"/>
    <sheet name="Preliminary model" sheetId="1" r:id="rId4"/>
    <sheet name="Price-demand relationship" sheetId="2" r:id="rId5"/>
    <sheet name="Model wPrice-demand rel" sheetId="3" r:id="rId6"/>
    <sheet name="Trade-off analysis - 1" sheetId="11" r:id="rId7"/>
    <sheet name="Trade-off analysis - 2" sheetId="9" r:id="rId8"/>
    <sheet name="Sensitivity Analysis - 1" sheetId="5" r:id="rId9"/>
    <sheet name="Sensitivity Analysis - 2" sheetId="10" r:id="rId10"/>
  </sheets>
  <definedNames>
    <definedName name="solver_adj" localSheetId="5" hidden="1">'Model wPrice-demand rel'!$B$19</definedName>
    <definedName name="solver_adj" localSheetId="3" hidden="1">'Preliminary model'!$C$7</definedName>
    <definedName name="solver_cvg" localSheetId="5" hidden="1">0.0001</definedName>
    <definedName name="solver_cvg" localSheetId="3" hidden="1">0.0001</definedName>
    <definedName name="solver_drv" localSheetId="5" hidden="1">1</definedName>
    <definedName name="solver_drv" localSheetId="3" hidden="1">1</definedName>
    <definedName name="solver_eng" localSheetId="5" hidden="1">1</definedName>
    <definedName name="solver_eng" localSheetId="3" hidden="1">1</definedName>
    <definedName name="solver_itr" localSheetId="5" hidden="1">2147483647</definedName>
    <definedName name="solver_itr" localSheetId="3" hidden="1">2147483647</definedName>
    <definedName name="solver_lin" localSheetId="5" hidden="1">2</definedName>
    <definedName name="solver_lin" localSheetId="3" hidden="1">2</definedName>
    <definedName name="solver_mip" localSheetId="5" hidden="1">2147483647</definedName>
    <definedName name="solver_mip" localSheetId="3" hidden="1">2147483647</definedName>
    <definedName name="solver_mni" localSheetId="5" hidden="1">30</definedName>
    <definedName name="solver_mni" localSheetId="3" hidden="1">30</definedName>
    <definedName name="solver_mrt" localSheetId="5" hidden="1">0.075</definedName>
    <definedName name="solver_mrt" localSheetId="3" hidden="1">0.075</definedName>
    <definedName name="solver_msl" localSheetId="5" hidden="1">2</definedName>
    <definedName name="solver_msl" localSheetId="3" hidden="1">2</definedName>
    <definedName name="solver_neg" localSheetId="5" hidden="1">1</definedName>
    <definedName name="solver_neg" localSheetId="3" hidden="1">1</definedName>
    <definedName name="solver_nod" localSheetId="5" hidden="1">2147483647</definedName>
    <definedName name="solver_nod" localSheetId="3" hidden="1">2147483647</definedName>
    <definedName name="solver_num" localSheetId="5" hidden="1">0</definedName>
    <definedName name="solver_num" localSheetId="3" hidden="1">0</definedName>
    <definedName name="solver_opt" localSheetId="5" hidden="1">'Model wPrice-demand rel'!$G$19</definedName>
    <definedName name="solver_opt" localSheetId="3" hidden="1">'Preliminary model'!$C$20</definedName>
    <definedName name="solver_pre" localSheetId="5" hidden="1">0.000001</definedName>
    <definedName name="solver_pre" localSheetId="3" hidden="1">0.000001</definedName>
    <definedName name="solver_rbv" localSheetId="5" hidden="1">1</definedName>
    <definedName name="solver_rbv" localSheetId="3" hidden="1">1</definedName>
    <definedName name="solver_rlx" localSheetId="5" hidden="1">2</definedName>
    <definedName name="solver_rlx" localSheetId="3" hidden="1">2</definedName>
    <definedName name="solver_rsd" localSheetId="5" hidden="1">0</definedName>
    <definedName name="solver_rsd" localSheetId="3" hidden="1">0</definedName>
    <definedName name="solver_scl" localSheetId="5" hidden="1">1</definedName>
    <definedName name="solver_scl" localSheetId="3" hidden="1">1</definedName>
    <definedName name="solver_sho" localSheetId="5" hidden="1">2</definedName>
    <definedName name="solver_sho" localSheetId="3" hidden="1">2</definedName>
    <definedName name="solver_ssz" localSheetId="5" hidden="1">100</definedName>
    <definedName name="solver_ssz" localSheetId="3" hidden="1">100</definedName>
    <definedName name="solver_tim" localSheetId="5" hidden="1">2147483647</definedName>
    <definedName name="solver_tim" localSheetId="3" hidden="1">2147483647</definedName>
    <definedName name="solver_tol" localSheetId="5" hidden="1">0.01</definedName>
    <definedName name="solver_tol" localSheetId="3" hidden="1">0.01</definedName>
    <definedName name="solver_typ" localSheetId="5" hidden="1">1</definedName>
    <definedName name="solver_typ" localSheetId="3" hidden="1">1</definedName>
    <definedName name="solver_val" localSheetId="5" hidden="1">0</definedName>
    <definedName name="solver_val" localSheetId="3" hidden="1">0</definedName>
    <definedName name="solver_ver" localSheetId="5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5" l="1"/>
  <c r="C10" i="2"/>
  <c r="C27" i="2"/>
  <c r="B27" i="2"/>
  <c r="C23" i="2"/>
  <c r="B23" i="2"/>
  <c r="H19" i="3"/>
  <c r="F17" i="11"/>
  <c r="E5" i="10"/>
  <c r="D14" i="2"/>
  <c r="D20" i="3"/>
  <c r="C20" i="3"/>
  <c r="D19" i="3"/>
  <c r="C19" i="3"/>
  <c r="L5" i="6" a="1"/>
  <c r="L5" i="6" s="1"/>
  <c r="G16" i="6"/>
  <c r="G15" i="6"/>
  <c r="G13" i="6"/>
  <c r="G12" i="6"/>
  <c r="G10" i="6"/>
  <c r="G9" i="6"/>
  <c r="G7" i="6"/>
  <c r="G6" i="6"/>
  <c r="F18" i="1"/>
  <c r="C3" i="8"/>
  <c r="D17" i="6"/>
  <c r="D13" i="8" s="1"/>
  <c r="C17" i="6"/>
  <c r="C13" i="8" s="1"/>
  <c r="C18" i="1"/>
  <c r="B6" i="11" l="1"/>
  <c r="C6" i="11"/>
  <c r="B6" i="7" a="1"/>
  <c r="B6" i="7" s="1"/>
  <c r="D5" i="5"/>
  <c r="K5" i="5" s="1"/>
  <c r="L5" i="5" s="1"/>
  <c r="D5" i="10"/>
  <c r="K5" i="10" s="1"/>
  <c r="L5" i="10" s="1"/>
  <c r="B6" i="9"/>
  <c r="C6" i="9"/>
  <c r="G6" i="3"/>
  <c r="F20" i="3" s="1"/>
  <c r="G20" i="3" s="1"/>
  <c r="H6" i="3"/>
  <c r="C6" i="3"/>
  <c r="B6" i="3"/>
  <c r="M14" i="11" l="1"/>
  <c r="M15" i="11" s="1"/>
  <c r="H14" i="11"/>
  <c r="H15" i="11" s="1"/>
  <c r="O14" i="11"/>
  <c r="O15" i="11" s="1"/>
  <c r="E14" i="11"/>
  <c r="E15" i="11" s="1"/>
  <c r="D14" i="11"/>
  <c r="D15" i="11" s="1"/>
  <c r="G14" i="11"/>
  <c r="G15" i="11" s="1"/>
  <c r="K14" i="11"/>
  <c r="K15" i="11" s="1"/>
  <c r="I14" i="11"/>
  <c r="I15" i="11" s="1"/>
  <c r="O14" i="9"/>
  <c r="O15" i="9" s="1"/>
  <c r="L14" i="11"/>
  <c r="L15" i="11" s="1"/>
  <c r="C14" i="11"/>
  <c r="C15" i="11" s="1"/>
  <c r="F19" i="3"/>
  <c r="G19" i="3" s="1"/>
  <c r="J14" i="11"/>
  <c r="J15" i="11" s="1"/>
  <c r="N14" i="11"/>
  <c r="N15" i="11" s="1"/>
  <c r="F14" i="11"/>
  <c r="F15" i="11" s="1"/>
  <c r="H20" i="3"/>
  <c r="I20" i="3" s="1"/>
  <c r="J20" i="3" s="1"/>
  <c r="F7" i="7"/>
  <c r="F6" i="7"/>
  <c r="F8" i="7"/>
  <c r="C14" i="7" s="1"/>
  <c r="K14" i="9"/>
  <c r="K15" i="9" s="1"/>
  <c r="E14" i="9"/>
  <c r="E15" i="9" s="1"/>
  <c r="D14" i="9"/>
  <c r="D15" i="9" s="1"/>
  <c r="H14" i="9"/>
  <c r="H15" i="9" s="1"/>
  <c r="G14" i="9"/>
  <c r="G15" i="9" s="1"/>
  <c r="J14" i="9"/>
  <c r="J15" i="9" s="1"/>
  <c r="L14" i="9"/>
  <c r="L15" i="9" s="1"/>
  <c r="N14" i="9"/>
  <c r="N15" i="9" s="1"/>
  <c r="F14" i="9"/>
  <c r="M14" i="9"/>
  <c r="M15" i="9" s="1"/>
  <c r="C14" i="9"/>
  <c r="C15" i="9" s="1"/>
  <c r="I14" i="9"/>
  <c r="I15" i="9" s="1"/>
  <c r="F12" i="3"/>
  <c r="F13" i="3"/>
  <c r="G13" i="3" s="1"/>
  <c r="I19" i="3" l="1"/>
  <c r="J19" i="3" s="1"/>
  <c r="D14" i="7"/>
  <c r="C20" i="7" s="1"/>
  <c r="E14" i="7"/>
  <c r="C12" i="7"/>
  <c r="D12" i="7"/>
  <c r="E12" i="7"/>
  <c r="D18" i="7" s="1"/>
  <c r="E13" i="7"/>
  <c r="D19" i="7" s="1"/>
  <c r="D13" i="7"/>
  <c r="C13" i="7"/>
  <c r="F15" i="9"/>
  <c r="G12" i="3"/>
  <c r="D20" i="7" l="1"/>
  <c r="E20" i="7" s="1"/>
  <c r="F14" i="7"/>
  <c r="F13" i="7"/>
  <c r="C19" i="7"/>
  <c r="E19" i="7" s="1"/>
  <c r="E27" i="7"/>
  <c r="C18" i="7"/>
  <c r="F12" i="7"/>
  <c r="F27" i="7"/>
  <c r="T27" i="7" l="1"/>
  <c r="K27" i="7"/>
  <c r="J27" i="7"/>
  <c r="C9" i="8"/>
  <c r="S27" i="7"/>
  <c r="M27" i="7"/>
  <c r="I27" i="7"/>
  <c r="Q27" i="7"/>
  <c r="P27" i="7"/>
  <c r="N27" i="7"/>
  <c r="L27" i="7"/>
  <c r="R27" i="7"/>
  <c r="O27" i="7"/>
  <c r="E18" i="7"/>
  <c r="C27" i="7"/>
  <c r="B27" i="7"/>
  <c r="C8" i="8" l="1"/>
  <c r="M26" i="7"/>
  <c r="M28" i="7" s="1"/>
  <c r="L26" i="7"/>
  <c r="L28" i="7" s="1"/>
  <c r="R26" i="7"/>
  <c r="R28" i="7" s="1"/>
  <c r="J26" i="7"/>
  <c r="J28" i="7" s="1"/>
  <c r="T26" i="7"/>
  <c r="T28" i="7" s="1"/>
  <c r="Q26" i="7"/>
  <c r="Q28" i="7" s="1"/>
  <c r="K26" i="7"/>
  <c r="K28" i="7" s="1"/>
  <c r="N26" i="7"/>
  <c r="N28" i="7" s="1"/>
  <c r="P26" i="7"/>
  <c r="P28" i="7" s="1"/>
  <c r="O26" i="7"/>
  <c r="O28" i="7" s="1"/>
  <c r="I26" i="7"/>
  <c r="I28" i="7" s="1"/>
  <c r="S26" i="7"/>
  <c r="S28" i="7" s="1"/>
  <c r="C15" i="8"/>
  <c r="C18" i="8" s="1"/>
  <c r="D15" i="8"/>
  <c r="D18" i="8" s="1"/>
  <c r="D13" i="3" l="1"/>
  <c r="D12" i="3"/>
  <c r="C12" i="1"/>
  <c r="I5" i="10"/>
  <c r="C12" i="9"/>
  <c r="I5" i="5"/>
  <c r="F12" i="1"/>
  <c r="C12" i="11"/>
  <c r="D14" i="8"/>
  <c r="D17" i="8" s="1"/>
  <c r="C14" i="8"/>
  <c r="C17" i="8" s="1"/>
  <c r="F11" i="1" l="1"/>
  <c r="F19" i="1" s="1"/>
  <c r="F20" i="1" s="1"/>
  <c r="F21" i="1" s="1"/>
  <c r="C12" i="3"/>
  <c r="H12" i="3" s="1"/>
  <c r="I12" i="3" s="1"/>
  <c r="J12" i="3" s="1"/>
  <c r="C13" i="3"/>
  <c r="H13" i="3" s="1"/>
  <c r="I13" i="3" s="1"/>
  <c r="J13" i="3" s="1"/>
  <c r="C11" i="9"/>
  <c r="C11" i="11"/>
  <c r="H5" i="5"/>
  <c r="M5" i="5" s="1"/>
  <c r="N5" i="5" s="1"/>
  <c r="C10" i="5" s="1"/>
  <c r="C11" i="1"/>
  <c r="C19" i="1" s="1"/>
  <c r="C20" i="1" s="1"/>
  <c r="C21" i="1" s="1"/>
  <c r="H5" i="10"/>
  <c r="M5" i="10" s="1"/>
  <c r="N5" i="10" s="1"/>
  <c r="E16" i="11" l="1"/>
  <c r="E17" i="11" s="1"/>
  <c r="E18" i="11" s="1"/>
  <c r="G16" i="11"/>
  <c r="G17" i="11" s="1"/>
  <c r="G18" i="11" s="1"/>
  <c r="M16" i="11"/>
  <c r="M17" i="11" s="1"/>
  <c r="M18" i="11" s="1"/>
  <c r="F16" i="11"/>
  <c r="F18" i="11" s="1"/>
  <c r="O16" i="11"/>
  <c r="O17" i="11" s="1"/>
  <c r="O18" i="11" s="1"/>
  <c r="L16" i="11"/>
  <c r="L17" i="11" s="1"/>
  <c r="L18" i="11" s="1"/>
  <c r="D16" i="11"/>
  <c r="D17" i="11" s="1"/>
  <c r="D18" i="11" s="1"/>
  <c r="N16" i="11"/>
  <c r="N17" i="11" s="1"/>
  <c r="N18" i="11" s="1"/>
  <c r="J16" i="11"/>
  <c r="J17" i="11" s="1"/>
  <c r="J18" i="11" s="1"/>
  <c r="C16" i="11"/>
  <c r="C17" i="11" s="1"/>
  <c r="C18" i="11" s="1"/>
  <c r="K16" i="11"/>
  <c r="K17" i="11" s="1"/>
  <c r="K18" i="11" s="1"/>
  <c r="H16" i="11"/>
  <c r="H17" i="11" s="1"/>
  <c r="H18" i="11" s="1"/>
  <c r="I16" i="11"/>
  <c r="I17" i="11" s="1"/>
  <c r="I18" i="11" s="1"/>
  <c r="O5" i="10"/>
  <c r="C10" i="10"/>
  <c r="O5" i="5"/>
  <c r="O16" i="9"/>
  <c r="O17" i="9" s="1"/>
  <c r="O18" i="9" s="1"/>
  <c r="G16" i="9"/>
  <c r="G17" i="9" s="1"/>
  <c r="G18" i="9" s="1"/>
  <c r="K16" i="9"/>
  <c r="K17" i="9" s="1"/>
  <c r="K18" i="9" s="1"/>
  <c r="L16" i="9"/>
  <c r="L17" i="9" s="1"/>
  <c r="L18" i="9" s="1"/>
  <c r="D16" i="9"/>
  <c r="D17" i="9" s="1"/>
  <c r="D18" i="9" s="1"/>
  <c r="H16" i="9"/>
  <c r="H17" i="9" s="1"/>
  <c r="H18" i="9" s="1"/>
  <c r="N16" i="9"/>
  <c r="N17" i="9" s="1"/>
  <c r="N18" i="9" s="1"/>
  <c r="J16" i="9"/>
  <c r="J17" i="9" s="1"/>
  <c r="J18" i="9" s="1"/>
  <c r="M16" i="9"/>
  <c r="M17" i="9" s="1"/>
  <c r="M18" i="9" s="1"/>
  <c r="C16" i="9"/>
  <c r="C17" i="9" s="1"/>
  <c r="C18" i="9" s="1"/>
  <c r="F16" i="9"/>
  <c r="F17" i="9" s="1"/>
  <c r="F18" i="9" s="1"/>
  <c r="E16" i="9"/>
  <c r="E17" i="9" s="1"/>
  <c r="E18" i="9" s="1"/>
  <c r="I16" i="9"/>
  <c r="I17" i="9" s="1"/>
  <c r="I1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<sst xmlns="http://schemas.openxmlformats.org/spreadsheetml/2006/main" count="215" uniqueCount="101">
  <si>
    <t>Preliminary Model</t>
  </si>
  <si>
    <t>Decision</t>
  </si>
  <si>
    <t>Decision variables</t>
  </si>
  <si>
    <t>Room Rate</t>
  </si>
  <si>
    <t>Others</t>
  </si>
  <si>
    <t>Parameters</t>
  </si>
  <si>
    <t>Allocated fixed cost/room</t>
  </si>
  <si>
    <t>Variable cost/room</t>
  </si>
  <si>
    <t>Physical results</t>
  </si>
  <si>
    <t>Room Occupancy</t>
  </si>
  <si>
    <t>Financial results</t>
  </si>
  <si>
    <t>Room revenue</t>
  </si>
  <si>
    <t>Total room cost</t>
  </si>
  <si>
    <t>Room profit</t>
  </si>
  <si>
    <t>Profit margin</t>
  </si>
  <si>
    <t>Room Rates</t>
  </si>
  <si>
    <t>Intercept</t>
  </si>
  <si>
    <t>Room rate</t>
  </si>
  <si>
    <t>Fixed cost</t>
  </si>
  <si>
    <t>Var cost</t>
  </si>
  <si>
    <t>Govt levy</t>
  </si>
  <si>
    <t>Occupancy</t>
  </si>
  <si>
    <t>Revenue</t>
  </si>
  <si>
    <t>Cost</t>
  </si>
  <si>
    <t>Profit</t>
  </si>
  <si>
    <t>Profit %</t>
  </si>
  <si>
    <t>Per room</t>
  </si>
  <si>
    <t>Slope</t>
  </si>
  <si>
    <t>elastic price-demand</t>
  </si>
  <si>
    <t>Model</t>
  </si>
  <si>
    <t>Occupancy Function</t>
  </si>
  <si>
    <t>VarCost</t>
  </si>
  <si>
    <t>Occupancy Slope</t>
  </si>
  <si>
    <t>Structure of operating and investment-related expenses:</t>
  </si>
  <si>
    <t>Expenses</t>
  </si>
  <si>
    <t>Proportion of operating income</t>
  </si>
  <si>
    <t>Operating expenses</t>
  </si>
  <si>
    <t>Cost of goods</t>
  </si>
  <si>
    <t>Personnel expenses</t>
  </si>
  <si>
    <t>Energieaufwand</t>
  </si>
  <si>
    <t>Taxes/fees/contributions/insurances</t>
  </si>
  <si>
    <t>Other operating and administrative expenses</t>
  </si>
  <si>
    <t>Investment-related expenses</t>
  </si>
  <si>
    <t>Owned business</t>
  </si>
  <si>
    <t>Leased business</t>
  </si>
  <si>
    <t>Rent and lease expenses</t>
  </si>
  <si>
    <t>Leasing</t>
  </si>
  <si>
    <t>Depreciation</t>
  </si>
  <si>
    <t>Interest on debt</t>
  </si>
  <si>
    <t>Maintenance</t>
  </si>
  <si>
    <t>TOTAL</t>
  </si>
  <si>
    <t>Source: Henschel, U. Karla, Gruner, Axel and von Freyberg, Burkhard. Hotelmanagement, Berlin, Boston: De Gruyter Oldenbourg, 2018, p. 203 (Translated)</t>
  </si>
  <si>
    <t>Caption: Example for a city hotel (normal facilities)</t>
  </si>
  <si>
    <t>Hotel category:</t>
  </si>
  <si>
    <t>Hotel garni</t>
  </si>
  <si>
    <t>Raw data:</t>
  </si>
  <si>
    <t>Capacity costs</t>
  </si>
  <si>
    <t>On-call costs</t>
  </si>
  <si>
    <t>Operating costs</t>
  </si>
  <si>
    <t>Total costs</t>
  </si>
  <si>
    <t>Source: Henschel, U. Karla, Gruner, Axel and von Freyberg, Burkhard. Hotelmanagement, Berlin, Boston: De Gruyter Oldenbourg, 2018, p. 204 (Translated)
Caption: Cost structures differentiated by stage of activity (in %)</t>
  </si>
  <si>
    <t>Adjusted data:</t>
  </si>
  <si>
    <t>Fix and variable costs:</t>
  </si>
  <si>
    <t>Fixed costs</t>
  </si>
  <si>
    <t>Variable costs</t>
  </si>
  <si>
    <t>Regression models:</t>
  </si>
  <si>
    <t>Intercept:</t>
  </si>
  <si>
    <t>Slope:</t>
  </si>
  <si>
    <t>Hotel category</t>
  </si>
  <si>
    <t>Average occupancy</t>
  </si>
  <si>
    <t>Average room rate</t>
  </si>
  <si>
    <t>Cost structure</t>
  </si>
  <si>
    <t>Specific cost determination</t>
  </si>
  <si>
    <t>Owned facilities</t>
  </si>
  <si>
    <t>Leased facilities</t>
  </si>
  <si>
    <t>Proportion of costs</t>
  </si>
  <si>
    <t>Proportion of costs of operating income</t>
  </si>
  <si>
    <t>Proportion of fixed costs of operating income</t>
  </si>
  <si>
    <t>Proportion of variable costs of operating income</t>
  </si>
  <si>
    <t>Specific costs</t>
  </si>
  <si>
    <t>Fixed costs/room</t>
  </si>
  <si>
    <t>Variable costs/occupied room</t>
  </si>
  <si>
    <t>Normal demand</t>
  </si>
  <si>
    <t>Oktoberfest</t>
  </si>
  <si>
    <t>Room occupancy
(normal demand)</t>
  </si>
  <si>
    <t>Room occupancy
(Oktoberfest)</t>
  </si>
  <si>
    <t>Total rel costs</t>
  </si>
  <si>
    <t>Hotel Room - Oktoberfest</t>
  </si>
  <si>
    <t>Hotel Room - Nomal demand</t>
  </si>
  <si>
    <t>Munich hotel market</t>
  </si>
  <si>
    <t>Normal demand:</t>
  </si>
  <si>
    <t>Oktoberfest:</t>
  </si>
  <si>
    <t>Price-demand relationships:</t>
  </si>
  <si>
    <t>Price-demand relationship:</t>
  </si>
  <si>
    <t>Single-season operation</t>
  </si>
  <si>
    <t>Two-season operation</t>
  </si>
  <si>
    <t>Vacation hotel</t>
  </si>
  <si>
    <t>Cost structures differentiated by stage of activity:</t>
  </si>
  <si>
    <t>Prices for max. profit</t>
  </si>
  <si>
    <t>Other levy</t>
  </si>
  <si>
    <t>Regression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</si>
</sst>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&quot;€&quot;"/>
    <numFmt numFmtId="165" formatCode="#,##0.00\ &quot;€&quot;"/>
    <numFmt numFmtId="166" formatCode="0.0%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FF0000"/>
      <name val="Arial"/>
      <family val="2"/>
    </font>
    <font>
      <sz val="12"/>
      <color theme="0"/>
      <name val="Arial"/>
      <family val="2"/>
    </font>
    <font>
      <sz val="12"/>
      <color theme="4"/>
      <name val="Arial"/>
      <family val="2"/>
    </font>
    <font>
      <sz val="12"/>
      <color rgb="FF0035C2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64" fontId="7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4" fontId="0" fillId="2" borderId="0" xfId="0" applyNumberFormat="1" applyFill="1"/>
    <xf numFmtId="9" fontId="0" fillId="2" borderId="0" xfId="0" applyNumberFormat="1" applyFill="1"/>
    <xf numFmtId="0" fontId="4" fillId="2" borderId="0" xfId="0" applyFont="1" applyFill="1"/>
    <xf numFmtId="0" fontId="3" fillId="2" borderId="1" xfId="0" applyFont="1" applyFill="1" applyBorder="1"/>
    <xf numFmtId="164" fontId="3" fillId="0" borderId="1" xfId="0" applyNumberFormat="1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4" fontId="5" fillId="8" borderId="4" xfId="0" applyNumberFormat="1" applyFont="1" applyFill="1" applyBorder="1" applyAlignment="1">
      <alignment horizontal="center"/>
    </xf>
    <xf numFmtId="0" fontId="3" fillId="2" borderId="0" xfId="0" applyFont="1" applyFill="1" applyAlignment="1">
      <alignment vertical="center" textRotation="90"/>
    </xf>
    <xf numFmtId="0" fontId="3" fillId="2" borderId="0" xfId="0" applyFont="1" applyFill="1" applyAlignment="1">
      <alignment horizontal="right"/>
    </xf>
    <xf numFmtId="9" fontId="3" fillId="2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1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3" fillId="2" borderId="7" xfId="0" applyFont="1" applyFill="1" applyBorder="1"/>
    <xf numFmtId="0" fontId="2" fillId="2" borderId="8" xfId="0" applyFont="1" applyFill="1" applyBorder="1"/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/>
    <xf numFmtId="0" fontId="3" fillId="2" borderId="11" xfId="0" applyFont="1" applyFill="1" applyBorder="1"/>
    <xf numFmtId="10" fontId="3" fillId="2" borderId="0" xfId="0" applyNumberFormat="1" applyFont="1" applyFill="1" applyAlignment="1">
      <alignment horizontal="left"/>
    </xf>
    <xf numFmtId="0" fontId="3" fillId="2" borderId="12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/>
    <xf numFmtId="10" fontId="3" fillId="2" borderId="12" xfId="0" applyNumberFormat="1" applyFont="1" applyFill="1" applyBorder="1" applyAlignment="1">
      <alignment horizontal="left"/>
    </xf>
    <xf numFmtId="0" fontId="3" fillId="2" borderId="13" xfId="0" applyFont="1" applyFill="1" applyBorder="1"/>
    <xf numFmtId="10" fontId="3" fillId="2" borderId="14" xfId="0" applyNumberFormat="1" applyFont="1" applyFill="1" applyBorder="1" applyAlignment="1">
      <alignment horizontal="left"/>
    </xf>
    <xf numFmtId="10" fontId="3" fillId="2" borderId="15" xfId="0" applyNumberFormat="1" applyFont="1" applyFill="1" applyBorder="1" applyAlignment="1">
      <alignment horizontal="left"/>
    </xf>
    <xf numFmtId="0" fontId="3" fillId="2" borderId="16" xfId="0" applyFont="1" applyFill="1" applyBorder="1"/>
    <xf numFmtId="10" fontId="3" fillId="2" borderId="17" xfId="0" applyNumberFormat="1" applyFont="1" applyFill="1" applyBorder="1" applyAlignment="1">
      <alignment horizontal="left"/>
    </xf>
    <xf numFmtId="10" fontId="3" fillId="2" borderId="18" xfId="0" applyNumberFormat="1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0" fontId="3" fillId="2" borderId="11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0" fontId="3" fillId="2" borderId="12" xfId="0" applyNumberFormat="1" applyFont="1" applyFill="1" applyBorder="1" applyAlignment="1">
      <alignment horizontal="center"/>
    </xf>
    <xf numFmtId="0" fontId="5" fillId="2" borderId="0" xfId="0" applyFont="1" applyFill="1"/>
    <xf numFmtId="10" fontId="3" fillId="2" borderId="0" xfId="0" applyNumberFormat="1" applyFont="1" applyFill="1"/>
    <xf numFmtId="10" fontId="3" fillId="2" borderId="16" xfId="0" applyNumberFormat="1" applyFont="1" applyFill="1" applyBorder="1" applyAlignment="1">
      <alignment horizontal="center"/>
    </xf>
    <xf numFmtId="10" fontId="8" fillId="2" borderId="17" xfId="0" applyNumberFormat="1" applyFont="1" applyFill="1" applyBorder="1" applyAlignment="1">
      <alignment horizontal="center"/>
    </xf>
    <xf numFmtId="10" fontId="3" fillId="2" borderId="18" xfId="0" applyNumberFormat="1" applyFont="1" applyFill="1" applyBorder="1" applyAlignment="1">
      <alignment horizontal="center"/>
    </xf>
    <xf numFmtId="0" fontId="8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10" fontId="3" fillId="2" borderId="20" xfId="0" applyNumberFormat="1" applyFont="1" applyFill="1" applyBorder="1" applyAlignment="1">
      <alignment horizontal="center"/>
    </xf>
    <xf numFmtId="10" fontId="3" fillId="2" borderId="19" xfId="0" applyNumberFormat="1" applyFont="1" applyFill="1" applyBorder="1" applyAlignment="1">
      <alignment horizontal="center"/>
    </xf>
    <xf numFmtId="10" fontId="3" fillId="2" borderId="21" xfId="0" applyNumberFormat="1" applyFont="1" applyFill="1" applyBorder="1" applyAlignment="1">
      <alignment horizontal="center"/>
    </xf>
    <xf numFmtId="10" fontId="3" fillId="2" borderId="0" xfId="0" applyNumberFormat="1" applyFont="1" applyFill="1" applyAlignment="1">
      <alignment horizontal="center"/>
    </xf>
    <xf numFmtId="10" fontId="3" fillId="2" borderId="17" xfId="0" applyNumberFormat="1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9" fontId="3" fillId="2" borderId="19" xfId="0" applyNumberFormat="1" applyFont="1" applyFill="1" applyBorder="1" applyAlignment="1">
      <alignment horizontal="center"/>
    </xf>
    <xf numFmtId="9" fontId="3" fillId="2" borderId="2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165" fontId="3" fillId="2" borderId="18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7" xfId="0" applyFont="1" applyFill="1" applyBorder="1"/>
    <xf numFmtId="0" fontId="2" fillId="2" borderId="1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2" xfId="0" applyFont="1" applyFill="1" applyBorder="1"/>
    <xf numFmtId="0" fontId="8" fillId="2" borderId="11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left"/>
    </xf>
    <xf numFmtId="165" fontId="1" fillId="2" borderId="0" xfId="0" applyNumberFormat="1" applyFont="1" applyFill="1" applyAlignment="1">
      <alignment horizontal="left"/>
    </xf>
    <xf numFmtId="165" fontId="1" fillId="2" borderId="12" xfId="0" applyNumberFormat="1" applyFont="1" applyFill="1" applyBorder="1" applyAlignment="1">
      <alignment horizontal="left"/>
    </xf>
    <xf numFmtId="165" fontId="1" fillId="2" borderId="17" xfId="0" applyNumberFormat="1" applyFont="1" applyFill="1" applyBorder="1" applyAlignment="1">
      <alignment horizontal="left"/>
    </xf>
    <xf numFmtId="165" fontId="1" fillId="2" borderId="18" xfId="0" applyNumberFormat="1" applyFont="1" applyFill="1" applyBorder="1" applyAlignment="1">
      <alignment horizontal="left"/>
    </xf>
    <xf numFmtId="165" fontId="7" fillId="6" borderId="1" xfId="0" applyNumberFormat="1" applyFont="1" applyFill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/>
    </xf>
    <xf numFmtId="0" fontId="10" fillId="2" borderId="0" xfId="0" applyFont="1" applyFill="1"/>
    <xf numFmtId="10" fontId="3" fillId="2" borderId="1" xfId="0" applyNumberFormat="1" applyFont="1" applyFill="1" applyBorder="1"/>
    <xf numFmtId="10" fontId="6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10" fontId="7" fillId="6" borderId="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right"/>
    </xf>
    <xf numFmtId="0" fontId="3" fillId="2" borderId="11" xfId="0" applyFont="1" applyFill="1" applyBorder="1" applyAlignment="1">
      <alignment horizontal="right"/>
    </xf>
    <xf numFmtId="0" fontId="5" fillId="2" borderId="16" xfId="0" applyFont="1" applyFill="1" applyBorder="1" applyAlignment="1">
      <alignment horizontal="right"/>
    </xf>
    <xf numFmtId="166" fontId="3" fillId="2" borderId="0" xfId="0" applyNumberFormat="1" applyFont="1" applyFill="1" applyAlignment="1">
      <alignment horizontal="center"/>
    </xf>
    <xf numFmtId="166" fontId="3" fillId="2" borderId="17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166" fontId="3" fillId="2" borderId="18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19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7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FF0000"/>
      </font>
      <numFmt numFmtId="164" formatCode="#,##0\ &quot;€&quot;"/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ont>
        <color rgb="FFFF0000"/>
      </font>
      <numFmt numFmtId="164" formatCode="#,##0\ &quot;€&quot;"/>
    </dxf>
    <dxf>
      <fill>
        <patternFill>
          <bgColor theme="7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35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050" b="1"/>
              <a:t>Cost structures differentiated by stage of activity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'Specific cost structure'!$C$11</c:f>
              <c:strCache>
                <c:ptCount val="1"/>
                <c:pt idx="0">
                  <c:v>Capacity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'Specific cost structure'!$B$12:$B$14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structure'!$C$12:$C$14</c:f>
              <c:numCache>
                <c:formatCode>0.00%</c:formatCode>
                <c:ptCount val="3"/>
                <c:pt idx="0">
                  <c:v>0.22699999999999998</c:v>
                </c:pt>
                <c:pt idx="1">
                  <c:v>0.19479166666666664</c:v>
                </c:pt>
                <c:pt idx="2">
                  <c:v>0.16300000000000001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D-8E4C-BAB3-6F50E924236E}"/>
            </c:ext>
          </c:extLst>
        </c:ser>
        <c:ser>
          <c:idx val="1"/>
          <c:order val="1"/>
          <c:tx>
            <c:strRef>
              <c:f>'Specific cost structure'!$D$11</c:f>
              <c:strCache>
                <c:ptCount val="1"/>
                <c:pt idx="0">
                  <c:v>On-call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'Specific cost structure'!$B$12:$B$14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structure'!$D$12:$D$14</c:f>
              <c:numCache>
                <c:formatCode>0.00%</c:formatCode>
                <c:ptCount val="3"/>
                <c:pt idx="0">
                  <c:v>0.64200000000000002</c:v>
                </c:pt>
                <c:pt idx="1">
                  <c:v>0.64895833333333319</c:v>
                </c:pt>
                <c:pt idx="2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D-8E4C-BAB3-6F50E924236E}"/>
            </c:ext>
          </c:extLst>
        </c:ser>
        <c:ser>
          <c:idx val="2"/>
          <c:order val="2"/>
          <c:tx>
            <c:strRef>
              <c:f>'Specific cost structure'!$E$11</c:f>
              <c:strCache>
                <c:ptCount val="1"/>
                <c:pt idx="0">
                  <c:v>Operating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'Specific cost structure'!$B$12:$B$14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structure'!$E$12:$E$14</c:f>
              <c:numCache>
                <c:formatCode>0.00%</c:formatCode>
                <c:ptCount val="3"/>
                <c:pt idx="0">
                  <c:v>0.13100000000000001</c:v>
                </c:pt>
                <c:pt idx="1">
                  <c:v>0.15624999999999997</c:v>
                </c:pt>
                <c:pt idx="2">
                  <c:v>0.187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3D-8E4C-BAB3-6F50E924236E}"/>
            </c:ext>
          </c:extLst>
        </c:ser>
        <c:ser>
          <c:idx val="3"/>
          <c:order val="3"/>
          <c:tx>
            <c:strRef>
              <c:f>'Specific cost structure'!$F$11</c:f>
              <c:strCache>
                <c:ptCount val="1"/>
                <c:pt idx="0">
                  <c:v>Total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'Specific cost structure'!$B$12:$B$14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structure'!$F$12:$F$14</c:f>
              <c:numCache>
                <c:formatCode>0.00%</c:formatCode>
                <c:ptCount val="3"/>
                <c:pt idx="0">
                  <c:v>1</c:v>
                </c:pt>
                <c:pt idx="1">
                  <c:v>0.99999999999999978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3D-8E4C-BAB3-6F50E9242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19120"/>
        <c:axId val="518121904"/>
      </c:scatterChart>
      <c:valAx>
        <c:axId val="5181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18121904"/>
        <c:crosses val="autoZero"/>
        <c:crossBetween val="midCat"/>
      </c:valAx>
      <c:valAx>
        <c:axId val="5181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1811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94313210848644"/>
          <c:y val="0.83148585593467483"/>
          <c:w val="0.77833595800524946"/>
          <c:h val="0.140736366287547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05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Cost structures with differentiation of fixed and variable costs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'Specific cost structure'!$C$17</c:f>
              <c:strCache>
                <c:ptCount val="1"/>
                <c:pt idx="0">
                  <c:v>Fixed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'Specific cost structure'!$B$18:$B$20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structure'!$C$18:$C$20</c:f>
              <c:numCache>
                <c:formatCode>0.00%</c:formatCode>
                <c:ptCount val="3"/>
                <c:pt idx="0">
                  <c:v>0.86899999999999999</c:v>
                </c:pt>
                <c:pt idx="1">
                  <c:v>0.84374999999999978</c:v>
                </c:pt>
                <c:pt idx="2">
                  <c:v>0.81300000000000006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7-7D4C-A763-0167F71E4B92}"/>
            </c:ext>
          </c:extLst>
        </c:ser>
        <c:ser>
          <c:idx val="2"/>
          <c:order val="1"/>
          <c:tx>
            <c:strRef>
              <c:f>'Specific cost structure'!$D$17</c:f>
              <c:strCache>
                <c:ptCount val="1"/>
                <c:pt idx="0">
                  <c:v>Variable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'Specific cost structure'!$B$18:$B$20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structure'!$D$18:$D$20</c:f>
              <c:numCache>
                <c:formatCode>0.00%</c:formatCode>
                <c:ptCount val="3"/>
                <c:pt idx="0">
                  <c:v>0.13100000000000001</c:v>
                </c:pt>
                <c:pt idx="1">
                  <c:v>0.15624999999999997</c:v>
                </c:pt>
                <c:pt idx="2">
                  <c:v>0.187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D7-7D4C-A763-0167F71E4B92}"/>
            </c:ext>
          </c:extLst>
        </c:ser>
        <c:ser>
          <c:idx val="3"/>
          <c:order val="2"/>
          <c:tx>
            <c:strRef>
              <c:f>'Specific cost structure'!$E$17</c:f>
              <c:strCache>
                <c:ptCount val="1"/>
                <c:pt idx="0">
                  <c:v>Total rel costs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'Specific cost structure'!$B$18:$B$20</c:f>
              <c:numCache>
                <c:formatCode>0.00%</c:formatCode>
                <c:ptCount val="3"/>
                <c:pt idx="0">
                  <c:v>0.5</c:v>
                </c:pt>
                <c:pt idx="1">
                  <c:v>0.7</c:v>
                </c:pt>
                <c:pt idx="2">
                  <c:v>1</c:v>
                </c:pt>
              </c:numCache>
            </c:numRef>
          </c:xVal>
          <c:yVal>
            <c:numRef>
              <c:f>'Specific cost structure'!$E$18:$E$20</c:f>
              <c:numCache>
                <c:formatCode>0.00%</c:formatCode>
                <c:ptCount val="3"/>
                <c:pt idx="0">
                  <c:v>1</c:v>
                </c:pt>
                <c:pt idx="1">
                  <c:v>0.99999999999999978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D7-7D4C-A763-0167F71E4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119120"/>
        <c:axId val="518121904"/>
      </c:scatterChart>
      <c:valAx>
        <c:axId val="51811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18121904"/>
        <c:crosses val="autoZero"/>
        <c:crossBetween val="midCat"/>
      </c:valAx>
      <c:valAx>
        <c:axId val="51812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1811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194313210848644"/>
          <c:y val="0.83148585593467483"/>
          <c:w val="0.77833595800524946"/>
          <c:h val="0.140736366287547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05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Cost structures with differentiation of fixed and variable costs (in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'Specific cost structure'!$H$26</c:f>
              <c:strCache>
                <c:ptCount val="1"/>
                <c:pt idx="0">
                  <c:v>Fixed costs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5315815955514773E-2"/>
                  <c:y val="5.25824544393462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DE"/>
                </a:p>
              </c:txPr>
            </c:trendlineLbl>
          </c:trendline>
          <c:xVal>
            <c:numRef>
              <c:f>'Specific cost structure'!$I$25:$T$25</c:f>
              <c:numCache>
                <c:formatCode>0%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</c:numCache>
            </c:numRef>
          </c:xVal>
          <c:yVal>
            <c:numRef>
              <c:f>'Specific cost structure'!$I$26:$T$26</c:f>
              <c:numCache>
                <c:formatCode>0.00%</c:formatCode>
                <c:ptCount val="12"/>
                <c:pt idx="0">
                  <c:v>0.92349999999999988</c:v>
                </c:pt>
                <c:pt idx="1">
                  <c:v>0.91237499999999994</c:v>
                </c:pt>
                <c:pt idx="2">
                  <c:v>0.90124999999999988</c:v>
                </c:pt>
                <c:pt idx="3">
                  <c:v>0.89012499999999994</c:v>
                </c:pt>
                <c:pt idx="4">
                  <c:v>0.879</c:v>
                </c:pt>
                <c:pt idx="5">
                  <c:v>0.86787499999999995</c:v>
                </c:pt>
                <c:pt idx="6">
                  <c:v>0.85675000000000001</c:v>
                </c:pt>
                <c:pt idx="7">
                  <c:v>0.84562500000000007</c:v>
                </c:pt>
                <c:pt idx="8">
                  <c:v>0.83450000000000002</c:v>
                </c:pt>
                <c:pt idx="9">
                  <c:v>0.82337500000000008</c:v>
                </c:pt>
                <c:pt idx="10">
                  <c:v>0.81225000000000003</c:v>
                </c:pt>
                <c:pt idx="11">
                  <c:v>0.80112500000000009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C-B645-9A8C-B8E36CABC094}"/>
            </c:ext>
          </c:extLst>
        </c:ser>
        <c:ser>
          <c:idx val="1"/>
          <c:order val="1"/>
          <c:tx>
            <c:strRef>
              <c:f>'Specific cost structure'!$H$27</c:f>
              <c:strCache>
                <c:ptCount val="1"/>
                <c:pt idx="0">
                  <c:v>Variable costs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722911802373793E-2"/>
                  <c:y val="-5.8155285842885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DE"/>
                </a:p>
              </c:txPr>
            </c:trendlineLbl>
          </c:trendline>
          <c:xVal>
            <c:numRef>
              <c:f>'Specific cost structure'!$I$25:$T$25</c:f>
              <c:numCache>
                <c:formatCode>0%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</c:numCache>
            </c:numRef>
          </c:xVal>
          <c:yVal>
            <c:numRef>
              <c:f>'Specific cost structure'!$I$27:$T$27</c:f>
              <c:numCache>
                <c:formatCode>0.00%</c:formatCode>
                <c:ptCount val="12"/>
                <c:pt idx="0">
                  <c:v>7.6499999999999999E-2</c:v>
                </c:pt>
                <c:pt idx="1">
                  <c:v>8.7624999999999995E-2</c:v>
                </c:pt>
                <c:pt idx="2">
                  <c:v>9.8750000000000004E-2</c:v>
                </c:pt>
                <c:pt idx="3">
                  <c:v>0.109875</c:v>
                </c:pt>
                <c:pt idx="4">
                  <c:v>0.121</c:v>
                </c:pt>
                <c:pt idx="5">
                  <c:v>0.13212499999999999</c:v>
                </c:pt>
                <c:pt idx="6">
                  <c:v>0.14324999999999999</c:v>
                </c:pt>
                <c:pt idx="7">
                  <c:v>0.15437499999999998</c:v>
                </c:pt>
                <c:pt idx="8">
                  <c:v>0.16549999999999998</c:v>
                </c:pt>
                <c:pt idx="9">
                  <c:v>0.17662499999999998</c:v>
                </c:pt>
                <c:pt idx="10">
                  <c:v>0.18774999999999997</c:v>
                </c:pt>
                <c:pt idx="11">
                  <c:v>0.198875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8C-B645-9A8C-B8E36CABC094}"/>
            </c:ext>
          </c:extLst>
        </c:ser>
        <c:ser>
          <c:idx val="2"/>
          <c:order val="2"/>
          <c:tx>
            <c:strRef>
              <c:f>'Specific cost structure'!$H$28</c:f>
              <c:strCache>
                <c:ptCount val="1"/>
                <c:pt idx="0">
                  <c:v>Total costs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'Specific cost structure'!$I$25:$T$25</c:f>
              <c:numCache>
                <c:formatCode>0%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</c:numCache>
            </c:numRef>
          </c:xVal>
          <c:yVal>
            <c:numRef>
              <c:f>'Specific cost structure'!$I$28:$T$28</c:f>
              <c:numCache>
                <c:formatCode>0.00%</c:formatCode>
                <c:ptCount val="12"/>
                <c:pt idx="0">
                  <c:v>0.99999999999999989</c:v>
                </c:pt>
                <c:pt idx="1">
                  <c:v>0.99999999999999989</c:v>
                </c:pt>
                <c:pt idx="2">
                  <c:v>0.99999999999999989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8C-B645-9A8C-B8E36CABC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441552"/>
        <c:axId val="458443280"/>
      </c:scatterChart>
      <c:valAx>
        <c:axId val="45844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Occupancy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458443280"/>
        <c:crosses val="autoZero"/>
        <c:crossBetween val="midCat"/>
      </c:valAx>
      <c:valAx>
        <c:axId val="4584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Costs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458441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23348038243318381"/>
          <c:y val="0.89753122756308057"/>
          <c:w val="0.60896934398409319"/>
          <c:h val="7.10582531350247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chemeClr val="tx1"/>
                </a:solidFill>
              </a:rPr>
              <a:t>Price-Demand</a:t>
            </a:r>
            <a:r>
              <a:rPr lang="en-GB" b="1" baseline="0">
                <a:solidFill>
                  <a:schemeClr val="tx1"/>
                </a:solidFill>
              </a:rPr>
              <a:t> </a:t>
            </a:r>
            <a:r>
              <a:rPr lang="en-GB" b="1">
                <a:solidFill>
                  <a:schemeClr val="tx1"/>
                </a:solidFill>
              </a:rPr>
              <a:t>Relationship</a:t>
            </a:r>
          </a:p>
        </c:rich>
      </c:tx>
      <c:layout>
        <c:manualLayout>
          <c:xMode val="edge"/>
          <c:yMode val="edge"/>
          <c:x val="6.2987440282771895E-2"/>
          <c:y val="2.75862068965517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name>weweqwe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-0.35164845015330393"/>
                  <c:y val="-0.510000271517784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DE"/>
                </a:p>
              </c:txPr>
            </c:trendlineLbl>
          </c:trendline>
          <c:xVal>
            <c:numRef>
              <c:f>'Price-demand relationship'!$B$4:$B$17</c:f>
              <c:numCache>
                <c:formatCode>#,##0.00\ "€"</c:formatCode>
                <c:ptCount val="14"/>
                <c:pt idx="0">
                  <c:v>100</c:v>
                </c:pt>
                <c:pt idx="1">
                  <c:v>128.88999999999999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412.98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</c:numCache>
            </c:numRef>
          </c:xVal>
          <c:yVal>
            <c:numRef>
              <c:f>'Price-demand relationship'!$C$4:$C$17</c:f>
              <c:numCache>
                <c:formatCode>0.00%</c:formatCode>
                <c:ptCount val="14"/>
                <c:pt idx="1">
                  <c:v>0.76100000000000001</c:v>
                </c:pt>
                <c:pt idx="6">
                  <c:v>-0.35736715577236416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B-5B45-A76E-258D2D14C7C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0178667834696598E-2"/>
                  <c:y val="-0.15312421452204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DE"/>
                </a:p>
              </c:txPr>
            </c:trendlineLbl>
          </c:trendline>
          <c:xVal>
            <c:numRef>
              <c:f>'Price-demand relationship'!$B$4:$B$17</c:f>
              <c:numCache>
                <c:formatCode>#,##0.00\ "€"</c:formatCode>
                <c:ptCount val="14"/>
                <c:pt idx="0">
                  <c:v>100</c:v>
                </c:pt>
                <c:pt idx="1">
                  <c:v>128.88999999999999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412.98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</c:numCache>
            </c:numRef>
          </c:xVal>
          <c:yVal>
            <c:numRef>
              <c:f>'Price-demand relationship'!$D$4:$D$17</c:f>
              <c:numCache>
                <c:formatCode>0.00%</c:formatCode>
                <c:ptCount val="14"/>
                <c:pt idx="6">
                  <c:v>1</c:v>
                </c:pt>
                <c:pt idx="10">
                  <c:v>0.69805902222867944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BB-5B45-A76E-258D2D14C7C2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1175026623"/>
        <c:axId val="1175155631"/>
      </c:scatterChart>
      <c:valAx>
        <c:axId val="117502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Room rate</a:t>
                </a:r>
              </a:p>
            </c:rich>
          </c:tx>
          <c:layout>
            <c:manualLayout>
              <c:xMode val="edge"/>
              <c:yMode val="edge"/>
              <c:x val="0.48409346842745482"/>
              <c:y val="0.92589655172413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,##0.00\ &quot;€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175155631"/>
        <c:crosses val="autoZero"/>
        <c:crossBetween val="midCat"/>
      </c:valAx>
      <c:valAx>
        <c:axId val="1175155631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Room occupancy (%)</a:t>
                </a:r>
              </a:p>
            </c:rich>
          </c:tx>
          <c:layout>
            <c:manualLayout>
              <c:xMode val="edge"/>
              <c:yMode val="edge"/>
              <c:x val="1.2950971322849213E-2"/>
              <c:y val="0.378206896551724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17502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chemeClr val="tx1"/>
                </a:solidFill>
              </a:rPr>
              <a:t>Trade-Off Analysis (normal</a:t>
            </a:r>
            <a:r>
              <a:rPr lang="en-GB" b="1" baseline="0">
                <a:solidFill>
                  <a:schemeClr val="tx1"/>
                </a:solidFill>
              </a:rPr>
              <a:t> demand</a:t>
            </a:r>
            <a:r>
              <a:rPr lang="en-GB" b="1">
                <a:solidFill>
                  <a:schemeClr val="tx1"/>
                </a:solidFill>
              </a:rPr>
              <a:t>)</a:t>
            </a:r>
          </a:p>
        </c:rich>
      </c:tx>
      <c:layout>
        <c:manualLayout>
          <c:xMode val="edge"/>
          <c:yMode val="edge"/>
          <c:x val="3.8275543117351297E-2"/>
          <c:y val="6.74329607400473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8.3968432786263161E-2"/>
          <c:y val="0.11990501624359891"/>
          <c:w val="0.78647554786073426"/>
          <c:h val="0.73804195804195805"/>
        </c:manualLayout>
      </c:layout>
      <c:lineChart>
        <c:grouping val="standard"/>
        <c:varyColors val="0"/>
        <c:ser>
          <c:idx val="1"/>
          <c:order val="0"/>
          <c:tx>
            <c:strRef>
              <c:f>'Trade-off analysis - 1'!$B$15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'Trade-off analysis - 1'!$C$10:$O$10</c:f>
              <c:numCache>
                <c:formatCode>#,##0\ "€"</c:formatCode>
                <c:ptCount val="13"/>
                <c:pt idx="0">
                  <c:v>50</c:v>
                </c:pt>
                <c:pt idx="1">
                  <c:v>80</c:v>
                </c:pt>
                <c:pt idx="2">
                  <c:v>110</c:v>
                </c:pt>
                <c:pt idx="3">
                  <c:v>140</c:v>
                </c:pt>
                <c:pt idx="4">
                  <c:v>170</c:v>
                </c:pt>
                <c:pt idx="5">
                  <c:v>200</c:v>
                </c:pt>
                <c:pt idx="6">
                  <c:v>230</c:v>
                </c:pt>
                <c:pt idx="7">
                  <c:v>260</c:v>
                </c:pt>
                <c:pt idx="8">
                  <c:v>290</c:v>
                </c:pt>
                <c:pt idx="9">
                  <c:v>320</c:v>
                </c:pt>
                <c:pt idx="10">
                  <c:v>350</c:v>
                </c:pt>
                <c:pt idx="11">
                  <c:v>380</c:v>
                </c:pt>
                <c:pt idx="12">
                  <c:v>410</c:v>
                </c:pt>
              </c:numCache>
            </c:numRef>
          </c:cat>
          <c:val>
            <c:numRef>
              <c:f>'Trade-off analysis - 1'!$C$15:$O$15</c:f>
              <c:numCache>
                <c:formatCode>#,##0\ "€"</c:formatCode>
                <c:ptCount val="13"/>
                <c:pt idx="0">
                  <c:v>50</c:v>
                </c:pt>
                <c:pt idx="1">
                  <c:v>76.277084091861269</c:v>
                </c:pt>
                <c:pt idx="2">
                  <c:v>91.889996173675229</c:v>
                </c:pt>
                <c:pt idx="3">
                  <c:v>100.41691128132516</c:v>
                </c:pt>
                <c:pt idx="4">
                  <c:v>101.85782941481106</c:v>
                </c:pt>
                <c:pt idx="5">
                  <c:v>96.212750574132968</c:v>
                </c:pt>
                <c:pt idx="6">
                  <c:v>83.48167475929084</c:v>
                </c:pt>
                <c:pt idx="7">
                  <c:v>63.664601970284735</c:v>
                </c:pt>
                <c:pt idx="8">
                  <c:v>36.761532207114548</c:v>
                </c:pt>
                <c:pt idx="9">
                  <c:v>2.7724654697804141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0-3D42-9F84-FB23C4694D9C}"/>
            </c:ext>
          </c:extLst>
        </c:ser>
        <c:ser>
          <c:idx val="2"/>
          <c:order val="1"/>
          <c:tx>
            <c:strRef>
              <c:f>'Trade-off analysis - 1'!$B$16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'Trade-off analysis - 1'!$C$10:$O$10</c:f>
              <c:numCache>
                <c:formatCode>#,##0\ "€"</c:formatCode>
                <c:ptCount val="13"/>
                <c:pt idx="0">
                  <c:v>50</c:v>
                </c:pt>
                <c:pt idx="1">
                  <c:v>80</c:v>
                </c:pt>
                <c:pt idx="2">
                  <c:v>110</c:v>
                </c:pt>
                <c:pt idx="3">
                  <c:v>140</c:v>
                </c:pt>
                <c:pt idx="4">
                  <c:v>170</c:v>
                </c:pt>
                <c:pt idx="5">
                  <c:v>200</c:v>
                </c:pt>
                <c:pt idx="6">
                  <c:v>230</c:v>
                </c:pt>
                <c:pt idx="7">
                  <c:v>260</c:v>
                </c:pt>
                <c:pt idx="8">
                  <c:v>290</c:v>
                </c:pt>
                <c:pt idx="9">
                  <c:v>320</c:v>
                </c:pt>
                <c:pt idx="10">
                  <c:v>350</c:v>
                </c:pt>
                <c:pt idx="11">
                  <c:v>380</c:v>
                </c:pt>
                <c:pt idx="12">
                  <c:v>410</c:v>
                </c:pt>
              </c:numCache>
            </c:numRef>
          </c:cat>
          <c:val>
            <c:numRef>
              <c:f>'Trade-off analysis - 1'!$C$16:$O$16</c:f>
              <c:numCache>
                <c:formatCode>#,##0\ "€"</c:formatCode>
                <c:ptCount val="13"/>
                <c:pt idx="0">
                  <c:v>95.991885032670012</c:v>
                </c:pt>
                <c:pt idx="1">
                  <c:v>95.095256856506637</c:v>
                </c:pt>
                <c:pt idx="2">
                  <c:v>92.819798694136551</c:v>
                </c:pt>
                <c:pt idx="3">
                  <c:v>90.544340531766451</c:v>
                </c:pt>
                <c:pt idx="4">
                  <c:v>88.268882369396351</c:v>
                </c:pt>
                <c:pt idx="5">
                  <c:v>85.993424207026251</c:v>
                </c:pt>
                <c:pt idx="6">
                  <c:v>83.717966044656151</c:v>
                </c:pt>
                <c:pt idx="7">
                  <c:v>81.442507882286066</c:v>
                </c:pt>
                <c:pt idx="8">
                  <c:v>79.167049719915966</c:v>
                </c:pt>
                <c:pt idx="9">
                  <c:v>76.891591557545865</c:v>
                </c:pt>
                <c:pt idx="10">
                  <c:v>76.724661205170008</c:v>
                </c:pt>
                <c:pt idx="11">
                  <c:v>76.724661205170008</c:v>
                </c:pt>
                <c:pt idx="12">
                  <c:v>76.724661205170008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0-3D42-9F84-FB23C4694D9C}"/>
            </c:ext>
          </c:extLst>
        </c:ser>
        <c:ser>
          <c:idx val="3"/>
          <c:order val="2"/>
          <c:tx>
            <c:strRef>
              <c:f>'Trade-off analysis - 1'!$B$17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'Trade-off analysis - 1'!$C$10:$O$10</c:f>
              <c:numCache>
                <c:formatCode>#,##0\ "€"</c:formatCode>
                <c:ptCount val="13"/>
                <c:pt idx="0">
                  <c:v>50</c:v>
                </c:pt>
                <c:pt idx="1">
                  <c:v>80</c:v>
                </c:pt>
                <c:pt idx="2">
                  <c:v>110</c:v>
                </c:pt>
                <c:pt idx="3">
                  <c:v>140</c:v>
                </c:pt>
                <c:pt idx="4">
                  <c:v>170</c:v>
                </c:pt>
                <c:pt idx="5">
                  <c:v>200</c:v>
                </c:pt>
                <c:pt idx="6">
                  <c:v>230</c:v>
                </c:pt>
                <c:pt idx="7">
                  <c:v>260</c:v>
                </c:pt>
                <c:pt idx="8">
                  <c:v>290</c:v>
                </c:pt>
                <c:pt idx="9">
                  <c:v>320</c:v>
                </c:pt>
                <c:pt idx="10">
                  <c:v>350</c:v>
                </c:pt>
                <c:pt idx="11">
                  <c:v>380</c:v>
                </c:pt>
                <c:pt idx="12">
                  <c:v>410</c:v>
                </c:pt>
              </c:numCache>
            </c:numRef>
          </c:cat>
          <c:val>
            <c:numRef>
              <c:f>'Trade-off analysis - 1'!$C$17:$O$17</c:f>
              <c:numCache>
                <c:formatCode>#,##0\ "€"</c:formatCode>
                <c:ptCount val="13"/>
                <c:pt idx="0">
                  <c:v>-45.991885032670012</c:v>
                </c:pt>
                <c:pt idx="1">
                  <c:v>-18.818172764645368</c:v>
                </c:pt>
                <c:pt idx="2">
                  <c:v>-0.9298025204613225</c:v>
                </c:pt>
                <c:pt idx="3">
                  <c:v>9.8725707495587045</c:v>
                </c:pt>
                <c:pt idx="4">
                  <c:v>13.588947045414713</c:v>
                </c:pt>
                <c:pt idx="5">
                  <c:v>10.219326367106717</c:v>
                </c:pt>
                <c:pt idx="6">
                  <c:v>-0.23629128536531141</c:v>
                </c:pt>
                <c:pt idx="7">
                  <c:v>-17.77790591200133</c:v>
                </c:pt>
                <c:pt idx="8">
                  <c:v>-42.405517512801417</c:v>
                </c:pt>
                <c:pt idx="9">
                  <c:v>-74.119126087765451</c:v>
                </c:pt>
                <c:pt idx="10">
                  <c:v>-76.724661205170008</c:v>
                </c:pt>
                <c:pt idx="11">
                  <c:v>-76.724661205170008</c:v>
                </c:pt>
                <c:pt idx="12">
                  <c:v>-76.724661205170008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10-3D42-9F84-FB23C4694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351952"/>
        <c:axId val="1947353680"/>
      </c:lineChart>
      <c:catAx>
        <c:axId val="194735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Room</a:t>
                </a:r>
                <a:r>
                  <a:rPr lang="en-GB" baseline="0">
                    <a:solidFill>
                      <a:schemeClr val="tx1"/>
                    </a:solidFill>
                  </a:rPr>
                  <a:t> rate</a:t>
                </a:r>
                <a:endParaRPr lang="en-GB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603144862916232"/>
              <c:y val="0.93581383183745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,##0\ &quot;€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947353680"/>
        <c:crosses val="autoZero"/>
        <c:auto val="1"/>
        <c:lblAlgn val="ctr"/>
        <c:lblOffset val="200"/>
        <c:noMultiLvlLbl val="0"/>
      </c:catAx>
      <c:valAx>
        <c:axId val="1947353680"/>
        <c:scaling>
          <c:orientation val="minMax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(€)</a:t>
                </a:r>
              </a:p>
            </c:rich>
          </c:tx>
          <c:layout>
            <c:manualLayout>
              <c:xMode val="edge"/>
              <c:yMode val="edge"/>
              <c:x val="3.772649653733042E-3"/>
              <c:y val="0.45007984141842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9473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>
                <a:solidFill>
                  <a:schemeClr val="tx1"/>
                </a:solidFill>
              </a:rPr>
              <a:t>Trade-Off Analysis (Oktoberfest)</a:t>
            </a:r>
          </a:p>
        </c:rich>
      </c:tx>
      <c:layout>
        <c:manualLayout>
          <c:xMode val="edge"/>
          <c:yMode val="edge"/>
          <c:x val="3.8275543117351297E-2"/>
          <c:y val="6.74329607400473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8.3968432786263161E-2"/>
          <c:y val="0.11990501624359891"/>
          <c:w val="0.78647554786073426"/>
          <c:h val="0.73804195804195805"/>
        </c:manualLayout>
      </c:layout>
      <c:lineChart>
        <c:grouping val="standard"/>
        <c:varyColors val="0"/>
        <c:ser>
          <c:idx val="1"/>
          <c:order val="0"/>
          <c:tx>
            <c:strRef>
              <c:f>'Trade-off analysis - 2'!$B$15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'Trade-off analysis - 2'!$C$10:$O$10</c:f>
              <c:numCache>
                <c:formatCode>#,##0\ "€"</c:formatCode>
                <c:ptCount val="13"/>
                <c:pt idx="0">
                  <c:v>100</c:v>
                </c:pt>
                <c:pt idx="1">
                  <c:v>180</c:v>
                </c:pt>
                <c:pt idx="2">
                  <c:v>260</c:v>
                </c:pt>
                <c:pt idx="3">
                  <c:v>340</c:v>
                </c:pt>
                <c:pt idx="4">
                  <c:v>420</c:v>
                </c:pt>
                <c:pt idx="5">
                  <c:v>500</c:v>
                </c:pt>
                <c:pt idx="6">
                  <c:v>580</c:v>
                </c:pt>
                <c:pt idx="7">
                  <c:v>660</c:v>
                </c:pt>
                <c:pt idx="8">
                  <c:v>740</c:v>
                </c:pt>
                <c:pt idx="9">
                  <c:v>820</c:v>
                </c:pt>
                <c:pt idx="10">
                  <c:v>900</c:v>
                </c:pt>
                <c:pt idx="11">
                  <c:v>980</c:v>
                </c:pt>
                <c:pt idx="12">
                  <c:v>1060</c:v>
                </c:pt>
              </c:numCache>
            </c:numRef>
          </c:cat>
          <c:val>
            <c:numRef>
              <c:f>'Trade-off analysis - 2'!$C$15:$O$15</c:f>
              <c:numCache>
                <c:formatCode>#,##0\ "€"</c:formatCode>
                <c:ptCount val="13"/>
                <c:pt idx="0">
                  <c:v>100</c:v>
                </c:pt>
                <c:pt idx="1">
                  <c:v>180</c:v>
                </c:pt>
                <c:pt idx="2">
                  <c:v>260</c:v>
                </c:pt>
                <c:pt idx="3">
                  <c:v>340</c:v>
                </c:pt>
                <c:pt idx="4">
                  <c:v>415.23985253523176</c:v>
                </c:pt>
                <c:pt idx="5">
                  <c:v>429.75375926194977</c:v>
                </c:pt>
                <c:pt idx="6">
                  <c:v>423.6022584628796</c:v>
                </c:pt>
                <c:pt idx="7">
                  <c:v>396.78535013802122</c:v>
                </c:pt>
                <c:pt idx="8">
                  <c:v>349.30303428737471</c:v>
                </c:pt>
                <c:pt idx="9">
                  <c:v>281.15531091094005</c:v>
                </c:pt>
                <c:pt idx="10">
                  <c:v>192.34218000871721</c:v>
                </c:pt>
                <c:pt idx="11">
                  <c:v>82.863641580706215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6-4647-B5C1-3A5305C1579A}"/>
            </c:ext>
          </c:extLst>
        </c:ser>
        <c:ser>
          <c:idx val="2"/>
          <c:order val="1"/>
          <c:tx>
            <c:strRef>
              <c:f>'Trade-off analysis - 2'!$B$16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'Trade-off analysis - 2'!$C$10:$O$10</c:f>
              <c:numCache>
                <c:formatCode>#,##0\ "€"</c:formatCode>
                <c:ptCount val="13"/>
                <c:pt idx="0">
                  <c:v>100</c:v>
                </c:pt>
                <c:pt idx="1">
                  <c:v>180</c:v>
                </c:pt>
                <c:pt idx="2">
                  <c:v>260</c:v>
                </c:pt>
                <c:pt idx="3">
                  <c:v>340</c:v>
                </c:pt>
                <c:pt idx="4">
                  <c:v>420</c:v>
                </c:pt>
                <c:pt idx="5">
                  <c:v>500</c:v>
                </c:pt>
                <c:pt idx="6">
                  <c:v>580</c:v>
                </c:pt>
                <c:pt idx="7">
                  <c:v>660</c:v>
                </c:pt>
                <c:pt idx="8">
                  <c:v>740</c:v>
                </c:pt>
                <c:pt idx="9">
                  <c:v>820</c:v>
                </c:pt>
                <c:pt idx="10">
                  <c:v>900</c:v>
                </c:pt>
                <c:pt idx="11">
                  <c:v>980</c:v>
                </c:pt>
                <c:pt idx="12">
                  <c:v>1060</c:v>
                </c:pt>
              </c:numCache>
            </c:numRef>
          </c:cat>
          <c:val>
            <c:numRef>
              <c:f>'Trade-off analysis - 2'!$C$16:$O$16</c:f>
              <c:numCache>
                <c:formatCode>#,##0\ "€"</c:formatCode>
                <c:ptCount val="13"/>
                <c:pt idx="0">
                  <c:v>95.991885032670012</c:v>
                </c:pt>
                <c:pt idx="1">
                  <c:v>95.991885032670012</c:v>
                </c:pt>
                <c:pt idx="2">
                  <c:v>95.991885032670012</c:v>
                </c:pt>
                <c:pt idx="3">
                  <c:v>95.991885032670012</c:v>
                </c:pt>
                <c:pt idx="4">
                  <c:v>95.773516397775737</c:v>
                </c:pt>
                <c:pt idx="5">
                  <c:v>93.284984945989095</c:v>
                </c:pt>
                <c:pt idx="6">
                  <c:v>90.796453494202439</c:v>
                </c:pt>
                <c:pt idx="7">
                  <c:v>88.307922042415782</c:v>
                </c:pt>
                <c:pt idx="8">
                  <c:v>85.819390590629141</c:v>
                </c:pt>
                <c:pt idx="9">
                  <c:v>83.330859138842499</c:v>
                </c:pt>
                <c:pt idx="10">
                  <c:v>80.842327687055842</c:v>
                </c:pt>
                <c:pt idx="11">
                  <c:v>78.353796235269201</c:v>
                </c:pt>
                <c:pt idx="12">
                  <c:v>76.724661205170008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56-4647-B5C1-3A5305C1579A}"/>
            </c:ext>
          </c:extLst>
        </c:ser>
        <c:ser>
          <c:idx val="3"/>
          <c:order val="2"/>
          <c:tx>
            <c:strRef>
              <c:f>'Trade-off analysis - 2'!$B$17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'Trade-off analysis - 2'!$C$10:$O$10</c:f>
              <c:numCache>
                <c:formatCode>#,##0\ "€"</c:formatCode>
                <c:ptCount val="13"/>
                <c:pt idx="0">
                  <c:v>100</c:v>
                </c:pt>
                <c:pt idx="1">
                  <c:v>180</c:v>
                </c:pt>
                <c:pt idx="2">
                  <c:v>260</c:v>
                </c:pt>
                <c:pt idx="3">
                  <c:v>340</c:v>
                </c:pt>
                <c:pt idx="4">
                  <c:v>420</c:v>
                </c:pt>
                <c:pt idx="5">
                  <c:v>500</c:v>
                </c:pt>
                <c:pt idx="6">
                  <c:v>580</c:v>
                </c:pt>
                <c:pt idx="7">
                  <c:v>660</c:v>
                </c:pt>
                <c:pt idx="8">
                  <c:v>740</c:v>
                </c:pt>
                <c:pt idx="9">
                  <c:v>820</c:v>
                </c:pt>
                <c:pt idx="10">
                  <c:v>900</c:v>
                </c:pt>
                <c:pt idx="11">
                  <c:v>980</c:v>
                </c:pt>
                <c:pt idx="12">
                  <c:v>1060</c:v>
                </c:pt>
              </c:numCache>
            </c:numRef>
          </c:cat>
          <c:val>
            <c:numRef>
              <c:f>'Trade-off analysis - 2'!$C$17:$O$17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84.008114967329988</c:v>
                </c:pt>
                <c:pt idx="2">
                  <c:v>164.00811496732999</c:v>
                </c:pt>
                <c:pt idx="3">
                  <c:v>244.00811496732999</c:v>
                </c:pt>
                <c:pt idx="4">
                  <c:v>319.46633613745604</c:v>
                </c:pt>
                <c:pt idx="5">
                  <c:v>336.46877431596067</c:v>
                </c:pt>
                <c:pt idx="6">
                  <c:v>332.80580496867719</c:v>
                </c:pt>
                <c:pt idx="7">
                  <c:v>308.47742809560543</c:v>
                </c:pt>
                <c:pt idx="8">
                  <c:v>263.48364369674556</c:v>
                </c:pt>
                <c:pt idx="9">
                  <c:v>197.82445177209755</c:v>
                </c:pt>
                <c:pt idx="10">
                  <c:v>111.49985232166136</c:v>
                </c:pt>
                <c:pt idx="11">
                  <c:v>4.5098453454370144</c:v>
                </c:pt>
                <c:pt idx="12">
                  <c:v>-76.724661205170008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56-4647-B5C1-3A5305C15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7351952"/>
        <c:axId val="1947353680"/>
      </c:lineChart>
      <c:catAx>
        <c:axId val="194735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Room</a:t>
                </a:r>
                <a:r>
                  <a:rPr lang="en-GB" baseline="0">
                    <a:solidFill>
                      <a:schemeClr val="tx1"/>
                    </a:solidFill>
                  </a:rPr>
                  <a:t> rate</a:t>
                </a:r>
                <a:endParaRPr lang="en-GB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603144862916232"/>
              <c:y val="0.93581383183745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,##0\ &quot;€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947353680"/>
        <c:crosses val="autoZero"/>
        <c:auto val="1"/>
        <c:lblAlgn val="ctr"/>
        <c:lblOffset val="200"/>
        <c:noMultiLvlLbl val="0"/>
      </c:catAx>
      <c:valAx>
        <c:axId val="1947353680"/>
        <c:scaling>
          <c:orientation val="minMax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(€)</a:t>
                </a:r>
              </a:p>
            </c:rich>
          </c:tx>
          <c:layout>
            <c:manualLayout>
              <c:xMode val="edge"/>
              <c:yMode val="edge"/>
              <c:x val="3.772649653733042E-3"/>
              <c:y val="0.45007984141842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94735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Sensitivity analysis (normal demand)</a:t>
            </a:r>
          </a:p>
        </c:rich>
      </c:tx>
      <c:layout>
        <c:manualLayout>
          <c:xMode val="edge"/>
          <c:yMode val="edge"/>
          <c:x val="7.747043055788238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13389328063241107"/>
          <c:y val="0.12114093959731544"/>
          <c:w val="0.84436758893280628"/>
          <c:h val="0.75178169423452945"/>
        </c:manualLayout>
      </c:layout>
      <c:lineChart>
        <c:grouping val="standard"/>
        <c:varyColors val="0"/>
        <c:ser>
          <c:idx val="2"/>
          <c:order val="0"/>
          <c:tx>
            <c:strRef>
              <c:f>'Sensitivity Analysis - 1'!$D$10</c:f>
              <c:strCache>
                <c:ptCount val="1"/>
                <c:pt idx="0">
                  <c:v>-0,004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- 1'!$D$11:$D$23</c:f>
              <c:numCache>
                <c:formatCode>#,##0\ "€"</c:formatCode>
                <c:ptCount val="13"/>
                <c:pt idx="0">
                  <c:v>-6.6165807584935692</c:v>
                </c:pt>
                <c:pt idx="1">
                  <c:v>7.9299837725064179</c:v>
                </c:pt>
                <c:pt idx="2">
                  <c:v>-57.523451696493566</c:v>
                </c:pt>
                <c:pt idx="3">
                  <c:v>-202.97688716549362</c:v>
                </c:pt>
                <c:pt idx="4">
                  <c:v>-428.43032263449356</c:v>
                </c:pt>
                <c:pt idx="5">
                  <c:v>-733.88375810349362</c:v>
                </c:pt>
                <c:pt idx="6">
                  <c:v>-1119.3371935724938</c:v>
                </c:pt>
                <c:pt idx="7">
                  <c:v>-1584.7906290414937</c:v>
                </c:pt>
                <c:pt idx="8">
                  <c:v>-2130.2440645104939</c:v>
                </c:pt>
                <c:pt idx="9">
                  <c:v>-2755.6974999794938</c:v>
                </c:pt>
                <c:pt idx="10">
                  <c:v>-3461.1509354484938</c:v>
                </c:pt>
                <c:pt idx="11">
                  <c:v>-4246.6043709174937</c:v>
                </c:pt>
                <c:pt idx="12">
                  <c:v>-5112.0578063864941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F-834B-B143-790780D1C6A4}"/>
            </c:ext>
          </c:extLst>
        </c:ser>
        <c:ser>
          <c:idx val="3"/>
          <c:order val="1"/>
          <c:tx>
            <c:strRef>
              <c:f>'Sensitivity Analysis - 1'!$E$10</c:f>
              <c:strCache>
                <c:ptCount val="1"/>
                <c:pt idx="0">
                  <c:v>-0,0038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- 1'!$E$11:$E$23</c:f>
              <c:numCache>
                <c:formatCode>#,##0\ "€"</c:formatCode>
                <c:ptCount val="13"/>
                <c:pt idx="0">
                  <c:v>-5.0019252350435721</c:v>
                </c:pt>
                <c:pt idx="1">
                  <c:v>15.159294819406412</c:v>
                </c:pt>
                <c:pt idx="2">
                  <c:v>-40.679485126143554</c:v>
                </c:pt>
                <c:pt idx="3">
                  <c:v>-172.51826507169358</c:v>
                </c:pt>
                <c:pt idx="4">
                  <c:v>-380.35704501724354</c:v>
                </c:pt>
                <c:pt idx="5">
                  <c:v>-664.19582496279349</c:v>
                </c:pt>
                <c:pt idx="6">
                  <c:v>-1024.0346049083437</c:v>
                </c:pt>
                <c:pt idx="7">
                  <c:v>-1459.8733848538936</c:v>
                </c:pt>
                <c:pt idx="8">
                  <c:v>-1971.7121647994436</c:v>
                </c:pt>
                <c:pt idx="9">
                  <c:v>-2559.5509447449931</c:v>
                </c:pt>
                <c:pt idx="10">
                  <c:v>-3223.3897246905435</c:v>
                </c:pt>
                <c:pt idx="11">
                  <c:v>-3963.2285046360935</c:v>
                </c:pt>
                <c:pt idx="12">
                  <c:v>-4779.0672845816443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3F-834B-B143-790780D1C6A4}"/>
            </c:ext>
          </c:extLst>
        </c:ser>
        <c:ser>
          <c:idx val="4"/>
          <c:order val="2"/>
          <c:tx>
            <c:strRef>
              <c:f>'Sensitivity Analysis - 1'!$F$10</c:f>
              <c:strCache>
                <c:ptCount val="1"/>
                <c:pt idx="0">
                  <c:v>-0,0036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- 1'!$F$11:$F$23</c:f>
              <c:numCache>
                <c:formatCode>#,##0\ "€"</c:formatCode>
                <c:ptCount val="13"/>
                <c:pt idx="0">
                  <c:v>-3.387269711593575</c:v>
                </c:pt>
                <c:pt idx="1">
                  <c:v>22.388605866306435</c:v>
                </c:pt>
                <c:pt idx="2">
                  <c:v>-23.835518555793598</c:v>
                </c:pt>
                <c:pt idx="3">
                  <c:v>-142.05964297789359</c:v>
                </c:pt>
                <c:pt idx="4">
                  <c:v>-332.28376739999362</c:v>
                </c:pt>
                <c:pt idx="5">
                  <c:v>-594.50789182209371</c:v>
                </c:pt>
                <c:pt idx="6">
                  <c:v>-928.73201624419357</c:v>
                </c:pt>
                <c:pt idx="7">
                  <c:v>-1334.9561406662935</c:v>
                </c:pt>
                <c:pt idx="8">
                  <c:v>-1813.1802650883933</c:v>
                </c:pt>
                <c:pt idx="9">
                  <c:v>-2363.4043895104937</c:v>
                </c:pt>
                <c:pt idx="10">
                  <c:v>-2985.6285139325937</c:v>
                </c:pt>
                <c:pt idx="11">
                  <c:v>-3679.8526383546937</c:v>
                </c:pt>
                <c:pt idx="12">
                  <c:v>-4446.0767627767927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3F-834B-B143-790780D1C6A4}"/>
            </c:ext>
          </c:extLst>
        </c:ser>
        <c:ser>
          <c:idx val="5"/>
          <c:order val="3"/>
          <c:tx>
            <c:strRef>
              <c:f>'Sensitivity Analysis - 1'!$G$10</c:f>
              <c:strCache>
                <c:ptCount val="1"/>
                <c:pt idx="0">
                  <c:v>-0,0034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- 1'!$G$11:$G$23</c:f>
              <c:numCache>
                <c:formatCode>#,##0\ "€"</c:formatCode>
                <c:ptCount val="13"/>
                <c:pt idx="0">
                  <c:v>-1.772614188143578</c:v>
                </c:pt>
                <c:pt idx="1">
                  <c:v>29.617916913206429</c:v>
                </c:pt>
                <c:pt idx="2">
                  <c:v>-6.9915519854435786</c:v>
                </c:pt>
                <c:pt idx="3">
                  <c:v>-111.60102088409354</c:v>
                </c:pt>
                <c:pt idx="4">
                  <c:v>-284.21048978274359</c:v>
                </c:pt>
                <c:pt idx="5">
                  <c:v>-524.81995868139359</c:v>
                </c:pt>
                <c:pt idx="6">
                  <c:v>-833.42942758004347</c:v>
                </c:pt>
                <c:pt idx="7">
                  <c:v>-1210.0388964786935</c:v>
                </c:pt>
                <c:pt idx="8">
                  <c:v>-1654.6483653773432</c:v>
                </c:pt>
                <c:pt idx="9">
                  <c:v>-2167.2578342759939</c:v>
                </c:pt>
                <c:pt idx="10">
                  <c:v>-2747.8673031746434</c:v>
                </c:pt>
                <c:pt idx="11">
                  <c:v>-3396.4767720732939</c:v>
                </c:pt>
                <c:pt idx="12">
                  <c:v>-4113.086240971943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3F-834B-B143-790780D1C6A4}"/>
            </c:ext>
          </c:extLst>
        </c:ser>
        <c:ser>
          <c:idx val="6"/>
          <c:order val="4"/>
          <c:tx>
            <c:strRef>
              <c:f>'Sensitivity Analysis - 1'!$H$10</c:f>
              <c:strCache>
                <c:ptCount val="1"/>
                <c:pt idx="0">
                  <c:v>-0,0032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- 1'!$H$11:$H$23</c:f>
              <c:numCache>
                <c:formatCode>#,##0\ "€"</c:formatCode>
                <c:ptCount val="13"/>
                <c:pt idx="0">
                  <c:v>-0.15795866469358089</c:v>
                </c:pt>
                <c:pt idx="1">
                  <c:v>36.847227960106409</c:v>
                </c:pt>
                <c:pt idx="2">
                  <c:v>9.8524145849063984</c:v>
                </c:pt>
                <c:pt idx="3">
                  <c:v>-81.142398790293598</c:v>
                </c:pt>
                <c:pt idx="4">
                  <c:v>-236.13721216549362</c:v>
                </c:pt>
                <c:pt idx="5">
                  <c:v>-455.13202554069369</c:v>
                </c:pt>
                <c:pt idx="6">
                  <c:v>-738.1268389158937</c:v>
                </c:pt>
                <c:pt idx="7">
                  <c:v>-1085.1216522910936</c:v>
                </c:pt>
                <c:pt idx="8">
                  <c:v>-1496.1164656662938</c:v>
                </c:pt>
                <c:pt idx="9">
                  <c:v>-1971.1112790414936</c:v>
                </c:pt>
                <c:pt idx="10">
                  <c:v>-2510.1060924166936</c:v>
                </c:pt>
                <c:pt idx="11">
                  <c:v>-3113.1009057918936</c:v>
                </c:pt>
                <c:pt idx="12">
                  <c:v>-3780.0957191670936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3F-834B-B143-790780D1C6A4}"/>
            </c:ext>
          </c:extLst>
        </c:ser>
        <c:ser>
          <c:idx val="7"/>
          <c:order val="5"/>
          <c:tx>
            <c:strRef>
              <c:f>'Sensitivity Analysis - 1'!$I$10</c:f>
              <c:strCache>
                <c:ptCount val="1"/>
                <c:pt idx="0">
                  <c:v>-0,003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- 1'!$I$11:$I$23</c:f>
              <c:numCache>
                <c:formatCode>#,##0\ "€"</c:formatCode>
                <c:ptCount val="13"/>
                <c:pt idx="0">
                  <c:v>1.4566968587564162</c:v>
                </c:pt>
                <c:pt idx="1">
                  <c:v>44.076539007006431</c:v>
                </c:pt>
                <c:pt idx="2">
                  <c:v>26.696381155256418</c:v>
                </c:pt>
                <c:pt idx="3">
                  <c:v>-50.683776696493567</c:v>
                </c:pt>
                <c:pt idx="4">
                  <c:v>-188.06393454824359</c:v>
                </c:pt>
                <c:pt idx="5">
                  <c:v>-385.44409239999362</c:v>
                </c:pt>
                <c:pt idx="6">
                  <c:v>-642.82425025174359</c:v>
                </c:pt>
                <c:pt idx="7">
                  <c:v>-960.20440810349351</c:v>
                </c:pt>
                <c:pt idx="8">
                  <c:v>-1337.5845659552438</c:v>
                </c:pt>
                <c:pt idx="9">
                  <c:v>-1774.9647238069938</c:v>
                </c:pt>
                <c:pt idx="10">
                  <c:v>-2272.3448816587438</c:v>
                </c:pt>
                <c:pt idx="11">
                  <c:v>-2829.7250395104938</c:v>
                </c:pt>
                <c:pt idx="12">
                  <c:v>-3447.1051973622434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3F-834B-B143-790780D1C6A4}"/>
            </c:ext>
          </c:extLst>
        </c:ser>
        <c:ser>
          <c:idx val="8"/>
          <c:order val="6"/>
          <c:tx>
            <c:strRef>
              <c:f>'Sensitivity Analysis - 1'!$J$10</c:f>
              <c:strCache>
                <c:ptCount val="1"/>
                <c:pt idx="0">
                  <c:v>-0,0028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- 1'!$J$11:$J$23</c:f>
              <c:numCache>
                <c:formatCode>#,##0\ "€"</c:formatCode>
                <c:ptCount val="13"/>
                <c:pt idx="0">
                  <c:v>3.0713523822064275</c:v>
                </c:pt>
                <c:pt idx="1">
                  <c:v>51.305850053906426</c:v>
                </c:pt>
                <c:pt idx="2">
                  <c:v>43.540347725606424</c:v>
                </c:pt>
                <c:pt idx="3">
                  <c:v>-20.22515460269355</c:v>
                </c:pt>
                <c:pt idx="4">
                  <c:v>-139.99065693099354</c:v>
                </c:pt>
                <c:pt idx="5">
                  <c:v>-315.75615925929355</c:v>
                </c:pt>
                <c:pt idx="6">
                  <c:v>-547.5216615875936</c:v>
                </c:pt>
                <c:pt idx="7">
                  <c:v>-835.28716391589342</c:v>
                </c:pt>
                <c:pt idx="8">
                  <c:v>-1179.0526662441937</c:v>
                </c:pt>
                <c:pt idx="9">
                  <c:v>-1578.8181685724935</c:v>
                </c:pt>
                <c:pt idx="10">
                  <c:v>-2034.5836709007938</c:v>
                </c:pt>
                <c:pt idx="11">
                  <c:v>-2546.3491732290931</c:v>
                </c:pt>
                <c:pt idx="12">
                  <c:v>-3114.1146755573936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3F-834B-B143-790780D1C6A4}"/>
            </c:ext>
          </c:extLst>
        </c:ser>
        <c:ser>
          <c:idx val="9"/>
          <c:order val="7"/>
          <c:tx>
            <c:strRef>
              <c:f>'Sensitivity Analysis - 1'!$K$10</c:f>
              <c:strCache>
                <c:ptCount val="1"/>
                <c:pt idx="0">
                  <c:v>-0,0026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- 1'!$K$11:$K$23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58.535161100806434</c:v>
                </c:pt>
                <c:pt idx="2">
                  <c:v>60.384314295956457</c:v>
                </c:pt>
                <c:pt idx="3">
                  <c:v>10.233467491106396</c:v>
                </c:pt>
                <c:pt idx="4">
                  <c:v>-91.917379313743609</c:v>
                </c:pt>
                <c:pt idx="5">
                  <c:v>-246.06822611859349</c:v>
                </c:pt>
                <c:pt idx="6">
                  <c:v>-452.21907292344349</c:v>
                </c:pt>
                <c:pt idx="7">
                  <c:v>-710.36991972829367</c:v>
                </c:pt>
                <c:pt idx="8">
                  <c:v>-1020.5207665331435</c:v>
                </c:pt>
                <c:pt idx="9">
                  <c:v>-1382.6716133379937</c:v>
                </c:pt>
                <c:pt idx="10">
                  <c:v>-1796.8224601428435</c:v>
                </c:pt>
                <c:pt idx="11">
                  <c:v>-2262.9733069476933</c:v>
                </c:pt>
                <c:pt idx="12">
                  <c:v>-2781.1241537525434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3F-834B-B143-790780D1C6A4}"/>
            </c:ext>
          </c:extLst>
        </c:ser>
        <c:ser>
          <c:idx val="10"/>
          <c:order val="8"/>
          <c:tx>
            <c:strRef>
              <c:f>'Sensitivity Analysis - 1'!$L$10</c:f>
              <c:strCache>
                <c:ptCount val="1"/>
                <c:pt idx="0">
                  <c:v>-0,0024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- 1'!$L$11:$L$23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65.764472147706428</c:v>
                </c:pt>
                <c:pt idx="2">
                  <c:v>77.228280866306434</c:v>
                </c:pt>
                <c:pt idx="3">
                  <c:v>40.692089584906427</c:v>
                </c:pt>
                <c:pt idx="4">
                  <c:v>-43.84410169649356</c:v>
                </c:pt>
                <c:pt idx="5">
                  <c:v>-176.38029297789356</c:v>
                </c:pt>
                <c:pt idx="6">
                  <c:v>-356.91648425929355</c:v>
                </c:pt>
                <c:pt idx="7">
                  <c:v>-585.45267554069358</c:v>
                </c:pt>
                <c:pt idx="8">
                  <c:v>-861.98886682209331</c:v>
                </c:pt>
                <c:pt idx="9">
                  <c:v>-1186.5250581034934</c:v>
                </c:pt>
                <c:pt idx="10">
                  <c:v>-1559.0612493848932</c:v>
                </c:pt>
                <c:pt idx="11">
                  <c:v>-1979.5974406662936</c:v>
                </c:pt>
                <c:pt idx="12">
                  <c:v>-2448.1336319476932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3F-834B-B143-790780D1C6A4}"/>
            </c:ext>
          </c:extLst>
        </c:ser>
        <c:ser>
          <c:idx val="11"/>
          <c:order val="9"/>
          <c:tx>
            <c:strRef>
              <c:f>'Sensitivity Analysis - 1'!$M$10</c:f>
              <c:strCache>
                <c:ptCount val="1"/>
                <c:pt idx="0">
                  <c:v>-0,0022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- 1'!$M$11:$M$23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72.993783194606422</c:v>
                </c:pt>
                <c:pt idx="2">
                  <c:v>94.072247436656397</c:v>
                </c:pt>
                <c:pt idx="3">
                  <c:v>71.150711678706401</c:v>
                </c:pt>
                <c:pt idx="4">
                  <c:v>4.2291759207563757</c:v>
                </c:pt>
                <c:pt idx="5">
                  <c:v>-106.69235983719362</c:v>
                </c:pt>
                <c:pt idx="6">
                  <c:v>-261.61389559514362</c:v>
                </c:pt>
                <c:pt idx="7">
                  <c:v>-460.5354313530936</c:v>
                </c:pt>
                <c:pt idx="8">
                  <c:v>-703.4569671110437</c:v>
                </c:pt>
                <c:pt idx="9">
                  <c:v>-990.37850286899379</c:v>
                </c:pt>
                <c:pt idx="10">
                  <c:v>-1321.3000386269434</c:v>
                </c:pt>
                <c:pt idx="11">
                  <c:v>-1696.2215743848938</c:v>
                </c:pt>
                <c:pt idx="12">
                  <c:v>-2115.1431101428439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D3F-834B-B143-790780D1C6A4}"/>
            </c:ext>
          </c:extLst>
        </c:ser>
        <c:ser>
          <c:idx val="12"/>
          <c:order val="10"/>
          <c:tx>
            <c:strRef>
              <c:f>'Sensitivity Analysis - 1'!$N$10</c:f>
              <c:strCache>
                <c:ptCount val="1"/>
                <c:pt idx="0">
                  <c:v>-0,002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- 1'!$N$11:$N$23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80.223094241506431</c:v>
                </c:pt>
                <c:pt idx="2">
                  <c:v>110.91621400700643</c:v>
                </c:pt>
                <c:pt idx="3">
                  <c:v>101.6093337725064</c:v>
                </c:pt>
                <c:pt idx="4">
                  <c:v>52.302453538006404</c:v>
                </c:pt>
                <c:pt idx="5">
                  <c:v>-37.00442669649356</c:v>
                </c:pt>
                <c:pt idx="6">
                  <c:v>-166.31130693099368</c:v>
                </c:pt>
                <c:pt idx="7">
                  <c:v>-335.61818716549368</c:v>
                </c:pt>
                <c:pt idx="8">
                  <c:v>-544.92506739999362</c:v>
                </c:pt>
                <c:pt idx="9">
                  <c:v>-794.23194763449351</c:v>
                </c:pt>
                <c:pt idx="10">
                  <c:v>-1083.5388278689938</c:v>
                </c:pt>
                <c:pt idx="11">
                  <c:v>-1412.8457081034935</c:v>
                </c:pt>
                <c:pt idx="12">
                  <c:v>-1782.1525883379936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F-FE40-A55A-7F3A0654AC5F}"/>
            </c:ext>
          </c:extLst>
        </c:ser>
        <c:ser>
          <c:idx val="13"/>
          <c:order val="11"/>
          <c:tx>
            <c:strRef>
              <c:f>'Sensitivity Analysis - 1'!$O$10</c:f>
              <c:strCache>
                <c:ptCount val="1"/>
                <c:pt idx="0">
                  <c:v>-0,0018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- 1'!$O$11:$O$23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87.452405288406425</c:v>
                </c:pt>
                <c:pt idx="2">
                  <c:v>127.76018057735641</c:v>
                </c:pt>
                <c:pt idx="3">
                  <c:v>132.06795586630642</c:v>
                </c:pt>
                <c:pt idx="4">
                  <c:v>100.3757311552564</c:v>
                </c:pt>
                <c:pt idx="5">
                  <c:v>32.683506444206373</c:v>
                </c:pt>
                <c:pt idx="6">
                  <c:v>-71.008718266843601</c:v>
                </c:pt>
                <c:pt idx="7">
                  <c:v>-210.70094297789359</c:v>
                </c:pt>
                <c:pt idx="8">
                  <c:v>-386.39316768894355</c:v>
                </c:pt>
                <c:pt idx="9">
                  <c:v>-598.08539239999368</c:v>
                </c:pt>
                <c:pt idx="10">
                  <c:v>-845.77761711104358</c:v>
                </c:pt>
                <c:pt idx="11">
                  <c:v>-1129.4698418220937</c:v>
                </c:pt>
                <c:pt idx="12">
                  <c:v>-1449.1620665331434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F-FE40-A55A-7F3A0654AC5F}"/>
            </c:ext>
          </c:extLst>
        </c:ser>
        <c:ser>
          <c:idx val="14"/>
          <c:order val="12"/>
          <c:tx>
            <c:strRef>
              <c:f>'Sensitivity Analysis - 1'!$P$10</c:f>
              <c:strCache>
                <c:ptCount val="1"/>
                <c:pt idx="0">
                  <c:v>-0,0016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- 1'!$P$11:$P$23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94.681716335306405</c:v>
                </c:pt>
                <c:pt idx="2">
                  <c:v>144.60414714770644</c:v>
                </c:pt>
                <c:pt idx="3">
                  <c:v>162.52657796010641</c:v>
                </c:pt>
                <c:pt idx="4">
                  <c:v>148.4490087725064</c:v>
                </c:pt>
                <c:pt idx="5">
                  <c:v>102.37143958490637</c:v>
                </c:pt>
                <c:pt idx="6">
                  <c:v>24.293870397306335</c:v>
                </c:pt>
                <c:pt idx="7">
                  <c:v>-85.783698790293613</c:v>
                </c:pt>
                <c:pt idx="8">
                  <c:v>-227.86126797789373</c:v>
                </c:pt>
                <c:pt idx="9">
                  <c:v>-401.93883716549368</c:v>
                </c:pt>
                <c:pt idx="10">
                  <c:v>-608.01640635309366</c:v>
                </c:pt>
                <c:pt idx="11">
                  <c:v>-846.0939755406938</c:v>
                </c:pt>
                <c:pt idx="12">
                  <c:v>-1116.1715447282936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8F-FE40-A55A-7F3A0654AC5F}"/>
            </c:ext>
          </c:extLst>
        </c:ser>
        <c:ser>
          <c:idx val="15"/>
          <c:order val="13"/>
          <c:tx>
            <c:strRef>
              <c:f>'Sensitivity Analysis - 1'!$Q$10</c:f>
              <c:strCache>
                <c:ptCount val="1"/>
                <c:pt idx="0">
                  <c:v>-0,0014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- 1'!$Q$11:$Q$23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101.91102738220643</c:v>
                </c:pt>
                <c:pt idx="2">
                  <c:v>161.44811371805642</c:v>
                </c:pt>
                <c:pt idx="3">
                  <c:v>192.98520005390642</c:v>
                </c:pt>
                <c:pt idx="4">
                  <c:v>196.52228638975643</c:v>
                </c:pt>
                <c:pt idx="5">
                  <c:v>172.05937272560641</c:v>
                </c:pt>
                <c:pt idx="6">
                  <c:v>119.59645906145643</c:v>
                </c:pt>
                <c:pt idx="7">
                  <c:v>39.133545397306477</c:v>
                </c:pt>
                <c:pt idx="8">
                  <c:v>-69.329368266843616</c:v>
                </c:pt>
                <c:pt idx="9">
                  <c:v>-205.79228193099351</c:v>
                </c:pt>
                <c:pt idx="10">
                  <c:v>-370.25519559514362</c:v>
                </c:pt>
                <c:pt idx="11">
                  <c:v>-562.71810925929356</c:v>
                </c:pt>
                <c:pt idx="12">
                  <c:v>-783.18102292344372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8F-FE40-A55A-7F3A0654AC5F}"/>
            </c:ext>
          </c:extLst>
        </c:ser>
        <c:ser>
          <c:idx val="16"/>
          <c:order val="14"/>
          <c:tx>
            <c:strRef>
              <c:f>'Sensitivity Analysis - 1'!$R$10</c:f>
              <c:strCache>
                <c:ptCount val="1"/>
                <c:pt idx="0">
                  <c:v>-0,0012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- 1'!$R$11:$R$23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178.29208028840642</c:v>
                </c:pt>
                <c:pt idx="3">
                  <c:v>223.44382214770644</c:v>
                </c:pt>
                <c:pt idx="4">
                  <c:v>244.59556400700643</c:v>
                </c:pt>
                <c:pt idx="5">
                  <c:v>241.74730586630642</c:v>
                </c:pt>
                <c:pt idx="6">
                  <c:v>214.89904772560641</c:v>
                </c:pt>
                <c:pt idx="7">
                  <c:v>164.05078958490643</c:v>
                </c:pt>
                <c:pt idx="8">
                  <c:v>89.202531444206542</c:v>
                </c:pt>
                <c:pt idx="9">
                  <c:v>-9.6457266964935542</c:v>
                </c:pt>
                <c:pt idx="10">
                  <c:v>-132.49398483719344</c:v>
                </c:pt>
                <c:pt idx="11">
                  <c:v>-279.34224297789353</c:v>
                </c:pt>
                <c:pt idx="12">
                  <c:v>-450.19050111859337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8F-FE40-A55A-7F3A0654AC5F}"/>
            </c:ext>
          </c:extLst>
        </c:ser>
        <c:ser>
          <c:idx val="17"/>
          <c:order val="15"/>
          <c:tx>
            <c:strRef>
              <c:f>'Sensitivity Analysis - 1'!$S$10</c:f>
              <c:strCache>
                <c:ptCount val="1"/>
                <c:pt idx="0">
                  <c:v>-0,001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- 1'!$S$11:$S$23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195.13604685875643</c:v>
                </c:pt>
                <c:pt idx="3">
                  <c:v>253.90244424150643</c:v>
                </c:pt>
                <c:pt idx="4">
                  <c:v>292.6688416242564</c:v>
                </c:pt>
                <c:pt idx="5">
                  <c:v>311.43523900700643</c:v>
                </c:pt>
                <c:pt idx="6">
                  <c:v>310.20163638975635</c:v>
                </c:pt>
                <c:pt idx="7">
                  <c:v>288.96803377250637</c:v>
                </c:pt>
                <c:pt idx="8">
                  <c:v>247.73443115525637</c:v>
                </c:pt>
                <c:pt idx="9">
                  <c:v>186.50082853800637</c:v>
                </c:pt>
                <c:pt idx="10">
                  <c:v>105.26722592075629</c:v>
                </c:pt>
                <c:pt idx="11">
                  <c:v>4.0336233035064453</c:v>
                </c:pt>
                <c:pt idx="12">
                  <c:v>-117.19997931374368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8F-FE40-A55A-7F3A0654AC5F}"/>
            </c:ext>
          </c:extLst>
        </c:ser>
        <c:ser>
          <c:idx val="0"/>
          <c:order val="16"/>
          <c:tx>
            <c:strRef>
              <c:f>'Sensitivity Analysis - 1'!$T$10</c:f>
              <c:strCache>
                <c:ptCount val="1"/>
                <c:pt idx="0">
                  <c:v>-0,0008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'Sensitivity Analysis - 1'!$C$11:$C$23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- 1'!$T$11:$T$23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284.36106633530636</c:v>
                </c:pt>
                <c:pt idx="4">
                  <c:v>340.74211924150637</c:v>
                </c:pt>
                <c:pt idx="5">
                  <c:v>381.12317214770644</c:v>
                </c:pt>
                <c:pt idx="6">
                  <c:v>405.50422505390634</c:v>
                </c:pt>
                <c:pt idx="7">
                  <c:v>413.88527796010635</c:v>
                </c:pt>
                <c:pt idx="8">
                  <c:v>406.2663308663063</c:v>
                </c:pt>
                <c:pt idx="9">
                  <c:v>382.64738377250637</c:v>
                </c:pt>
                <c:pt idx="10">
                  <c:v>343.02843667870638</c:v>
                </c:pt>
                <c:pt idx="11">
                  <c:v>287.40948958490628</c:v>
                </c:pt>
                <c:pt idx="12">
                  <c:v>215.79054249110629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68F-FE40-A55A-7F3A0654A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102991"/>
        <c:axId val="1639238080"/>
      </c:lineChart>
      <c:catAx>
        <c:axId val="1132102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Room</a:t>
                </a:r>
                <a:r>
                  <a:rPr lang="en-GB" baseline="0"/>
                  <a:t> rate (€)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402166132395509"/>
              <c:y val="0.94332531839560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39238080"/>
        <c:crosses val="autoZero"/>
        <c:auto val="1"/>
        <c:lblAlgn val="ctr"/>
        <c:lblOffset val="100"/>
        <c:noMultiLvlLbl val="0"/>
      </c:catAx>
      <c:valAx>
        <c:axId val="1639238080"/>
        <c:scaling>
          <c:orientation val="minMax"/>
          <c:min val="-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Profit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13210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30294730945194"/>
          <c:y val="0.53244913597209742"/>
          <c:w val="0.38323705813369074"/>
          <c:h val="0.31660598213813879"/>
        </c:manualLayout>
      </c:layout>
      <c:overlay val="0"/>
      <c:spPr>
        <a:solidFill>
          <a:schemeClr val="bg1"/>
        </a:solidFill>
        <a:ln cap="flat">
          <a:solidFill>
            <a:schemeClr val="tx1"/>
          </a:solidFill>
          <a:round/>
        </a:ln>
        <a:effectLst>
          <a:softEdge rad="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Sensitivity analysis (Oktoberfest)</a:t>
            </a:r>
          </a:p>
        </c:rich>
      </c:tx>
      <c:layout>
        <c:manualLayout>
          <c:xMode val="edge"/>
          <c:yMode val="edge"/>
          <c:x val="7.747043055788238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title>
    <c:autoTitleDeleted val="0"/>
    <c:plotArea>
      <c:layout>
        <c:manualLayout>
          <c:layoutTarget val="inner"/>
          <c:xMode val="edge"/>
          <c:yMode val="edge"/>
          <c:x val="0.13389328063241107"/>
          <c:y val="0.12114093959731544"/>
          <c:w val="0.84436758893280628"/>
          <c:h val="0.75178169423452945"/>
        </c:manualLayout>
      </c:layout>
      <c:lineChart>
        <c:grouping val="standard"/>
        <c:varyColors val="0"/>
        <c:ser>
          <c:idx val="2"/>
          <c:order val="0"/>
          <c:tx>
            <c:strRef>
              <c:f>'Sensitivity Analysis - 2'!$D$10</c:f>
              <c:strCache>
                <c:ptCount val="1"/>
                <c:pt idx="0">
                  <c:v>-0,004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- 2'!$D$11:$D$23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79.925472542344352</c:v>
                </c:pt>
                <c:pt idx="2">
                  <c:v>54.307362073344365</c:v>
                </c:pt>
                <c:pt idx="3">
                  <c:v>-51.310748395655679</c:v>
                </c:pt>
                <c:pt idx="4">
                  <c:v>-236.92885886465567</c:v>
                </c:pt>
                <c:pt idx="5">
                  <c:v>-502.54696933365562</c:v>
                </c:pt>
                <c:pt idx="6">
                  <c:v>-848.16507980265578</c:v>
                </c:pt>
                <c:pt idx="7">
                  <c:v>-1273.7831902716557</c:v>
                </c:pt>
                <c:pt idx="8">
                  <c:v>-1779.4013007406559</c:v>
                </c:pt>
                <c:pt idx="9">
                  <c:v>-2365.0194112096556</c:v>
                </c:pt>
                <c:pt idx="10">
                  <c:v>-3030.637521678656</c:v>
                </c:pt>
                <c:pt idx="11">
                  <c:v>-3776.2556321476554</c:v>
                </c:pt>
                <c:pt idx="12">
                  <c:v>-4601.8737426166563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4-1F40-8791-75A68BE9D4CF}"/>
            </c:ext>
          </c:extLst>
        </c:ser>
        <c:ser>
          <c:idx val="3"/>
          <c:order val="1"/>
          <c:tx>
            <c:strRef>
              <c:f>'Sensitivity Analysis - 2'!$E$10</c:f>
              <c:strCache>
                <c:ptCount val="1"/>
                <c:pt idx="0">
                  <c:v>-0,0038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- 2'!$E$11:$E$23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87.15478358924436</c:v>
                </c:pt>
                <c:pt idx="2">
                  <c:v>71.15132864369437</c:v>
                </c:pt>
                <c:pt idx="3">
                  <c:v>-20.852126301855662</c:v>
                </c:pt>
                <c:pt idx="4">
                  <c:v>-188.85558124740561</c:v>
                </c:pt>
                <c:pt idx="5">
                  <c:v>-432.85903619295556</c:v>
                </c:pt>
                <c:pt idx="6">
                  <c:v>-752.86249113850567</c:v>
                </c:pt>
                <c:pt idx="7">
                  <c:v>-1148.8659460840558</c:v>
                </c:pt>
                <c:pt idx="8">
                  <c:v>-1620.8694010296056</c:v>
                </c:pt>
                <c:pt idx="9">
                  <c:v>-2168.8728559751557</c:v>
                </c:pt>
                <c:pt idx="10">
                  <c:v>-2792.8763109207052</c:v>
                </c:pt>
                <c:pt idx="11">
                  <c:v>-3492.8797658662552</c:v>
                </c:pt>
                <c:pt idx="12">
                  <c:v>-4268.8832208118056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4-1F40-8791-75A68BE9D4CF}"/>
            </c:ext>
          </c:extLst>
        </c:ser>
        <c:ser>
          <c:idx val="4"/>
          <c:order val="2"/>
          <c:tx>
            <c:strRef>
              <c:f>'Sensitivity Analysis - 2'!$F$10</c:f>
              <c:strCache>
                <c:ptCount val="1"/>
                <c:pt idx="0">
                  <c:v>-0,0036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- 2'!$F$11:$F$23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94.384094636144354</c:v>
                </c:pt>
                <c:pt idx="2">
                  <c:v>87.995295214044347</c:v>
                </c:pt>
                <c:pt idx="3">
                  <c:v>9.6064957919443685</c:v>
                </c:pt>
                <c:pt idx="4">
                  <c:v>-140.78230363015567</c:v>
                </c:pt>
                <c:pt idx="5">
                  <c:v>-363.17110305225572</c:v>
                </c:pt>
                <c:pt idx="6">
                  <c:v>-657.55990247435568</c:v>
                </c:pt>
                <c:pt idx="7">
                  <c:v>-1023.9487018964555</c:v>
                </c:pt>
                <c:pt idx="8">
                  <c:v>-1462.3375013185553</c:v>
                </c:pt>
                <c:pt idx="9">
                  <c:v>-1972.7263007406559</c:v>
                </c:pt>
                <c:pt idx="10">
                  <c:v>-2555.1151001627554</c:v>
                </c:pt>
                <c:pt idx="11">
                  <c:v>-3209.5038995848563</c:v>
                </c:pt>
                <c:pt idx="12">
                  <c:v>-3935.8926990069554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B4-1F40-8791-75A68BE9D4CF}"/>
            </c:ext>
          </c:extLst>
        </c:ser>
        <c:ser>
          <c:idx val="5"/>
          <c:order val="3"/>
          <c:tx>
            <c:strRef>
              <c:f>'Sensitivity Analysis - 2'!$G$10</c:f>
              <c:strCache>
                <c:ptCount val="1"/>
                <c:pt idx="0">
                  <c:v>-0,0034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- 2'!$G$11:$G$23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101.61340568304436</c:v>
                </c:pt>
                <c:pt idx="2">
                  <c:v>104.83926178439434</c:v>
                </c:pt>
                <c:pt idx="3">
                  <c:v>40.065117885744399</c:v>
                </c:pt>
                <c:pt idx="4">
                  <c:v>-92.709026012905639</c:v>
                </c:pt>
                <c:pt idx="5">
                  <c:v>-293.48316991155571</c:v>
                </c:pt>
                <c:pt idx="6">
                  <c:v>-562.25731381020557</c:v>
                </c:pt>
                <c:pt idx="7">
                  <c:v>-899.03145770885544</c:v>
                </c:pt>
                <c:pt idx="8">
                  <c:v>-1303.8056016075054</c:v>
                </c:pt>
                <c:pt idx="9">
                  <c:v>-1776.5797455061556</c:v>
                </c:pt>
                <c:pt idx="10">
                  <c:v>-2317.3538894048056</c:v>
                </c:pt>
                <c:pt idx="11">
                  <c:v>-2926.1280333034556</c:v>
                </c:pt>
                <c:pt idx="12">
                  <c:v>-3602.9021772021056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B4-1F40-8791-75A68BE9D4CF}"/>
            </c:ext>
          </c:extLst>
        </c:ser>
        <c:ser>
          <c:idx val="6"/>
          <c:order val="4"/>
          <c:tx>
            <c:strRef>
              <c:f>'Sensitivity Analysis - 2'!$H$10</c:f>
              <c:strCache>
                <c:ptCount val="1"/>
                <c:pt idx="0">
                  <c:v>-0,0032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- 2'!$H$11:$H$23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121.68322835474434</c:v>
                </c:pt>
                <c:pt idx="3">
                  <c:v>70.523739979544331</c:v>
                </c:pt>
                <c:pt idx="4">
                  <c:v>-44.635748395655696</c:v>
                </c:pt>
                <c:pt idx="5">
                  <c:v>-223.79523677085575</c:v>
                </c:pt>
                <c:pt idx="6">
                  <c:v>-466.95472514605581</c:v>
                </c:pt>
                <c:pt idx="7">
                  <c:v>-774.11421352125581</c:v>
                </c:pt>
                <c:pt idx="8">
                  <c:v>-1145.273701896456</c:v>
                </c:pt>
                <c:pt idx="9">
                  <c:v>-1580.4331902716558</c:v>
                </c:pt>
                <c:pt idx="10">
                  <c:v>-2079.5926786468558</c:v>
                </c:pt>
                <c:pt idx="11">
                  <c:v>-2642.7521670220563</c:v>
                </c:pt>
                <c:pt idx="12">
                  <c:v>-3269.9116553972558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B4-1F40-8791-75A68BE9D4CF}"/>
            </c:ext>
          </c:extLst>
        </c:ser>
        <c:ser>
          <c:idx val="7"/>
          <c:order val="5"/>
          <c:tx>
            <c:strRef>
              <c:f>'Sensitivity Analysis - 2'!$I$10</c:f>
              <c:strCache>
                <c:ptCount val="1"/>
                <c:pt idx="0">
                  <c:v>-0,003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- 2'!$I$11:$I$23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138.52719492509434</c:v>
                </c:pt>
                <c:pt idx="3">
                  <c:v>100.98236207334435</c:v>
                </c:pt>
                <c:pt idx="4">
                  <c:v>3.4375292215943318</c:v>
                </c:pt>
                <c:pt idx="5">
                  <c:v>-154.10730363015568</c:v>
                </c:pt>
                <c:pt idx="6">
                  <c:v>-371.6521364819057</c:v>
                </c:pt>
                <c:pt idx="7">
                  <c:v>-649.19696933365549</c:v>
                </c:pt>
                <c:pt idx="8">
                  <c:v>-986.74180218540585</c:v>
                </c:pt>
                <c:pt idx="9">
                  <c:v>-1384.2866350371555</c:v>
                </c:pt>
                <c:pt idx="10">
                  <c:v>-1841.831467888906</c:v>
                </c:pt>
                <c:pt idx="11">
                  <c:v>-2359.3763007406556</c:v>
                </c:pt>
                <c:pt idx="12">
                  <c:v>-2936.9211335924056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B4-1F40-8791-75A68BE9D4CF}"/>
            </c:ext>
          </c:extLst>
        </c:ser>
        <c:ser>
          <c:idx val="8"/>
          <c:order val="6"/>
          <c:tx>
            <c:strRef>
              <c:f>'Sensitivity Analysis - 2'!$J$10</c:f>
              <c:strCache>
                <c:ptCount val="1"/>
                <c:pt idx="0">
                  <c:v>-0,0028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- 2'!$J$11:$J$23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155.37116149544437</c:v>
                </c:pt>
                <c:pt idx="3">
                  <c:v>131.44098416714439</c:v>
                </c:pt>
                <c:pt idx="4">
                  <c:v>51.510806838844388</c:v>
                </c:pt>
                <c:pt idx="5">
                  <c:v>-84.419370489455616</c:v>
                </c:pt>
                <c:pt idx="6">
                  <c:v>-276.34954781775565</c:v>
                </c:pt>
                <c:pt idx="7">
                  <c:v>-524.27972514605551</c:v>
                </c:pt>
                <c:pt idx="8">
                  <c:v>-828.20990247435566</c:v>
                </c:pt>
                <c:pt idx="9">
                  <c:v>-1188.1400798026555</c:v>
                </c:pt>
                <c:pt idx="10">
                  <c:v>-1604.0702571309557</c:v>
                </c:pt>
                <c:pt idx="11">
                  <c:v>-2076.0004344592553</c:v>
                </c:pt>
                <c:pt idx="12">
                  <c:v>-2603.9306117875558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6B4-1F40-8791-75A68BE9D4CF}"/>
            </c:ext>
          </c:extLst>
        </c:ser>
        <c:ser>
          <c:idx val="9"/>
          <c:order val="7"/>
          <c:tx>
            <c:strRef>
              <c:f>'Sensitivity Analysis - 2'!$K$10</c:f>
              <c:strCache>
                <c:ptCount val="1"/>
                <c:pt idx="0">
                  <c:v>-0,0026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- 2'!$K$11:$K$23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172.2151280657944</c:v>
                </c:pt>
                <c:pt idx="3">
                  <c:v>161.89960626094432</c:v>
                </c:pt>
                <c:pt idx="4">
                  <c:v>99.584084456094303</c:v>
                </c:pt>
                <c:pt idx="5">
                  <c:v>-14.731437348755563</c:v>
                </c:pt>
                <c:pt idx="6">
                  <c:v>-181.04695915360554</c:v>
                </c:pt>
                <c:pt idx="7">
                  <c:v>-399.36248095845571</c:v>
                </c:pt>
                <c:pt idx="8">
                  <c:v>-669.67800276330559</c:v>
                </c:pt>
                <c:pt idx="9">
                  <c:v>-991.99352456815575</c:v>
                </c:pt>
                <c:pt idx="10">
                  <c:v>-1366.3090463730055</c:v>
                </c:pt>
                <c:pt idx="11">
                  <c:v>-1792.6245681778553</c:v>
                </c:pt>
                <c:pt idx="12">
                  <c:v>-2270.9400899827056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6B4-1F40-8791-75A68BE9D4CF}"/>
            </c:ext>
          </c:extLst>
        </c:ser>
        <c:ser>
          <c:idx val="10"/>
          <c:order val="8"/>
          <c:tx>
            <c:strRef>
              <c:f>'Sensitivity Analysis - 2'!$L$10</c:f>
              <c:strCache>
                <c:ptCount val="1"/>
                <c:pt idx="0">
                  <c:v>-0,0024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- 2'!$L$11:$L$23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189.05909463614432</c:v>
                </c:pt>
                <c:pt idx="3">
                  <c:v>192.35822835474437</c:v>
                </c:pt>
                <c:pt idx="4">
                  <c:v>147.65736207334436</c:v>
                </c:pt>
                <c:pt idx="5">
                  <c:v>54.956495791944377</c:v>
                </c:pt>
                <c:pt idx="6">
                  <c:v>-85.744370489455619</c:v>
                </c:pt>
                <c:pt idx="7">
                  <c:v>-274.44523677085562</c:v>
                </c:pt>
                <c:pt idx="8">
                  <c:v>-511.1461030522554</c:v>
                </c:pt>
                <c:pt idx="9">
                  <c:v>-795.84696933365558</c:v>
                </c:pt>
                <c:pt idx="10">
                  <c:v>-1128.5478356150552</c:v>
                </c:pt>
                <c:pt idx="11">
                  <c:v>-1509.2487018964555</c:v>
                </c:pt>
                <c:pt idx="12">
                  <c:v>-1937.9495681778553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6B4-1F40-8791-75A68BE9D4CF}"/>
            </c:ext>
          </c:extLst>
        </c:ser>
        <c:ser>
          <c:idx val="11"/>
          <c:order val="9"/>
          <c:tx>
            <c:strRef>
              <c:f>'Sensitivity Analysis - 2'!$M$10</c:f>
              <c:strCache>
                <c:ptCount val="1"/>
                <c:pt idx="0">
                  <c:v>-0,0022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- 2'!$M$11:$M$23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222.81685044854436</c:v>
                </c:pt>
                <c:pt idx="4">
                  <c:v>195.73063969059433</c:v>
                </c:pt>
                <c:pt idx="5">
                  <c:v>124.64442893264429</c:v>
                </c:pt>
                <c:pt idx="6">
                  <c:v>9.5582181746943036</c:v>
                </c:pt>
                <c:pt idx="7">
                  <c:v>-149.5279925832557</c:v>
                </c:pt>
                <c:pt idx="8">
                  <c:v>-352.61420334120589</c:v>
                </c:pt>
                <c:pt idx="9">
                  <c:v>-599.70041409915586</c:v>
                </c:pt>
                <c:pt idx="10">
                  <c:v>-890.78662485710561</c:v>
                </c:pt>
                <c:pt idx="11">
                  <c:v>-1225.8728356150557</c:v>
                </c:pt>
                <c:pt idx="12">
                  <c:v>-1604.959046373006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6B4-1F40-8791-75A68BE9D4CF}"/>
            </c:ext>
          </c:extLst>
        </c:ser>
        <c:ser>
          <c:idx val="12"/>
          <c:order val="10"/>
          <c:tx>
            <c:strRef>
              <c:f>'Sensitivity Analysis - 2'!$N$10</c:f>
              <c:strCache>
                <c:ptCount val="1"/>
                <c:pt idx="0">
                  <c:v>-0,002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- 2'!$N$11:$N$23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253.27547254234435</c:v>
                </c:pt>
                <c:pt idx="4">
                  <c:v>243.80391730784436</c:v>
                </c:pt>
                <c:pt idx="5">
                  <c:v>194.33236207334437</c:v>
                </c:pt>
                <c:pt idx="6">
                  <c:v>104.86080683884425</c:v>
                </c:pt>
                <c:pt idx="7">
                  <c:v>-24.610748395655733</c:v>
                </c:pt>
                <c:pt idx="8">
                  <c:v>-194.08230363015571</c:v>
                </c:pt>
                <c:pt idx="9">
                  <c:v>-403.55385886465569</c:v>
                </c:pt>
                <c:pt idx="10">
                  <c:v>-653.02541409915591</c:v>
                </c:pt>
                <c:pt idx="11">
                  <c:v>-942.49696933365556</c:v>
                </c:pt>
                <c:pt idx="12">
                  <c:v>-1271.9685245681558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6B4-1F40-8791-75A68BE9D4CF}"/>
            </c:ext>
          </c:extLst>
        </c:ser>
        <c:ser>
          <c:idx val="13"/>
          <c:order val="11"/>
          <c:tx>
            <c:strRef>
              <c:f>'Sensitivity Analysis - 2'!$O$10</c:f>
              <c:strCache>
                <c:ptCount val="1"/>
                <c:pt idx="0">
                  <c:v>-0,0018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- 2'!$O$11:$O$23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283.73409463614433</c:v>
                </c:pt>
                <c:pt idx="4">
                  <c:v>291.87719492509427</c:v>
                </c:pt>
                <c:pt idx="5">
                  <c:v>264.02029521404432</c:v>
                </c:pt>
                <c:pt idx="6">
                  <c:v>200.16339550299432</c:v>
                </c:pt>
                <c:pt idx="7">
                  <c:v>100.30649579194437</c:v>
                </c:pt>
                <c:pt idx="8">
                  <c:v>-35.550403919105577</c:v>
                </c:pt>
                <c:pt idx="9">
                  <c:v>-207.4073036301557</c:v>
                </c:pt>
                <c:pt idx="10">
                  <c:v>-415.26420334120564</c:v>
                </c:pt>
                <c:pt idx="11">
                  <c:v>-659.12110305225588</c:v>
                </c:pt>
                <c:pt idx="12">
                  <c:v>-938.97800276330554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6B4-1F40-8791-75A68BE9D4CF}"/>
            </c:ext>
          </c:extLst>
        </c:ser>
        <c:ser>
          <c:idx val="14"/>
          <c:order val="12"/>
          <c:tx>
            <c:strRef>
              <c:f>'Sensitivity Analysis - 2'!$P$10</c:f>
              <c:strCache>
                <c:ptCount val="1"/>
                <c:pt idx="0">
                  <c:v>-0,0016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- 2'!$P$11:$P$23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304.00811496733002</c:v>
                </c:pt>
                <c:pt idx="4">
                  <c:v>339.9504725423443</c:v>
                </c:pt>
                <c:pt idx="5">
                  <c:v>333.70822835474434</c:v>
                </c:pt>
                <c:pt idx="6">
                  <c:v>295.46598416714426</c:v>
                </c:pt>
                <c:pt idx="7">
                  <c:v>225.22373997954429</c:v>
                </c:pt>
                <c:pt idx="8">
                  <c:v>122.98149579194418</c:v>
                </c:pt>
                <c:pt idx="9">
                  <c:v>-11.260748395655767</c:v>
                </c:pt>
                <c:pt idx="10">
                  <c:v>-177.50299258325569</c:v>
                </c:pt>
                <c:pt idx="11">
                  <c:v>-375.74523677085585</c:v>
                </c:pt>
                <c:pt idx="12">
                  <c:v>-605.98748095845576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6B4-1F40-8791-75A68BE9D4CF}"/>
            </c:ext>
          </c:extLst>
        </c:ser>
        <c:ser>
          <c:idx val="15"/>
          <c:order val="13"/>
          <c:tx>
            <c:strRef>
              <c:f>'Sensitivity Analysis - 2'!$Q$10</c:f>
              <c:strCache>
                <c:ptCount val="1"/>
                <c:pt idx="0">
                  <c:v>-0,0014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- 2'!$Q$11:$Q$23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304.00811496733002</c:v>
                </c:pt>
                <c:pt idx="4">
                  <c:v>388.02375015959433</c:v>
                </c:pt>
                <c:pt idx="5">
                  <c:v>403.3961614954444</c:v>
                </c:pt>
                <c:pt idx="6">
                  <c:v>390.76857283129436</c:v>
                </c:pt>
                <c:pt idx="7">
                  <c:v>350.14098416714438</c:v>
                </c:pt>
                <c:pt idx="8">
                  <c:v>281.51339550299429</c:v>
                </c:pt>
                <c:pt idx="9">
                  <c:v>184.88580683884442</c:v>
                </c:pt>
                <c:pt idx="10">
                  <c:v>60.258218174694264</c:v>
                </c:pt>
                <c:pt idx="11">
                  <c:v>-92.369370489455605</c:v>
                </c:pt>
                <c:pt idx="12">
                  <c:v>-272.99695915360576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6B4-1F40-8791-75A68BE9D4CF}"/>
            </c:ext>
          </c:extLst>
        </c:ser>
        <c:ser>
          <c:idx val="16"/>
          <c:order val="14"/>
          <c:tx>
            <c:strRef>
              <c:f>'Sensitivity Analysis - 2'!$R$10</c:f>
              <c:strCache>
                <c:ptCount val="1"/>
                <c:pt idx="0">
                  <c:v>-0,0012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- 2'!$R$11:$R$23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304.00811496733002</c:v>
                </c:pt>
                <c:pt idx="4">
                  <c:v>404.00811496733002</c:v>
                </c:pt>
                <c:pt idx="5">
                  <c:v>473.0840946361443</c:v>
                </c:pt>
                <c:pt idx="6">
                  <c:v>486.07116149544436</c:v>
                </c:pt>
                <c:pt idx="7">
                  <c:v>475.05822835474436</c:v>
                </c:pt>
                <c:pt idx="8">
                  <c:v>440.04529521404442</c:v>
                </c:pt>
                <c:pt idx="9">
                  <c:v>381.03236207334436</c:v>
                </c:pt>
                <c:pt idx="10">
                  <c:v>298.01942893264447</c:v>
                </c:pt>
                <c:pt idx="11">
                  <c:v>191.00649579194439</c:v>
                </c:pt>
                <c:pt idx="12">
                  <c:v>59.993562651244517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6B4-1F40-8791-75A68BE9D4CF}"/>
            </c:ext>
          </c:extLst>
        </c:ser>
        <c:ser>
          <c:idx val="17"/>
          <c:order val="15"/>
          <c:tx>
            <c:strRef>
              <c:f>'Sensitivity Analysis - 2'!$S$10</c:f>
              <c:strCache>
                <c:ptCount val="1"/>
                <c:pt idx="0">
                  <c:v>-0,001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- 2'!$S$11:$S$23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304.00811496733002</c:v>
                </c:pt>
                <c:pt idx="4">
                  <c:v>404.00811496733002</c:v>
                </c:pt>
                <c:pt idx="5">
                  <c:v>504.00811496733002</c:v>
                </c:pt>
                <c:pt idx="6">
                  <c:v>581.37375015959424</c:v>
                </c:pt>
                <c:pt idx="7">
                  <c:v>599.97547254234428</c:v>
                </c:pt>
                <c:pt idx="8">
                  <c:v>598.57719492509432</c:v>
                </c:pt>
                <c:pt idx="9">
                  <c:v>577.17891730784436</c:v>
                </c:pt>
                <c:pt idx="10">
                  <c:v>535.78063969059417</c:v>
                </c:pt>
                <c:pt idx="11">
                  <c:v>474.38236207334438</c:v>
                </c:pt>
                <c:pt idx="12">
                  <c:v>392.98408445609425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6B4-1F40-8791-75A68BE9D4CF}"/>
            </c:ext>
          </c:extLst>
        </c:ser>
        <c:ser>
          <c:idx val="0"/>
          <c:order val="16"/>
          <c:tx>
            <c:strRef>
              <c:f>'Sensitivity Analysis - 2'!$T$10</c:f>
              <c:strCache>
                <c:ptCount val="1"/>
                <c:pt idx="0">
                  <c:v>-0,0008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'Sensitivity Analysis - 2'!$C$11:$C$23</c:f>
              <c:numCache>
                <c:formatCode>#,##0\ "€"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</c:numCache>
            </c:numRef>
          </c:cat>
          <c:val>
            <c:numRef>
              <c:f>'Sensitivity Analysis - 2'!$T$11:$T$23</c:f>
              <c:numCache>
                <c:formatCode>#,##0\ "€"</c:formatCode>
                <c:ptCount val="13"/>
                <c:pt idx="0">
                  <c:v>4.0081149673299876</c:v>
                </c:pt>
                <c:pt idx="1">
                  <c:v>104.00811496732999</c:v>
                </c:pt>
                <c:pt idx="2">
                  <c:v>204.00811496732999</c:v>
                </c:pt>
                <c:pt idx="3">
                  <c:v>304.00811496733002</c:v>
                </c:pt>
                <c:pt idx="4">
                  <c:v>404.00811496733002</c:v>
                </c:pt>
                <c:pt idx="5">
                  <c:v>504.00811496733002</c:v>
                </c:pt>
                <c:pt idx="6">
                  <c:v>604.00811496733002</c:v>
                </c:pt>
                <c:pt idx="7">
                  <c:v>704.00811496733002</c:v>
                </c:pt>
                <c:pt idx="8">
                  <c:v>757.10909463614428</c:v>
                </c:pt>
                <c:pt idx="9">
                  <c:v>773.32547254234419</c:v>
                </c:pt>
                <c:pt idx="10">
                  <c:v>773.54185044854432</c:v>
                </c:pt>
                <c:pt idx="11">
                  <c:v>757.75822835474423</c:v>
                </c:pt>
                <c:pt idx="12">
                  <c:v>725.97460626094426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6B4-1F40-8791-75A68BE9D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2102991"/>
        <c:axId val="1639238080"/>
      </c:lineChart>
      <c:catAx>
        <c:axId val="1132102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Room</a:t>
                </a:r>
                <a:r>
                  <a:rPr lang="en-GB" baseline="0"/>
                  <a:t> rate (€)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402166132395509"/>
              <c:y val="0.943325318395603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39238080"/>
        <c:crosses val="autoZero"/>
        <c:auto val="1"/>
        <c:lblAlgn val="ctr"/>
        <c:lblOffset val="100"/>
        <c:noMultiLvlLbl val="0"/>
      </c:catAx>
      <c:valAx>
        <c:axId val="1639238080"/>
        <c:scaling>
          <c:orientation val="minMax"/>
          <c:min val="-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/>
                  <a:t>Profit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#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13210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30294730945194"/>
          <c:y val="0.53244913597209742"/>
          <c:w val="0.38323705813369074"/>
          <c:h val="0.31660598213813879"/>
        </c:manualLayout>
      </c:layout>
      <c:overlay val="0"/>
      <c:spPr>
        <a:solidFill>
          <a:schemeClr val="bg1"/>
        </a:solidFill>
        <a:ln cap="flat">
          <a:solidFill>
            <a:schemeClr val="tx1"/>
          </a:solidFill>
          <a:round/>
        </a:ln>
        <a:effectLst>
          <a:softEdge rad="0"/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9</xdr:row>
      <xdr:rowOff>190500</xdr:rowOff>
    </xdr:from>
    <xdr:to>
      <xdr:col>12</xdr:col>
      <xdr:colOff>6350</xdr:colOff>
      <xdr:row>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31F81B-E784-3242-BF18-7A96029EDF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812800</xdr:colOff>
      <xdr:row>9</xdr:row>
      <xdr:rowOff>190500</xdr:rowOff>
    </xdr:from>
    <xdr:to>
      <xdr:col>18</xdr:col>
      <xdr:colOff>431800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380208-1E57-D344-863E-8D72025784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49607</xdr:colOff>
      <xdr:row>28</xdr:row>
      <xdr:rowOff>151966</xdr:rowOff>
    </xdr:from>
    <xdr:to>
      <xdr:col>13</xdr:col>
      <xdr:colOff>550550</xdr:colOff>
      <xdr:row>46</xdr:row>
      <xdr:rowOff>112455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703951-4D47-7E48-9540-0BC19F382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501650</xdr:colOff>
      <xdr:row>2</xdr:row>
      <xdr:rowOff>12700</xdr:rowOff>
    </xdr:from>
    <xdr:to>
      <xdr:col>10</xdr:col>
      <xdr:colOff>457200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D217A8-B880-4456-91F7-D83EF9923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20</xdr:row>
      <xdr:rowOff>177800</xdr:rowOff>
    </xdr:from>
    <xdr:to>
      <xdr:col>11</xdr:col>
      <xdr:colOff>444500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C67DA-3AD4-034F-8499-257B2208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20</xdr:row>
      <xdr:rowOff>177800</xdr:rowOff>
    </xdr:from>
    <xdr:to>
      <xdr:col>11</xdr:col>
      <xdr:colOff>444500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20C29-2A10-4440-B4DB-DC0687EB3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25</xdr:row>
      <xdr:rowOff>0</xdr:rowOff>
    </xdr:from>
    <xdr:to>
      <xdr:col>8</xdr:col>
      <xdr:colOff>571500</xdr:colOff>
      <xdr:row>43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1CD05-2CF7-6354-2A25-67479FBF5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25</xdr:row>
      <xdr:rowOff>0</xdr:rowOff>
    </xdr:from>
    <xdr:to>
      <xdr:col>8</xdr:col>
      <xdr:colOff>571500</xdr:colOff>
      <xdr:row>43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FD97C9-DE08-6D4F-AF02-1A49E406F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C0AF-A1C9-6E46-B0DF-20C8801D1718}">
  <dimension ref="B3:L19"/>
  <sheetViews>
    <sheetView workbookViewId="0">
      <selection activeCell="G4" sqref="G4"/>
    </sheetView>
  </sheetViews>
  <sheetFormatPr baseColWidth="10" defaultRowHeight="16" x14ac:dyDescent="0.2"/>
  <cols>
    <col min="1" max="1" width="10.83203125" style="18"/>
    <col min="2" max="2" width="52.5" style="18" customWidth="1"/>
    <col min="3" max="4" width="19.83203125" style="18" customWidth="1"/>
    <col min="5" max="6" width="10.83203125" style="18"/>
    <col min="7" max="7" width="23.83203125" style="18" customWidth="1"/>
    <col min="8" max="8" width="13.83203125" style="18" customWidth="1"/>
    <col min="9" max="11" width="16.83203125" style="18" customWidth="1"/>
    <col min="12" max="12" width="10.83203125" style="63"/>
    <col min="13" max="16384" width="10.83203125" style="18"/>
  </cols>
  <sheetData>
    <row r="3" spans="2:12" x14ac:dyDescent="0.2">
      <c r="B3" s="35" t="s">
        <v>33</v>
      </c>
      <c r="G3" s="35" t="s">
        <v>97</v>
      </c>
    </row>
    <row r="4" spans="2:12" ht="17" thickBot="1" x14ac:dyDescent="0.25">
      <c r="B4" s="36" t="s">
        <v>34</v>
      </c>
      <c r="C4" s="37" t="s">
        <v>35</v>
      </c>
      <c r="D4" s="38"/>
      <c r="G4" s="122" t="s">
        <v>68</v>
      </c>
      <c r="H4" s="123" t="s">
        <v>21</v>
      </c>
      <c r="I4" s="123" t="s">
        <v>56</v>
      </c>
      <c r="J4" s="123" t="s">
        <v>57</v>
      </c>
      <c r="K4" s="124" t="s">
        <v>58</v>
      </c>
    </row>
    <row r="5" spans="2:12" x14ac:dyDescent="0.2">
      <c r="B5" s="39" t="s">
        <v>36</v>
      </c>
      <c r="C5" s="40"/>
      <c r="D5" s="41"/>
      <c r="G5" s="116" t="s">
        <v>94</v>
      </c>
      <c r="H5" s="118">
        <v>0.5</v>
      </c>
      <c r="I5" s="118">
        <v>0.34799999999999998</v>
      </c>
      <c r="J5" s="118">
        <v>0.40399999999999997</v>
      </c>
      <c r="K5" s="120">
        <v>0.16800000000000001</v>
      </c>
      <c r="L5" s="63" t="str" cm="1">
        <f t="array" ref="L5:L8">_xlfn.UNIQUE(G5:G16)</f>
        <v>Single-season operation</v>
      </c>
    </row>
    <row r="6" spans="2:12" x14ac:dyDescent="0.2">
      <c r="B6" s="42" t="s">
        <v>37</v>
      </c>
      <c r="C6" s="43">
        <v>0.223</v>
      </c>
      <c r="D6" s="44"/>
      <c r="G6" s="115" t="str">
        <f>G5</f>
        <v>Single-season operation</v>
      </c>
      <c r="H6" s="118">
        <v>0.7</v>
      </c>
      <c r="I6" s="118">
        <v>0.30299999999999999</v>
      </c>
      <c r="J6" s="118">
        <v>0.49299999999999999</v>
      </c>
      <c r="K6" s="120">
        <v>0.20399999999999999</v>
      </c>
      <c r="L6" s="63" t="str">
        <v>Two-season operation</v>
      </c>
    </row>
    <row r="7" spans="2:12" x14ac:dyDescent="0.2">
      <c r="B7" s="42" t="s">
        <v>38</v>
      </c>
      <c r="C7" s="43">
        <v>0.32400000000000001</v>
      </c>
      <c r="D7" s="44"/>
      <c r="G7" s="115" t="str">
        <f>G5</f>
        <v>Single-season operation</v>
      </c>
      <c r="H7" s="118">
        <v>1</v>
      </c>
      <c r="I7" s="118">
        <v>0.26100000000000001</v>
      </c>
      <c r="J7" s="118">
        <v>0.48599999999999999</v>
      </c>
      <c r="K7" s="120">
        <v>0.253</v>
      </c>
      <c r="L7" s="63" t="str">
        <v>Vacation hotel</v>
      </c>
    </row>
    <row r="8" spans="2:12" x14ac:dyDescent="0.2">
      <c r="B8" s="42" t="s">
        <v>39</v>
      </c>
      <c r="C8" s="43">
        <v>5.8999999999999997E-2</v>
      </c>
      <c r="D8" s="44"/>
      <c r="G8" s="116" t="s">
        <v>95</v>
      </c>
      <c r="H8" s="118">
        <v>0.5</v>
      </c>
      <c r="I8" s="118">
        <v>0.21299999999999999</v>
      </c>
      <c r="J8" s="118">
        <v>0.58099999999999996</v>
      </c>
      <c r="K8" s="120">
        <v>0.20600000000000002</v>
      </c>
      <c r="L8" s="63" t="str">
        <v>Hotel garni</v>
      </c>
    </row>
    <row r="9" spans="2:12" x14ac:dyDescent="0.2">
      <c r="B9" s="42" t="s">
        <v>40</v>
      </c>
      <c r="C9" s="43">
        <v>3.7999999999999999E-2</v>
      </c>
      <c r="D9" s="44"/>
      <c r="G9" s="115" t="str">
        <f>G8</f>
        <v>Two-season operation</v>
      </c>
      <c r="H9" s="118">
        <v>0.7</v>
      </c>
      <c r="I9" s="118">
        <v>0.18</v>
      </c>
      <c r="J9" s="118">
        <v>0.57600000000000007</v>
      </c>
      <c r="K9" s="120">
        <v>0.24399999999999999</v>
      </c>
    </row>
    <row r="10" spans="2:12" x14ac:dyDescent="0.2">
      <c r="B10" s="42" t="s">
        <v>41</v>
      </c>
      <c r="C10" s="43">
        <v>0.11700000000000001</v>
      </c>
      <c r="D10" s="44"/>
      <c r="G10" s="115" t="str">
        <f>G8</f>
        <v>Two-season operation</v>
      </c>
      <c r="H10" s="118">
        <v>1</v>
      </c>
      <c r="I10" s="118">
        <v>0.152</v>
      </c>
      <c r="J10" s="118">
        <v>0.55500000000000005</v>
      </c>
      <c r="K10" s="120">
        <v>0.29299999999999998</v>
      </c>
    </row>
    <row r="11" spans="2:12" x14ac:dyDescent="0.2">
      <c r="B11" s="45" t="s">
        <v>42</v>
      </c>
      <c r="C11" s="46" t="s">
        <v>43</v>
      </c>
      <c r="D11" s="47" t="s">
        <v>44</v>
      </c>
      <c r="G11" s="116" t="s">
        <v>96</v>
      </c>
      <c r="H11" s="118">
        <v>0.5</v>
      </c>
      <c r="I11" s="118">
        <v>0.16600000000000001</v>
      </c>
      <c r="J11" s="118">
        <v>0.59799999999999998</v>
      </c>
      <c r="K11" s="120">
        <v>0.23600000000000002</v>
      </c>
    </row>
    <row r="12" spans="2:12" x14ac:dyDescent="0.2">
      <c r="B12" s="42" t="s">
        <v>45</v>
      </c>
      <c r="C12" s="43">
        <v>2E-3</v>
      </c>
      <c r="D12" s="48">
        <v>0.126</v>
      </c>
      <c r="G12" s="115" t="str">
        <f>G11</f>
        <v>Vacation hotel</v>
      </c>
      <c r="H12" s="118">
        <v>0.7</v>
      </c>
      <c r="I12" s="118">
        <v>0.13699999999999998</v>
      </c>
      <c r="J12" s="118">
        <v>0.58899999999999997</v>
      </c>
      <c r="K12" s="120">
        <v>0.27399999999999997</v>
      </c>
    </row>
    <row r="13" spans="2:12" x14ac:dyDescent="0.2">
      <c r="B13" s="42" t="s">
        <v>46</v>
      </c>
      <c r="C13" s="43">
        <v>1E-3</v>
      </c>
      <c r="D13" s="48">
        <v>8.0000000000000002E-3</v>
      </c>
      <c r="G13" s="115" t="str">
        <f>G11</f>
        <v>Vacation hotel</v>
      </c>
      <c r="H13" s="118">
        <v>1</v>
      </c>
      <c r="I13" s="118">
        <v>0.113</v>
      </c>
      <c r="J13" s="118">
        <v>0.56399999999999995</v>
      </c>
      <c r="K13" s="120">
        <v>0.32600000000000001</v>
      </c>
    </row>
    <row r="14" spans="2:12" x14ac:dyDescent="0.2">
      <c r="B14" s="42" t="s">
        <v>47</v>
      </c>
      <c r="C14" s="43">
        <v>6.6000000000000003E-2</v>
      </c>
      <c r="D14" s="48">
        <v>2.9000000000000001E-2</v>
      </c>
      <c r="G14" s="116" t="s">
        <v>54</v>
      </c>
      <c r="H14" s="118">
        <v>0.5</v>
      </c>
      <c r="I14" s="118">
        <v>0.22699999999999998</v>
      </c>
      <c r="J14" s="118">
        <v>0.64200000000000002</v>
      </c>
      <c r="K14" s="120">
        <v>0.13100000000000001</v>
      </c>
    </row>
    <row r="15" spans="2:12" x14ac:dyDescent="0.2">
      <c r="B15" s="42" t="s">
        <v>48</v>
      </c>
      <c r="C15" s="43">
        <v>1.9E-2</v>
      </c>
      <c r="D15" s="48">
        <v>5.0000000000000001E-3</v>
      </c>
      <c r="G15" s="115" t="str">
        <f>G14</f>
        <v>Hotel garni</v>
      </c>
      <c r="H15" s="118">
        <v>0.7</v>
      </c>
      <c r="I15" s="118">
        <v>0.187</v>
      </c>
      <c r="J15" s="118">
        <v>0.623</v>
      </c>
      <c r="K15" s="120">
        <v>0.15</v>
      </c>
    </row>
    <row r="16" spans="2:12" ht="17" thickBot="1" x14ac:dyDescent="0.25">
      <c r="B16" s="49" t="s">
        <v>49</v>
      </c>
      <c r="C16" s="50">
        <v>6.9000000000000006E-2</v>
      </c>
      <c r="D16" s="51">
        <v>3.7999999999999999E-2</v>
      </c>
      <c r="G16" s="117" t="str">
        <f>G14</f>
        <v>Hotel garni</v>
      </c>
      <c r="H16" s="119">
        <v>1</v>
      </c>
      <c r="I16" s="119">
        <v>0.16300000000000001</v>
      </c>
      <c r="J16" s="119">
        <v>0.65</v>
      </c>
      <c r="K16" s="121">
        <v>0.187</v>
      </c>
    </row>
    <row r="17" spans="2:11" ht="16" customHeight="1" x14ac:dyDescent="0.2">
      <c r="B17" s="52" t="s">
        <v>50</v>
      </c>
      <c r="C17" s="53">
        <f>SUM($C6:$C10)+SUM(C12:C16)</f>
        <v>0.91800000000000015</v>
      </c>
      <c r="D17" s="54">
        <f>SUM($C6:$C10)+SUM(D12:D16)</f>
        <v>0.96700000000000008</v>
      </c>
      <c r="G17" s="126" t="s">
        <v>60</v>
      </c>
      <c r="H17" s="126"/>
      <c r="I17" s="126"/>
      <c r="J17" s="126"/>
      <c r="K17" s="126"/>
    </row>
    <row r="18" spans="2:11" ht="35" customHeight="1" x14ac:dyDescent="0.2">
      <c r="B18" s="126" t="s">
        <v>51</v>
      </c>
      <c r="C18" s="126"/>
      <c r="D18" s="126"/>
      <c r="G18" s="127"/>
      <c r="H18" s="127"/>
      <c r="I18" s="127"/>
      <c r="J18" s="127"/>
      <c r="K18" s="127"/>
    </row>
    <row r="19" spans="2:11" x14ac:dyDescent="0.2">
      <c r="B19" s="55" t="s">
        <v>52</v>
      </c>
    </row>
  </sheetData>
  <mergeCells count="2">
    <mergeCell ref="B18:D18"/>
    <mergeCell ref="G17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1A48-A3FE-CF4E-9100-ABBA24AB1A43}">
  <dimension ref="B2:T34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3.6640625" style="18" customWidth="1"/>
    <col min="2" max="7" width="14.83203125" style="18" customWidth="1"/>
    <col min="8" max="8" width="17.1640625" style="18" customWidth="1"/>
    <col min="9" max="16384" width="10.83203125" style="18"/>
  </cols>
  <sheetData>
    <row r="2" spans="2:10" x14ac:dyDescent="0.2">
      <c r="B2" s="56" t="s">
        <v>53</v>
      </c>
      <c r="C2" s="91" t="s">
        <v>54</v>
      </c>
    </row>
    <row r="4" spans="2:10" x14ac:dyDescent="0.2">
      <c r="B4" s="35" t="s">
        <v>55</v>
      </c>
    </row>
    <row r="5" spans="2:10" x14ac:dyDescent="0.2">
      <c r="B5" s="57" t="s">
        <v>21</v>
      </c>
      <c r="C5" s="58" t="s">
        <v>56</v>
      </c>
      <c r="D5" s="58" t="s">
        <v>57</v>
      </c>
      <c r="E5" s="58" t="s">
        <v>58</v>
      </c>
      <c r="F5" s="59" t="s">
        <v>59</v>
      </c>
    </row>
    <row r="6" spans="2:10" x14ac:dyDescent="0.2">
      <c r="B6" s="60" cm="1">
        <f t="array" ref="B6:E8">_xlfn._xlws.FILTER('Expenses &amp; cost structure'!H5:K16,'Expenses &amp; cost structure'!G5:G16='Specific cost structure'!C2)</f>
        <v>0.5</v>
      </c>
      <c r="C6" s="61">
        <v>0.22699999999999998</v>
      </c>
      <c r="D6" s="61">
        <v>0.64200000000000002</v>
      </c>
      <c r="E6" s="61">
        <v>0.13100000000000001</v>
      </c>
      <c r="F6" s="62">
        <f>SUM(C6:E6)</f>
        <v>1</v>
      </c>
      <c r="G6" s="63"/>
      <c r="H6" s="64"/>
      <c r="I6" s="64"/>
    </row>
    <row r="7" spans="2:10" x14ac:dyDescent="0.2">
      <c r="B7" s="60">
        <v>0.7</v>
      </c>
      <c r="C7" s="61">
        <v>0.187</v>
      </c>
      <c r="D7" s="61">
        <v>0.623</v>
      </c>
      <c r="E7" s="61">
        <v>0.15</v>
      </c>
      <c r="F7" s="62">
        <f>SUM(C7:E7)</f>
        <v>0.96000000000000008</v>
      </c>
      <c r="G7" s="63"/>
      <c r="H7" s="64"/>
      <c r="I7" s="64"/>
    </row>
    <row r="8" spans="2:10" x14ac:dyDescent="0.2">
      <c r="B8" s="65">
        <v>1</v>
      </c>
      <c r="C8" s="66">
        <v>0.16300000000000001</v>
      </c>
      <c r="D8" s="66">
        <v>0.65</v>
      </c>
      <c r="E8" s="66">
        <v>0.187</v>
      </c>
      <c r="F8" s="67">
        <f>SUM(C8:E8)</f>
        <v>1</v>
      </c>
      <c r="G8" s="63"/>
      <c r="H8" s="64"/>
      <c r="I8" s="64"/>
    </row>
    <row r="9" spans="2:10" ht="130" customHeight="1" x14ac:dyDescent="0.2">
      <c r="B9" s="126" t="s">
        <v>60</v>
      </c>
      <c r="C9" s="126"/>
      <c r="D9" s="126"/>
      <c r="E9" s="126"/>
      <c r="F9" s="126"/>
    </row>
    <row r="10" spans="2:10" ht="16" customHeight="1" x14ac:dyDescent="0.2">
      <c r="B10" s="35" t="s">
        <v>61</v>
      </c>
      <c r="H10" s="68"/>
      <c r="I10" s="68"/>
      <c r="J10" s="68"/>
    </row>
    <row r="11" spans="2:10" x14ac:dyDescent="0.2">
      <c r="B11" s="69" t="s">
        <v>21</v>
      </c>
      <c r="C11" s="70" t="s">
        <v>56</v>
      </c>
      <c r="D11" s="70" t="s">
        <v>57</v>
      </c>
      <c r="E11" s="70" t="s">
        <v>58</v>
      </c>
      <c r="F11" s="71" t="s">
        <v>59</v>
      </c>
    </row>
    <row r="12" spans="2:10" x14ac:dyDescent="0.2">
      <c r="B12" s="72">
        <v>0.5</v>
      </c>
      <c r="C12" s="73">
        <f>(1/$F6)*C6</f>
        <v>0.22699999999999998</v>
      </c>
      <c r="D12" s="73">
        <f t="shared" ref="D12:E12" si="0">(1/$F6)*D6</f>
        <v>0.64200000000000002</v>
      </c>
      <c r="E12" s="73">
        <f t="shared" si="0"/>
        <v>0.13100000000000001</v>
      </c>
      <c r="F12" s="74">
        <f>SUM(C12:E12)</f>
        <v>1</v>
      </c>
    </row>
    <row r="13" spans="2:10" x14ac:dyDescent="0.2">
      <c r="B13" s="60">
        <v>0.7</v>
      </c>
      <c r="C13" s="75">
        <f t="shared" ref="C13:E14" si="1">(1/$F7)*C7</f>
        <v>0.19479166666666664</v>
      </c>
      <c r="D13" s="75">
        <f t="shared" si="1"/>
        <v>0.64895833333333319</v>
      </c>
      <c r="E13" s="75">
        <f t="shared" si="1"/>
        <v>0.15624999999999997</v>
      </c>
      <c r="F13" s="62">
        <f t="shared" ref="F13:F14" si="2">SUM(C13:E13)</f>
        <v>0.99999999999999978</v>
      </c>
    </row>
    <row r="14" spans="2:10" x14ac:dyDescent="0.2">
      <c r="B14" s="65">
        <v>1</v>
      </c>
      <c r="C14" s="76">
        <f t="shared" si="1"/>
        <v>0.16300000000000001</v>
      </c>
      <c r="D14" s="76">
        <f t="shared" si="1"/>
        <v>0.65</v>
      </c>
      <c r="E14" s="76">
        <f t="shared" si="1"/>
        <v>0.187</v>
      </c>
      <c r="F14" s="67">
        <f t="shared" si="2"/>
        <v>1</v>
      </c>
    </row>
    <row r="16" spans="2:10" x14ac:dyDescent="0.2">
      <c r="B16" s="35" t="s">
        <v>62</v>
      </c>
    </row>
    <row r="17" spans="2:20" x14ac:dyDescent="0.2">
      <c r="B17" s="57" t="s">
        <v>21</v>
      </c>
      <c r="C17" s="58" t="s">
        <v>63</v>
      </c>
      <c r="D17" s="58" t="s">
        <v>64</v>
      </c>
      <c r="E17" s="59" t="s">
        <v>86</v>
      </c>
    </row>
    <row r="18" spans="2:20" x14ac:dyDescent="0.2">
      <c r="B18" s="60">
        <v>0.5</v>
      </c>
      <c r="C18" s="75">
        <f>SUM(C12:D12)</f>
        <v>0.86899999999999999</v>
      </c>
      <c r="D18" s="75">
        <f>E12</f>
        <v>0.13100000000000001</v>
      </c>
      <c r="E18" s="62">
        <f>SUM(C18:D18)</f>
        <v>1</v>
      </c>
    </row>
    <row r="19" spans="2:20" x14ac:dyDescent="0.2">
      <c r="B19" s="60">
        <v>0.7</v>
      </c>
      <c r="C19" s="75">
        <f>SUM(C13:D13)</f>
        <v>0.84374999999999978</v>
      </c>
      <c r="D19" s="75">
        <f>E13</f>
        <v>0.15624999999999997</v>
      </c>
      <c r="E19" s="62">
        <f t="shared" ref="E19:E20" si="3">SUM(C19:D19)</f>
        <v>0.99999999999999978</v>
      </c>
    </row>
    <row r="20" spans="2:20" x14ac:dyDescent="0.2">
      <c r="B20" s="65">
        <v>1</v>
      </c>
      <c r="C20" s="76">
        <f>SUM(C14:D14)</f>
        <v>0.81300000000000006</v>
      </c>
      <c r="D20" s="76">
        <f>E14</f>
        <v>0.187</v>
      </c>
      <c r="E20" s="67">
        <f t="shared" si="3"/>
        <v>1</v>
      </c>
    </row>
    <row r="24" spans="2:20" x14ac:dyDescent="0.2">
      <c r="B24" s="35" t="s">
        <v>65</v>
      </c>
    </row>
    <row r="25" spans="2:20" x14ac:dyDescent="0.2">
      <c r="B25" s="128" t="s">
        <v>63</v>
      </c>
      <c r="C25" s="129"/>
      <c r="E25" s="128" t="s">
        <v>64</v>
      </c>
      <c r="F25" s="129"/>
      <c r="H25" s="77" t="s">
        <v>21</v>
      </c>
      <c r="I25" s="78">
        <v>0</v>
      </c>
      <c r="J25" s="78">
        <v>0.1</v>
      </c>
      <c r="K25" s="78">
        <v>0.2</v>
      </c>
      <c r="L25" s="78">
        <v>0.3</v>
      </c>
      <c r="M25" s="78">
        <v>0.4</v>
      </c>
      <c r="N25" s="78">
        <v>0.5</v>
      </c>
      <c r="O25" s="78">
        <v>0.6</v>
      </c>
      <c r="P25" s="78">
        <v>0.7</v>
      </c>
      <c r="Q25" s="78">
        <v>0.8</v>
      </c>
      <c r="R25" s="78">
        <v>0.9</v>
      </c>
      <c r="S25" s="78">
        <v>1</v>
      </c>
      <c r="T25" s="79">
        <v>1.1000000000000001</v>
      </c>
    </row>
    <row r="26" spans="2:20" x14ac:dyDescent="0.2">
      <c r="B26" s="80" t="s">
        <v>66</v>
      </c>
      <c r="C26" s="81" t="s">
        <v>67</v>
      </c>
      <c r="D26" s="55"/>
      <c r="E26" s="80" t="s">
        <v>66</v>
      </c>
      <c r="F26" s="81" t="s">
        <v>67</v>
      </c>
      <c r="H26" s="82" t="s">
        <v>63</v>
      </c>
      <c r="I26" s="75">
        <f>$B$27+I25*$C$27</f>
        <v>0.92349999999999988</v>
      </c>
      <c r="J26" s="75">
        <f>$B$27+J25*$C$27</f>
        <v>0.91237499999999994</v>
      </c>
      <c r="K26" s="75">
        <f t="shared" ref="K26:T26" si="4">$B$27+K25*$C$27</f>
        <v>0.90124999999999988</v>
      </c>
      <c r="L26" s="75">
        <f t="shared" si="4"/>
        <v>0.89012499999999994</v>
      </c>
      <c r="M26" s="75">
        <f t="shared" si="4"/>
        <v>0.879</v>
      </c>
      <c r="N26" s="75">
        <f t="shared" si="4"/>
        <v>0.86787499999999995</v>
      </c>
      <c r="O26" s="75">
        <f t="shared" si="4"/>
        <v>0.85675000000000001</v>
      </c>
      <c r="P26" s="75">
        <f t="shared" si="4"/>
        <v>0.84562500000000007</v>
      </c>
      <c r="Q26" s="75">
        <f t="shared" si="4"/>
        <v>0.83450000000000002</v>
      </c>
      <c r="R26" s="75">
        <f t="shared" si="4"/>
        <v>0.82337500000000008</v>
      </c>
      <c r="S26" s="75">
        <f t="shared" si="4"/>
        <v>0.81225000000000003</v>
      </c>
      <c r="T26" s="62">
        <f t="shared" si="4"/>
        <v>0.80112500000000009</v>
      </c>
    </row>
    <row r="27" spans="2:20" x14ac:dyDescent="0.2">
      <c r="B27" s="83">
        <f>INTERCEPT(C18:C20,B18:B20)</f>
        <v>0.92349999999999988</v>
      </c>
      <c r="C27" s="84">
        <f>SLOPE(C18:C20,B18:B20)</f>
        <v>-0.11124999999999981</v>
      </c>
      <c r="E27" s="83">
        <f>INTERCEPT(D18:D20,B18:B20)</f>
        <v>7.6499999999999999E-2</v>
      </c>
      <c r="F27" s="84">
        <f>SLOPE(D18:D20,B18:B20)</f>
        <v>0.11124999999999999</v>
      </c>
      <c r="H27" s="82" t="s">
        <v>64</v>
      </c>
      <c r="I27" s="75">
        <f>$E$27+I25*$F$27</f>
        <v>7.6499999999999999E-2</v>
      </c>
      <c r="J27" s="75">
        <f t="shared" ref="J27:T27" si="5">$E$27+J25*$F$27</f>
        <v>8.7624999999999995E-2</v>
      </c>
      <c r="K27" s="75">
        <f t="shared" si="5"/>
        <v>9.8750000000000004E-2</v>
      </c>
      <c r="L27" s="75">
        <f t="shared" si="5"/>
        <v>0.109875</v>
      </c>
      <c r="M27" s="75">
        <f t="shared" si="5"/>
        <v>0.121</v>
      </c>
      <c r="N27" s="75">
        <f t="shared" si="5"/>
        <v>0.13212499999999999</v>
      </c>
      <c r="O27" s="75">
        <f t="shared" si="5"/>
        <v>0.14324999999999999</v>
      </c>
      <c r="P27" s="75">
        <f t="shared" si="5"/>
        <v>0.15437499999999998</v>
      </c>
      <c r="Q27" s="75">
        <f t="shared" si="5"/>
        <v>0.16549999999999998</v>
      </c>
      <c r="R27" s="75">
        <f t="shared" si="5"/>
        <v>0.17662499999999998</v>
      </c>
      <c r="S27" s="75">
        <f t="shared" si="5"/>
        <v>0.18774999999999997</v>
      </c>
      <c r="T27" s="62">
        <f t="shared" si="5"/>
        <v>0.198875</v>
      </c>
    </row>
    <row r="28" spans="2:20" x14ac:dyDescent="0.2">
      <c r="H28" s="85" t="s">
        <v>59</v>
      </c>
      <c r="I28" s="76">
        <f>SUM(I26:I27)</f>
        <v>0.99999999999999989</v>
      </c>
      <c r="J28" s="76">
        <f t="shared" ref="J28:T28" si="6">SUM(J26:J27)</f>
        <v>0.99999999999999989</v>
      </c>
      <c r="K28" s="76">
        <f t="shared" si="6"/>
        <v>0.99999999999999989</v>
      </c>
      <c r="L28" s="76">
        <f t="shared" si="6"/>
        <v>1</v>
      </c>
      <c r="M28" s="76">
        <f t="shared" si="6"/>
        <v>1</v>
      </c>
      <c r="N28" s="76">
        <f t="shared" si="6"/>
        <v>1</v>
      </c>
      <c r="O28" s="76">
        <f t="shared" si="6"/>
        <v>1</v>
      </c>
      <c r="P28" s="76">
        <f t="shared" si="6"/>
        <v>1</v>
      </c>
      <c r="Q28" s="76">
        <f t="shared" si="6"/>
        <v>1</v>
      </c>
      <c r="R28" s="76">
        <f t="shared" si="6"/>
        <v>1</v>
      </c>
      <c r="S28" s="76">
        <f t="shared" si="6"/>
        <v>1</v>
      </c>
      <c r="T28" s="67">
        <f t="shared" si="6"/>
        <v>1</v>
      </c>
    </row>
    <row r="30" spans="2:20" x14ac:dyDescent="0.2">
      <c r="B30" s="35"/>
    </row>
    <row r="31" spans="2:20" x14ac:dyDescent="0.2">
      <c r="C31" s="64"/>
    </row>
    <row r="32" spans="2:20" x14ac:dyDescent="0.2">
      <c r="C32" s="64"/>
    </row>
    <row r="33" spans="3:3" x14ac:dyDescent="0.2">
      <c r="C33" s="64"/>
    </row>
    <row r="34" spans="3:3" x14ac:dyDescent="0.2">
      <c r="C34" s="64"/>
    </row>
  </sheetData>
  <mergeCells count="3">
    <mergeCell ref="B9:F9"/>
    <mergeCell ref="B25:C25"/>
    <mergeCell ref="E25:F25"/>
  </mergeCells>
  <conditionalFormatting sqref="F6:F8">
    <cfRule type="expression" dxfId="36" priority="1" stopIfTrue="1">
      <formula>F6&lt;&gt;1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5F9330-9866-5741-B370-4C05DAE92681}">
          <x14:formula1>
            <xm:f>'Expenses &amp; cost structure'!$L$5:$L$8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A642-A119-C441-8B81-2F11DECE6103}">
  <dimension ref="B3:D19"/>
  <sheetViews>
    <sheetView workbookViewId="0">
      <selection activeCell="C17" sqref="C17"/>
    </sheetView>
  </sheetViews>
  <sheetFormatPr baseColWidth="10" defaultRowHeight="16" x14ac:dyDescent="0.2"/>
  <cols>
    <col min="1" max="1" width="10.83203125" style="18"/>
    <col min="2" max="2" width="45.83203125" style="18" customWidth="1"/>
    <col min="3" max="4" width="20.83203125" style="18" customWidth="1"/>
    <col min="5" max="16384" width="10.83203125" style="18"/>
  </cols>
  <sheetData>
    <row r="3" spans="2:4" x14ac:dyDescent="0.2">
      <c r="B3" s="86" t="s">
        <v>68</v>
      </c>
      <c r="C3" s="87" t="str">
        <f>'Specific cost structure'!C2</f>
        <v>Hotel garni</v>
      </c>
    </row>
    <row r="4" spans="2:4" x14ac:dyDescent="0.2">
      <c r="B4" s="88" t="s">
        <v>69</v>
      </c>
      <c r="C4" s="48">
        <v>0.77200000000000002</v>
      </c>
    </row>
    <row r="5" spans="2:4" x14ac:dyDescent="0.2">
      <c r="B5" s="89" t="s">
        <v>70</v>
      </c>
      <c r="C5" s="90">
        <v>129.25</v>
      </c>
    </row>
    <row r="6" spans="2:4" x14ac:dyDescent="0.2">
      <c r="B6" s="91"/>
      <c r="C6" s="92"/>
    </row>
    <row r="7" spans="2:4" x14ac:dyDescent="0.2">
      <c r="B7" s="93" t="s">
        <v>71</v>
      </c>
      <c r="C7" s="94"/>
      <c r="D7" s="35"/>
    </row>
    <row r="8" spans="2:4" x14ac:dyDescent="0.2">
      <c r="B8" s="88" t="s">
        <v>63</v>
      </c>
      <c r="C8" s="48">
        <f>'Specific cost structure'!B27+'Specific cost structure'!C27*'Specific cost determination'!C4</f>
        <v>0.837615</v>
      </c>
    </row>
    <row r="9" spans="2:4" x14ac:dyDescent="0.2">
      <c r="B9" s="89" t="s">
        <v>64</v>
      </c>
      <c r="C9" s="54">
        <f>'Specific cost structure'!E27+'Specific cost structure'!F27*'Specific cost determination'!C4</f>
        <v>0.162385</v>
      </c>
    </row>
    <row r="10" spans="2:4" x14ac:dyDescent="0.2">
      <c r="B10" s="91"/>
      <c r="C10" s="91"/>
    </row>
    <row r="11" spans="2:4" ht="17" thickBot="1" x14ac:dyDescent="0.25">
      <c r="B11" s="95" t="s">
        <v>72</v>
      </c>
      <c r="C11" s="37" t="s">
        <v>73</v>
      </c>
      <c r="D11" s="96" t="s">
        <v>74</v>
      </c>
    </row>
    <row r="12" spans="2:4" x14ac:dyDescent="0.2">
      <c r="B12" s="97" t="s">
        <v>75</v>
      </c>
      <c r="C12" s="98"/>
      <c r="D12" s="99"/>
    </row>
    <row r="13" spans="2:4" x14ac:dyDescent="0.2">
      <c r="B13" s="88" t="s">
        <v>76</v>
      </c>
      <c r="C13" s="43">
        <f>'Expenses &amp; cost structure'!C17</f>
        <v>0.91800000000000015</v>
      </c>
      <c r="D13" s="48">
        <f>'Expenses &amp; cost structure'!D17</f>
        <v>0.96700000000000008</v>
      </c>
    </row>
    <row r="14" spans="2:4" x14ac:dyDescent="0.2">
      <c r="B14" s="88" t="s">
        <v>77</v>
      </c>
      <c r="C14" s="43">
        <f>$C8*C$13</f>
        <v>0.76893057000000009</v>
      </c>
      <c r="D14" s="48">
        <f>$C8*D$13</f>
        <v>0.8099737050000001</v>
      </c>
    </row>
    <row r="15" spans="2:4" x14ac:dyDescent="0.2">
      <c r="B15" s="100" t="s">
        <v>78</v>
      </c>
      <c r="C15" s="43">
        <f>$C9*C$13</f>
        <v>0.14906943000000003</v>
      </c>
      <c r="D15" s="48">
        <f>$C9*D$13</f>
        <v>0.15702629500000001</v>
      </c>
    </row>
    <row r="16" spans="2:4" x14ac:dyDescent="0.2">
      <c r="B16" s="101" t="s">
        <v>79</v>
      </c>
      <c r="C16" s="43"/>
      <c r="D16" s="48"/>
    </row>
    <row r="17" spans="2:4" x14ac:dyDescent="0.2">
      <c r="B17" s="88" t="s">
        <v>80</v>
      </c>
      <c r="C17" s="102">
        <f>$C$5*$C$4*C14</f>
        <v>76.724661205170008</v>
      </c>
      <c r="D17" s="103">
        <f>$C$5*$C$4*D14</f>
        <v>80.819986258605013</v>
      </c>
    </row>
    <row r="18" spans="2:4" x14ac:dyDescent="0.2">
      <c r="B18" s="89" t="s">
        <v>81</v>
      </c>
      <c r="C18" s="104">
        <f>$C$5*C15</f>
        <v>19.267223827500004</v>
      </c>
      <c r="D18" s="105">
        <f>$C$5*D15</f>
        <v>20.295648628750001</v>
      </c>
    </row>
    <row r="19" spans="2:4" x14ac:dyDescent="0.2">
      <c r="B19" s="9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64DD-E914-0E4B-8C96-2011380E9681}">
  <dimension ref="B1:F21"/>
  <sheetViews>
    <sheetView zoomScaleNormal="100" workbookViewId="0">
      <selection activeCell="C21" sqref="C21"/>
    </sheetView>
  </sheetViews>
  <sheetFormatPr baseColWidth="10" defaultRowHeight="16" x14ac:dyDescent="0.2"/>
  <cols>
    <col min="1" max="1" width="6.33203125" style="3" customWidth="1"/>
    <col min="2" max="2" width="26.1640625" style="1" customWidth="1"/>
    <col min="3" max="3" width="15.33203125" style="2" bestFit="1" customWidth="1"/>
    <col min="4" max="4" width="10.83203125" style="3"/>
    <col min="5" max="5" width="26.1640625" style="1" customWidth="1"/>
    <col min="6" max="6" width="15.33203125" style="2" bestFit="1" customWidth="1"/>
    <col min="7" max="16384" width="10.83203125" style="3"/>
  </cols>
  <sheetData>
    <row r="1" spans="2:6" ht="38" customHeight="1" x14ac:dyDescent="0.2"/>
    <row r="2" spans="2:6" ht="20" customHeight="1" x14ac:dyDescent="0.2">
      <c r="B2" s="131" t="s">
        <v>0</v>
      </c>
      <c r="C2" s="131"/>
      <c r="E2" s="131" t="s">
        <v>0</v>
      </c>
      <c r="F2" s="131"/>
    </row>
    <row r="3" spans="2:6" ht="20" customHeight="1" x14ac:dyDescent="0.2">
      <c r="B3" s="130" t="s">
        <v>88</v>
      </c>
      <c r="C3" s="130"/>
      <c r="E3" s="130" t="s">
        <v>87</v>
      </c>
      <c r="F3" s="130"/>
    </row>
    <row r="4" spans="2:6" ht="16" customHeight="1" x14ac:dyDescent="0.2">
      <c r="B4" s="5"/>
      <c r="C4" s="6"/>
      <c r="E4" s="5"/>
      <c r="F4" s="6"/>
    </row>
    <row r="5" spans="2:6" ht="16" customHeight="1" x14ac:dyDescent="0.2">
      <c r="B5" s="7" t="s">
        <v>1</v>
      </c>
      <c r="C5" s="6"/>
      <c r="E5" s="7" t="s">
        <v>1</v>
      </c>
      <c r="F5" s="6"/>
    </row>
    <row r="6" spans="2:6" ht="16" customHeight="1" x14ac:dyDescent="0.2">
      <c r="B6" s="4" t="s">
        <v>2</v>
      </c>
      <c r="C6" s="6"/>
      <c r="E6" s="4" t="s">
        <v>2</v>
      </c>
      <c r="F6" s="6"/>
    </row>
    <row r="7" spans="2:6" ht="20" customHeight="1" x14ac:dyDescent="0.2">
      <c r="B7" s="8" t="s">
        <v>3</v>
      </c>
      <c r="C7" s="9">
        <v>128.88999999999999</v>
      </c>
      <c r="E7" s="8" t="s">
        <v>3</v>
      </c>
      <c r="F7" s="9">
        <v>412.98</v>
      </c>
    </row>
    <row r="8" spans="2:6" ht="16" customHeight="1" x14ac:dyDescent="0.2">
      <c r="B8" s="5"/>
      <c r="C8" s="6"/>
      <c r="E8" s="5"/>
      <c r="F8" s="6"/>
    </row>
    <row r="9" spans="2:6" ht="16" customHeight="1" x14ac:dyDescent="0.2">
      <c r="B9" s="7" t="s">
        <v>4</v>
      </c>
      <c r="C9" s="6"/>
      <c r="E9" s="7" t="s">
        <v>4</v>
      </c>
      <c r="F9" s="6"/>
    </row>
    <row r="10" spans="2:6" ht="16" customHeight="1" x14ac:dyDescent="0.2">
      <c r="B10" s="4" t="s">
        <v>5</v>
      </c>
      <c r="C10" s="6"/>
      <c r="E10" s="4" t="s">
        <v>5</v>
      </c>
      <c r="F10" s="6"/>
    </row>
    <row r="11" spans="2:6" ht="20" customHeight="1" x14ac:dyDescent="0.2">
      <c r="B11" s="8" t="s">
        <v>6</v>
      </c>
      <c r="C11" s="9">
        <f>'Specific cost determination'!C17</f>
        <v>76.724661205170008</v>
      </c>
      <c r="E11" s="8" t="s">
        <v>6</v>
      </c>
      <c r="F11" s="9">
        <f>'Specific cost determination'!C17</f>
        <v>76.724661205170008</v>
      </c>
    </row>
    <row r="12" spans="2:6" ht="20" customHeight="1" x14ac:dyDescent="0.2">
      <c r="B12" s="8" t="s">
        <v>7</v>
      </c>
      <c r="C12" s="9">
        <f>'Specific cost determination'!C18</f>
        <v>19.267223827500004</v>
      </c>
      <c r="E12" s="8" t="s">
        <v>7</v>
      </c>
      <c r="F12" s="9">
        <f>'Specific cost determination'!C18</f>
        <v>19.267223827500004</v>
      </c>
    </row>
    <row r="13" spans="2:6" ht="16" customHeight="1" x14ac:dyDescent="0.2">
      <c r="B13" s="5"/>
      <c r="C13" s="6"/>
      <c r="E13" s="5"/>
      <c r="F13" s="6"/>
    </row>
    <row r="14" spans="2:6" ht="16" customHeight="1" x14ac:dyDescent="0.2">
      <c r="B14" s="4" t="s">
        <v>8</v>
      </c>
      <c r="C14" s="6"/>
      <c r="E14" s="4" t="s">
        <v>8</v>
      </c>
      <c r="F14" s="6"/>
    </row>
    <row r="15" spans="2:6" ht="20" customHeight="1" x14ac:dyDescent="0.2">
      <c r="B15" s="8" t="s">
        <v>9</v>
      </c>
      <c r="C15" s="10">
        <v>0.76100000000000001</v>
      </c>
      <c r="E15" s="8" t="s">
        <v>9</v>
      </c>
      <c r="F15" s="10">
        <v>1</v>
      </c>
    </row>
    <row r="16" spans="2:6" ht="16" customHeight="1" x14ac:dyDescent="0.2">
      <c r="B16" s="5"/>
      <c r="C16" s="6"/>
      <c r="E16" s="5"/>
      <c r="F16" s="6"/>
    </row>
    <row r="17" spans="2:6" ht="16" customHeight="1" x14ac:dyDescent="0.2">
      <c r="B17" s="4" t="s">
        <v>10</v>
      </c>
      <c r="C17" s="6"/>
      <c r="E17" s="4" t="s">
        <v>10</v>
      </c>
      <c r="F17" s="6"/>
    </row>
    <row r="18" spans="2:6" ht="20" customHeight="1" x14ac:dyDescent="0.2">
      <c r="B18" s="8" t="s">
        <v>11</v>
      </c>
      <c r="C18" s="9">
        <f>C7*C15</f>
        <v>98.085289999999986</v>
      </c>
      <c r="E18" s="8" t="s">
        <v>11</v>
      </c>
      <c r="F18" s="9">
        <f>F7*F15</f>
        <v>412.98</v>
      </c>
    </row>
    <row r="19" spans="2:6" ht="20" customHeight="1" x14ac:dyDescent="0.2">
      <c r="B19" s="8" t="s">
        <v>12</v>
      </c>
      <c r="C19" s="9">
        <f>C11+C12*C15</f>
        <v>91.387018537897518</v>
      </c>
      <c r="E19" s="8" t="s">
        <v>12</v>
      </c>
      <c r="F19" s="9">
        <f>F11+F12*F15</f>
        <v>95.991885032670012</v>
      </c>
    </row>
    <row r="20" spans="2:6" ht="20" customHeight="1" x14ac:dyDescent="0.2">
      <c r="B20" s="8" t="s">
        <v>13</v>
      </c>
      <c r="C20" s="9">
        <f>C18-C19</f>
        <v>6.6982714621024684</v>
      </c>
      <c r="E20" s="8" t="s">
        <v>13</v>
      </c>
      <c r="F20" s="9">
        <f>F18-F19</f>
        <v>316.98811496733003</v>
      </c>
    </row>
    <row r="21" spans="2:6" ht="20" customHeight="1" x14ac:dyDescent="0.2">
      <c r="B21" s="8" t="s">
        <v>14</v>
      </c>
      <c r="C21" s="11">
        <f>C20/C18</f>
        <v>6.8290275352221208E-2</v>
      </c>
      <c r="E21" s="8" t="s">
        <v>14</v>
      </c>
      <c r="F21" s="11">
        <f>F20/F18</f>
        <v>0.7675628722149499</v>
      </c>
    </row>
  </sheetData>
  <mergeCells count="4">
    <mergeCell ref="B3:C3"/>
    <mergeCell ref="B2:C2"/>
    <mergeCell ref="E2:F2"/>
    <mergeCell ref="E3:F3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F732-9E0B-EF4E-B39F-9435A3092D99}">
  <dimension ref="B3:D27"/>
  <sheetViews>
    <sheetView workbookViewId="0">
      <selection activeCell="D14" sqref="D14"/>
    </sheetView>
  </sheetViews>
  <sheetFormatPr baseColWidth="10" defaultRowHeight="16" x14ac:dyDescent="0.2"/>
  <cols>
    <col min="1" max="1" width="10.83203125" style="3"/>
    <col min="2" max="4" width="14.33203125" style="3" customWidth="1"/>
    <col min="5" max="16384" width="10.83203125" style="3"/>
  </cols>
  <sheetData>
    <row r="3" spans="2:4" ht="68" x14ac:dyDescent="0.2">
      <c r="B3" s="12" t="s">
        <v>15</v>
      </c>
      <c r="C3" s="13" t="s">
        <v>84</v>
      </c>
      <c r="D3" s="14" t="s">
        <v>85</v>
      </c>
    </row>
    <row r="4" spans="2:4" x14ac:dyDescent="0.2">
      <c r="B4" s="113">
        <v>100</v>
      </c>
      <c r="C4" s="111"/>
      <c r="D4" s="111"/>
    </row>
    <row r="5" spans="2:4" x14ac:dyDescent="0.2">
      <c r="B5" s="113">
        <v>128.88999999999999</v>
      </c>
      <c r="C5" s="111">
        <v>0.76100000000000001</v>
      </c>
      <c r="D5" s="111"/>
    </row>
    <row r="6" spans="2:4" x14ac:dyDescent="0.2">
      <c r="B6" s="113">
        <v>200</v>
      </c>
      <c r="C6" s="112"/>
      <c r="D6" s="111"/>
    </row>
    <row r="7" spans="2:4" x14ac:dyDescent="0.2">
      <c r="B7" s="113">
        <v>250</v>
      </c>
      <c r="C7" s="111"/>
      <c r="D7" s="111"/>
    </row>
    <row r="8" spans="2:4" x14ac:dyDescent="0.2">
      <c r="B8" s="113">
        <v>300</v>
      </c>
      <c r="C8" s="111"/>
      <c r="D8" s="111"/>
    </row>
    <row r="9" spans="2:4" x14ac:dyDescent="0.2">
      <c r="B9" s="113">
        <v>350</v>
      </c>
      <c r="C9" s="111"/>
      <c r="D9" s="111"/>
    </row>
    <row r="10" spans="2:4" x14ac:dyDescent="0.2">
      <c r="B10" s="113">
        <v>412.98</v>
      </c>
      <c r="C10" s="111">
        <f>(1-0.1905*3.5*(B10-$B$5)/$B$5)*$C$5</f>
        <v>-0.35736715577236416</v>
      </c>
      <c r="D10" s="112">
        <v>1</v>
      </c>
    </row>
    <row r="11" spans="2:4" x14ac:dyDescent="0.2">
      <c r="B11" s="113">
        <v>450</v>
      </c>
      <c r="C11" s="111"/>
      <c r="D11" s="111"/>
    </row>
    <row r="12" spans="2:4" x14ac:dyDescent="0.2">
      <c r="B12" s="113">
        <v>500</v>
      </c>
      <c r="C12" s="111"/>
      <c r="D12" s="111"/>
    </row>
    <row r="13" spans="2:4" x14ac:dyDescent="0.2">
      <c r="B13" s="113">
        <v>550</v>
      </c>
      <c r="C13" s="111"/>
      <c r="D13" s="111"/>
    </row>
    <row r="14" spans="2:4" x14ac:dyDescent="0.2">
      <c r="B14" s="113">
        <v>600</v>
      </c>
      <c r="C14" s="111"/>
      <c r="D14" s="111">
        <f>(1-0.1905*3.5*(B14-$B$10)/$B$10)*$D$10</f>
        <v>0.69805902222867944</v>
      </c>
    </row>
    <row r="15" spans="2:4" x14ac:dyDescent="0.2">
      <c r="B15" s="113">
        <v>650</v>
      </c>
      <c r="C15" s="111"/>
      <c r="D15" s="111"/>
    </row>
    <row r="16" spans="2:4" x14ac:dyDescent="0.2">
      <c r="B16" s="113">
        <v>700</v>
      </c>
      <c r="C16" s="111"/>
      <c r="D16" s="111"/>
    </row>
    <row r="17" spans="2:4" x14ac:dyDescent="0.2">
      <c r="B17" s="113">
        <v>750</v>
      </c>
      <c r="C17" s="111"/>
      <c r="D17" s="111"/>
    </row>
    <row r="20" spans="2:4" x14ac:dyDescent="0.2">
      <c r="B20" s="35" t="s">
        <v>100</v>
      </c>
      <c r="C20" s="18"/>
    </row>
    <row r="21" spans="2:4" x14ac:dyDescent="0.2">
      <c r="B21" s="55" t="s">
        <v>82</v>
      </c>
      <c r="C21" s="18"/>
    </row>
    <row r="22" spans="2:4" x14ac:dyDescent="0.2">
      <c r="B22" s="57" t="s">
        <v>16</v>
      </c>
      <c r="C22" s="59" t="s">
        <v>27</v>
      </c>
    </row>
    <row r="23" spans="2:4" x14ac:dyDescent="0.2">
      <c r="B23" s="83">
        <f>INTERCEPT(C4:C17,B4:B17)</f>
        <v>1.26839675</v>
      </c>
      <c r="C23" s="84">
        <f>SLOPE(C4:C17,B4:B17)</f>
        <v>-3.9366649856466757E-3</v>
      </c>
    </row>
    <row r="24" spans="2:4" x14ac:dyDescent="0.2">
      <c r="B24" s="19"/>
      <c r="C24" s="19"/>
    </row>
    <row r="25" spans="2:4" x14ac:dyDescent="0.2">
      <c r="B25" s="125" t="s">
        <v>83</v>
      </c>
      <c r="C25" s="19"/>
    </row>
    <row r="26" spans="2:4" x14ac:dyDescent="0.2">
      <c r="B26" s="57" t="s">
        <v>16</v>
      </c>
      <c r="C26" s="59" t="s">
        <v>27</v>
      </c>
    </row>
    <row r="27" spans="2:4" x14ac:dyDescent="0.2">
      <c r="B27" s="57">
        <f>INTERCEPT(D4:D17,B4:B17)</f>
        <v>1.66675</v>
      </c>
      <c r="C27" s="59">
        <f>SLOPE(D4:D17,B4:B17)</f>
        <v>-1.6144849629522008E-3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800F-F0D2-BA41-A13F-E1AD08E082E5}">
  <dimension ref="A2:J20"/>
  <sheetViews>
    <sheetView workbookViewId="0">
      <selection activeCell="C29" sqref="C29"/>
    </sheetView>
  </sheetViews>
  <sheetFormatPr baseColWidth="10" defaultRowHeight="16" x14ac:dyDescent="0.2"/>
  <cols>
    <col min="1" max="1" width="27.1640625" style="3" customWidth="1"/>
    <col min="2" max="10" width="12.33203125" style="3" customWidth="1"/>
    <col min="11" max="16384" width="10.83203125" style="3"/>
  </cols>
  <sheetData>
    <row r="2" spans="1:10" x14ac:dyDescent="0.2">
      <c r="B2" s="35" t="s">
        <v>89</v>
      </c>
      <c r="C2" s="18"/>
      <c r="D2" s="18"/>
      <c r="E2" s="18"/>
      <c r="F2" s="18"/>
      <c r="G2" s="18"/>
      <c r="H2" s="18"/>
      <c r="I2" s="18"/>
      <c r="J2" s="18"/>
    </row>
    <row r="3" spans="1:10" x14ac:dyDescent="0.2"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">
      <c r="B4" s="132" t="s">
        <v>82</v>
      </c>
      <c r="C4" s="132"/>
      <c r="D4" s="18"/>
      <c r="E4" s="18"/>
      <c r="F4" s="18"/>
      <c r="G4" s="132" t="s">
        <v>83</v>
      </c>
      <c r="H4" s="132"/>
      <c r="I4" s="18"/>
      <c r="J4" s="18"/>
    </row>
    <row r="5" spans="1:10" x14ac:dyDescent="0.2">
      <c r="B5" s="19" t="s">
        <v>16</v>
      </c>
      <c r="C5" s="19" t="s">
        <v>27</v>
      </c>
      <c r="D5" s="18"/>
      <c r="E5" s="18"/>
      <c r="F5" s="18"/>
      <c r="G5" s="19" t="s">
        <v>16</v>
      </c>
      <c r="H5" s="19" t="s">
        <v>27</v>
      </c>
      <c r="I5" s="18"/>
      <c r="J5" s="18"/>
    </row>
    <row r="6" spans="1:10" x14ac:dyDescent="0.2">
      <c r="A6" s="32" t="s">
        <v>92</v>
      </c>
      <c r="B6" s="22">
        <f>INTERCEPT('Price-demand relationship'!C4:C17,'Price-demand relationship'!B4:B17)</f>
        <v>1.26839675</v>
      </c>
      <c r="C6" s="22">
        <f>SLOPE('Price-demand relationship'!C4:C17,'Price-demand relationship'!B4:B17)</f>
        <v>-3.9366649856466757E-3</v>
      </c>
      <c r="D6" s="18"/>
      <c r="E6" s="18"/>
      <c r="F6" s="18"/>
      <c r="G6" s="22">
        <f>INTERCEPT('Price-demand relationship'!D4:D17,'Price-demand relationship'!B4:B17)</f>
        <v>1.66675</v>
      </c>
      <c r="H6" s="22">
        <f>SLOPE('Price-demand relationship'!D4:D17,'Price-demand relationship'!B4:B17)</f>
        <v>-1.6144849629522008E-3</v>
      </c>
      <c r="I6" s="18"/>
      <c r="J6" s="18"/>
    </row>
    <row r="7" spans="1:10" x14ac:dyDescent="0.2">
      <c r="B7" s="18"/>
      <c r="C7" s="18"/>
      <c r="D7" s="18"/>
      <c r="E7" s="18"/>
      <c r="F7" s="18"/>
      <c r="G7" s="18"/>
      <c r="H7" s="18"/>
      <c r="I7" s="18"/>
      <c r="J7" s="18"/>
    </row>
    <row r="8" spans="1:10" x14ac:dyDescent="0.2">
      <c r="B8" s="18"/>
      <c r="C8" s="18"/>
      <c r="D8" s="18"/>
      <c r="E8" s="18"/>
      <c r="F8" s="18"/>
      <c r="G8" s="18"/>
      <c r="H8" s="18"/>
      <c r="I8" s="18"/>
      <c r="J8" s="18"/>
    </row>
    <row r="9" spans="1:10" x14ac:dyDescent="0.2">
      <c r="B9" s="18"/>
      <c r="C9" s="18"/>
      <c r="D9" s="18"/>
      <c r="E9" s="18"/>
      <c r="F9" s="18"/>
      <c r="G9" s="18"/>
      <c r="H9" s="18"/>
      <c r="I9" s="18"/>
      <c r="J9" s="18"/>
    </row>
    <row r="10" spans="1:10" x14ac:dyDescent="0.2">
      <c r="B10" s="7" t="s">
        <v>28</v>
      </c>
      <c r="C10" s="5"/>
      <c r="D10" s="5"/>
      <c r="E10" s="5"/>
      <c r="F10" s="5"/>
      <c r="G10" s="5" t="s">
        <v>26</v>
      </c>
      <c r="H10" s="18"/>
      <c r="I10" s="18"/>
      <c r="J10" s="18"/>
    </row>
    <row r="11" spans="1:10" x14ac:dyDescent="0.2">
      <c r="B11" s="16" t="s">
        <v>17</v>
      </c>
      <c r="C11" s="16" t="s">
        <v>18</v>
      </c>
      <c r="D11" s="16" t="s">
        <v>19</v>
      </c>
      <c r="E11" s="16" t="s">
        <v>99</v>
      </c>
      <c r="F11" s="16" t="s">
        <v>21</v>
      </c>
      <c r="G11" s="16" t="s">
        <v>22</v>
      </c>
      <c r="H11" s="16" t="s">
        <v>23</v>
      </c>
      <c r="I11" s="16" t="s">
        <v>24</v>
      </c>
      <c r="J11" s="16" t="s">
        <v>25</v>
      </c>
    </row>
    <row r="12" spans="1:10" x14ac:dyDescent="0.2">
      <c r="A12" s="32" t="s">
        <v>90</v>
      </c>
      <c r="B12" s="107">
        <v>128.88999999999999</v>
      </c>
      <c r="C12" s="107">
        <f>'Specific cost determination'!$C$17</f>
        <v>76.724661205170008</v>
      </c>
      <c r="D12" s="107">
        <f>'Specific cost determination'!$C$18</f>
        <v>19.267223827500004</v>
      </c>
      <c r="E12" s="17">
        <v>0</v>
      </c>
      <c r="F12" s="15">
        <f>B6+C6*B12</f>
        <v>0.76100000000000001</v>
      </c>
      <c r="G12" s="106">
        <f>B12*F12</f>
        <v>98.085289999999986</v>
      </c>
      <c r="H12" s="106">
        <f>C12+D12*F12+E12*G12</f>
        <v>91.387018537897518</v>
      </c>
      <c r="I12" s="106">
        <f>G12-H12</f>
        <v>6.6982714621024684</v>
      </c>
      <c r="J12" s="114">
        <f>I12/G12</f>
        <v>6.8290275352221208E-2</v>
      </c>
    </row>
    <row r="13" spans="1:10" x14ac:dyDescent="0.2">
      <c r="A13" s="32" t="s">
        <v>91</v>
      </c>
      <c r="B13" s="107">
        <v>412.98</v>
      </c>
      <c r="C13" s="107">
        <f>'Specific cost determination'!$C$17</f>
        <v>76.724661205170008</v>
      </c>
      <c r="D13" s="107">
        <f>'Specific cost determination'!$C$18</f>
        <v>19.267223827500004</v>
      </c>
      <c r="E13" s="17">
        <v>0</v>
      </c>
      <c r="F13" s="15">
        <f>G6+H6*B13</f>
        <v>1</v>
      </c>
      <c r="G13" s="106">
        <f>B13*F13</f>
        <v>412.98</v>
      </c>
      <c r="H13" s="106">
        <f>C13+D13*F13+E13*G13</f>
        <v>95.991885032670012</v>
      </c>
      <c r="I13" s="106">
        <f>G13-H13</f>
        <v>316.98811496733003</v>
      </c>
      <c r="J13" s="114">
        <f>I13/G13</f>
        <v>0.7675628722149499</v>
      </c>
    </row>
    <row r="16" spans="1:10" x14ac:dyDescent="0.2">
      <c r="B16" s="55" t="s">
        <v>98</v>
      </c>
    </row>
    <row r="17" spans="1:10" x14ac:dyDescent="0.2">
      <c r="B17" s="7" t="s">
        <v>28</v>
      </c>
      <c r="C17" s="5"/>
      <c r="D17" s="5"/>
      <c r="E17" s="5"/>
      <c r="F17" s="5"/>
      <c r="G17" s="5" t="s">
        <v>26</v>
      </c>
      <c r="H17" s="18"/>
      <c r="I17" s="18"/>
      <c r="J17" s="18"/>
    </row>
    <row r="18" spans="1:10" x14ac:dyDescent="0.2">
      <c r="B18" s="16" t="s">
        <v>17</v>
      </c>
      <c r="C18" s="16" t="s">
        <v>18</v>
      </c>
      <c r="D18" s="16" t="s">
        <v>19</v>
      </c>
      <c r="E18" s="16" t="s">
        <v>99</v>
      </c>
      <c r="F18" s="16" t="s">
        <v>21</v>
      </c>
      <c r="G18" s="16" t="s">
        <v>22</v>
      </c>
      <c r="H18" s="16" t="s">
        <v>23</v>
      </c>
      <c r="I18" s="16" t="s">
        <v>24</v>
      </c>
      <c r="J18" s="16" t="s">
        <v>25</v>
      </c>
    </row>
    <row r="19" spans="1:10" x14ac:dyDescent="0.2">
      <c r="A19" s="32" t="s">
        <v>90</v>
      </c>
      <c r="B19" s="107">
        <v>172.2191</v>
      </c>
      <c r="C19" s="107">
        <f>'Specific cost determination'!$C$17</f>
        <v>76.724661205170008</v>
      </c>
      <c r="D19" s="107">
        <f>'Specific cost determination'!$C$18</f>
        <v>19.267223827500004</v>
      </c>
      <c r="E19" s="17">
        <v>0</v>
      </c>
      <c r="F19" s="15">
        <f>B6+C6*B19</f>
        <v>0.59042784917041657</v>
      </c>
      <c r="G19" s="106">
        <f>B19*F19</f>
        <v>101.68295279906489</v>
      </c>
      <c r="H19" s="106">
        <f>C19+D19*F19+E19*G19</f>
        <v>88.100566729125831</v>
      </c>
      <c r="I19" s="106">
        <f>G19-H19</f>
        <v>13.582386069939062</v>
      </c>
      <c r="J19" s="114">
        <f>I19/G19</f>
        <v>0.13357584232215541</v>
      </c>
    </row>
    <row r="20" spans="1:10" x14ac:dyDescent="0.2">
      <c r="A20" s="32" t="s">
        <v>91</v>
      </c>
      <c r="B20" s="107">
        <v>561.19128265557606</v>
      </c>
      <c r="C20" s="107">
        <f>'Specific cost determination'!$C$17</f>
        <v>76.724661205170008</v>
      </c>
      <c r="D20" s="107">
        <f>'Specific cost determination'!$C$18</f>
        <v>19.267223827500004</v>
      </c>
      <c r="E20" s="17">
        <v>0</v>
      </c>
      <c r="F20" s="15">
        <f>G6+H6*B20</f>
        <v>0.7607151128127142</v>
      </c>
      <c r="G20" s="106">
        <f>B20*F20</f>
        <v>426.90668989484834</v>
      </c>
      <c r="H20" s="106">
        <f>C20+D20*F20+E20*G20</f>
        <v>91.381529552694488</v>
      </c>
      <c r="I20" s="106">
        <f>G20-H20</f>
        <v>335.52516034215387</v>
      </c>
      <c r="J20" s="114">
        <f>I20/G20</f>
        <v>0.78594495772553319</v>
      </c>
    </row>
  </sheetData>
  <mergeCells count="2">
    <mergeCell ref="B4:C4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1BFE-537C-8E4B-A2BC-8E536F1ECB0B}">
  <dimension ref="A4:O18"/>
  <sheetViews>
    <sheetView workbookViewId="0">
      <selection activeCell="O10" sqref="B10:O10"/>
    </sheetView>
  </sheetViews>
  <sheetFormatPr baseColWidth="10" defaultRowHeight="16" x14ac:dyDescent="0.2"/>
  <cols>
    <col min="1" max="1" width="26.83203125" style="18" customWidth="1"/>
    <col min="2" max="16384" width="10.83203125" style="18"/>
  </cols>
  <sheetData>
    <row r="4" spans="1:15" x14ac:dyDescent="0.2">
      <c r="B4" s="132" t="s">
        <v>82</v>
      </c>
      <c r="C4" s="132"/>
    </row>
    <row r="5" spans="1:15" x14ac:dyDescent="0.2">
      <c r="B5" s="19" t="s">
        <v>16</v>
      </c>
      <c r="C5" s="19" t="s">
        <v>27</v>
      </c>
    </row>
    <row r="6" spans="1:15" x14ac:dyDescent="0.2">
      <c r="A6" s="32" t="s">
        <v>93</v>
      </c>
      <c r="B6" s="22">
        <f>INTERCEPT('Price-demand relationship'!C4:C17,'Price-demand relationship'!B4:B17)</f>
        <v>1.26839675</v>
      </c>
      <c r="C6" s="22">
        <f>SLOPE('Price-demand relationship'!C4:C17,'Price-demand relationship'!B4:B17)</f>
        <v>-3.9366649856466757E-3</v>
      </c>
    </row>
    <row r="9" spans="1:15" x14ac:dyDescent="0.2">
      <c r="B9" s="25" t="s">
        <v>29</v>
      </c>
    </row>
    <row r="10" spans="1:15" x14ac:dyDescent="0.2">
      <c r="B10" s="26" t="s">
        <v>17</v>
      </c>
      <c r="C10" s="20">
        <v>50</v>
      </c>
      <c r="D10" s="20">
        <v>80</v>
      </c>
      <c r="E10" s="20">
        <v>110</v>
      </c>
      <c r="F10" s="20">
        <v>140</v>
      </c>
      <c r="G10" s="20">
        <v>170</v>
      </c>
      <c r="H10" s="20">
        <v>200</v>
      </c>
      <c r="I10" s="20">
        <v>230</v>
      </c>
      <c r="J10" s="20">
        <v>260</v>
      </c>
      <c r="K10" s="20">
        <v>290</v>
      </c>
      <c r="L10" s="20">
        <v>320</v>
      </c>
      <c r="M10" s="20">
        <v>350</v>
      </c>
      <c r="N10" s="20">
        <v>380</v>
      </c>
      <c r="O10" s="20">
        <v>410</v>
      </c>
    </row>
    <row r="11" spans="1:15" x14ac:dyDescent="0.2">
      <c r="B11" s="26" t="s">
        <v>18</v>
      </c>
      <c r="C11" s="108">
        <f>'Specific cost determination'!C17</f>
        <v>76.724661205170008</v>
      </c>
      <c r="D11" s="6"/>
      <c r="E11" s="6"/>
      <c r="F11" s="6"/>
      <c r="G11" s="6"/>
      <c r="H11" s="6"/>
      <c r="I11" s="6"/>
      <c r="J11" s="6"/>
    </row>
    <row r="12" spans="1:15" x14ac:dyDescent="0.2">
      <c r="B12" s="26" t="s">
        <v>19</v>
      </c>
      <c r="C12" s="108">
        <f>'Specific cost determination'!C18</f>
        <v>19.267223827500004</v>
      </c>
      <c r="D12" s="6"/>
      <c r="E12" s="6"/>
      <c r="F12" s="6"/>
      <c r="G12" s="6"/>
      <c r="H12" s="6"/>
      <c r="I12" s="6"/>
      <c r="J12" s="6"/>
    </row>
    <row r="13" spans="1:15" x14ac:dyDescent="0.2">
      <c r="B13" s="26" t="s">
        <v>20</v>
      </c>
      <c r="C13" s="17">
        <v>0</v>
      </c>
      <c r="D13" s="6"/>
      <c r="E13" s="6"/>
      <c r="F13" s="6"/>
      <c r="G13" s="6"/>
      <c r="H13" s="6"/>
      <c r="I13" s="6"/>
      <c r="J13" s="6"/>
    </row>
    <row r="14" spans="1:15" x14ac:dyDescent="0.2">
      <c r="B14" s="26" t="s">
        <v>21</v>
      </c>
      <c r="C14" s="10">
        <f>MIN(1, MAX(0,$B$6+$C$6*C10))</f>
        <v>1</v>
      </c>
      <c r="D14" s="10">
        <f t="shared" ref="D14:O14" si="0">MIN(1, MAX(0,$B$6+$C$6*D10))</f>
        <v>0.95346355114826586</v>
      </c>
      <c r="E14" s="10">
        <f t="shared" si="0"/>
        <v>0.83536360157886569</v>
      </c>
      <c r="F14" s="10">
        <f t="shared" si="0"/>
        <v>0.7172636520094654</v>
      </c>
      <c r="G14" s="10">
        <f t="shared" si="0"/>
        <v>0.59916370244006512</v>
      </c>
      <c r="H14" s="10">
        <f t="shared" si="0"/>
        <v>0.48106375287066483</v>
      </c>
      <c r="I14" s="10">
        <f t="shared" si="0"/>
        <v>0.36296380330126454</v>
      </c>
      <c r="J14" s="10">
        <f t="shared" si="0"/>
        <v>0.24486385373186437</v>
      </c>
      <c r="K14" s="10">
        <f t="shared" si="0"/>
        <v>0.12676390416246397</v>
      </c>
      <c r="L14" s="10">
        <f t="shared" si="0"/>
        <v>8.663954593063794E-3</v>
      </c>
      <c r="M14" s="10">
        <f t="shared" si="0"/>
        <v>0</v>
      </c>
      <c r="N14" s="10">
        <f t="shared" si="0"/>
        <v>0</v>
      </c>
      <c r="O14" s="10">
        <f t="shared" si="0"/>
        <v>0</v>
      </c>
    </row>
    <row r="15" spans="1:15" x14ac:dyDescent="0.2">
      <c r="B15" s="26" t="s">
        <v>22</v>
      </c>
      <c r="C15" s="9">
        <f>C10*C14</f>
        <v>50</v>
      </c>
      <c r="D15" s="9">
        <f t="shared" ref="D15:O15" si="1">D10*D14</f>
        <v>76.277084091861269</v>
      </c>
      <c r="E15" s="9">
        <f t="shared" si="1"/>
        <v>91.889996173675229</v>
      </c>
      <c r="F15" s="9">
        <f t="shared" si="1"/>
        <v>100.41691128132516</v>
      </c>
      <c r="G15" s="9">
        <f t="shared" si="1"/>
        <v>101.85782941481106</v>
      </c>
      <c r="H15" s="9">
        <f t="shared" si="1"/>
        <v>96.212750574132968</v>
      </c>
      <c r="I15" s="9">
        <f t="shared" si="1"/>
        <v>83.48167475929084</v>
      </c>
      <c r="J15" s="9">
        <f t="shared" si="1"/>
        <v>63.664601970284735</v>
      </c>
      <c r="K15" s="9">
        <f t="shared" si="1"/>
        <v>36.761532207114548</v>
      </c>
      <c r="L15" s="9">
        <f t="shared" si="1"/>
        <v>2.7724654697804141</v>
      </c>
      <c r="M15" s="9">
        <f t="shared" si="1"/>
        <v>0</v>
      </c>
      <c r="N15" s="9">
        <f t="shared" si="1"/>
        <v>0</v>
      </c>
      <c r="O15" s="9">
        <f t="shared" si="1"/>
        <v>0</v>
      </c>
    </row>
    <row r="16" spans="1:15" x14ac:dyDescent="0.2">
      <c r="B16" s="26" t="s">
        <v>23</v>
      </c>
      <c r="C16" s="9">
        <f>$C$11+$C$12*C14+$C$13*C15</f>
        <v>95.991885032670012</v>
      </c>
      <c r="D16" s="9">
        <f t="shared" ref="D16:O16" si="2">$C$11+$C$12*D14+$C$13*D15</f>
        <v>95.095256856506637</v>
      </c>
      <c r="E16" s="9">
        <f t="shared" si="2"/>
        <v>92.819798694136551</v>
      </c>
      <c r="F16" s="9">
        <f t="shared" si="2"/>
        <v>90.544340531766451</v>
      </c>
      <c r="G16" s="9">
        <f t="shared" si="2"/>
        <v>88.268882369396351</v>
      </c>
      <c r="H16" s="9">
        <f t="shared" si="2"/>
        <v>85.993424207026251</v>
      </c>
      <c r="I16" s="9">
        <f t="shared" si="2"/>
        <v>83.717966044656151</v>
      </c>
      <c r="J16" s="9">
        <f t="shared" si="2"/>
        <v>81.442507882286066</v>
      </c>
      <c r="K16" s="9">
        <f t="shared" si="2"/>
        <v>79.167049719915966</v>
      </c>
      <c r="L16" s="9">
        <f t="shared" si="2"/>
        <v>76.891591557545865</v>
      </c>
      <c r="M16" s="9">
        <f t="shared" si="2"/>
        <v>76.724661205170008</v>
      </c>
      <c r="N16" s="9">
        <f t="shared" si="2"/>
        <v>76.724661205170008</v>
      </c>
      <c r="O16" s="9">
        <f t="shared" si="2"/>
        <v>76.724661205170008</v>
      </c>
    </row>
    <row r="17" spans="2:15" x14ac:dyDescent="0.2">
      <c r="B17" s="26" t="s">
        <v>24</v>
      </c>
      <c r="C17" s="9">
        <f>C15-C16</f>
        <v>-45.991885032670012</v>
      </c>
      <c r="D17" s="9">
        <f t="shared" ref="D17:O17" si="3">D15-D16</f>
        <v>-18.818172764645368</v>
      </c>
      <c r="E17" s="9">
        <f t="shared" si="3"/>
        <v>-0.9298025204613225</v>
      </c>
      <c r="F17" s="9">
        <f>F15-F16</f>
        <v>9.8725707495587045</v>
      </c>
      <c r="G17" s="9">
        <f t="shared" si="3"/>
        <v>13.588947045414713</v>
      </c>
      <c r="H17" s="9">
        <f t="shared" si="3"/>
        <v>10.219326367106717</v>
      </c>
      <c r="I17" s="9">
        <f t="shared" si="3"/>
        <v>-0.23629128536531141</v>
      </c>
      <c r="J17" s="9">
        <f t="shared" si="3"/>
        <v>-17.77790591200133</v>
      </c>
      <c r="K17" s="9">
        <f t="shared" si="3"/>
        <v>-42.405517512801417</v>
      </c>
      <c r="L17" s="9">
        <f t="shared" si="3"/>
        <v>-74.119126087765451</v>
      </c>
      <c r="M17" s="9">
        <f t="shared" si="3"/>
        <v>-76.724661205170008</v>
      </c>
      <c r="N17" s="9">
        <f t="shared" si="3"/>
        <v>-76.724661205170008</v>
      </c>
      <c r="O17" s="9">
        <f t="shared" si="3"/>
        <v>-76.724661205170008</v>
      </c>
    </row>
    <row r="18" spans="2:15" x14ac:dyDescent="0.2">
      <c r="B18" s="26" t="s">
        <v>25</v>
      </c>
      <c r="C18" s="10">
        <f>IFERROR(C17/C15,"")</f>
        <v>-0.9198377006534002</v>
      </c>
      <c r="D18" s="10">
        <f t="shared" ref="D18:O18" si="4">IFERROR(D17/D15,"")</f>
        <v>-0.24670807738248687</v>
      </c>
      <c r="E18" s="10">
        <f t="shared" si="4"/>
        <v>-1.0118647939694806E-2</v>
      </c>
      <c r="F18" s="10">
        <f t="shared" si="4"/>
        <v>9.8315817760018451E-2</v>
      </c>
      <c r="G18" s="10">
        <f t="shared" si="4"/>
        <v>0.13341092308254857</v>
      </c>
      <c r="H18" s="10">
        <f t="shared" si="4"/>
        <v>0.10621592570760791</v>
      </c>
      <c r="I18" s="10">
        <f t="shared" si="4"/>
        <v>-2.8304569361674681E-3</v>
      </c>
      <c r="J18" s="10">
        <f t="shared" si="4"/>
        <v>-0.27924318006887272</v>
      </c>
      <c r="K18" s="10">
        <f t="shared" si="4"/>
        <v>-1.1535296536033548</v>
      </c>
      <c r="L18" s="10">
        <f t="shared" si="4"/>
        <v>-26.734012342319943</v>
      </c>
      <c r="M18" s="10" t="str">
        <f t="shared" si="4"/>
        <v/>
      </c>
      <c r="N18" s="10" t="str">
        <f t="shared" si="4"/>
        <v/>
      </c>
      <c r="O18" s="10" t="str">
        <f t="shared" si="4"/>
        <v/>
      </c>
    </row>
  </sheetData>
  <mergeCells count="1">
    <mergeCell ref="B4:C4"/>
  </mergeCells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72B4-50E5-1D43-852F-F86AE3FDD626}">
  <dimension ref="A4:O18"/>
  <sheetViews>
    <sheetView workbookViewId="0">
      <selection activeCell="C10" sqref="C10:O10"/>
    </sheetView>
  </sheetViews>
  <sheetFormatPr baseColWidth="10" defaultRowHeight="16" x14ac:dyDescent="0.2"/>
  <cols>
    <col min="1" max="1" width="26.83203125" style="18" customWidth="1"/>
    <col min="2" max="16384" width="10.83203125" style="18"/>
  </cols>
  <sheetData>
    <row r="4" spans="1:15" x14ac:dyDescent="0.2">
      <c r="B4" s="132" t="s">
        <v>83</v>
      </c>
      <c r="C4" s="132"/>
    </row>
    <row r="5" spans="1:15" x14ac:dyDescent="0.2">
      <c r="B5" s="19" t="s">
        <v>16</v>
      </c>
      <c r="C5" s="19" t="s">
        <v>27</v>
      </c>
    </row>
    <row r="6" spans="1:15" x14ac:dyDescent="0.2">
      <c r="A6" s="32" t="s">
        <v>93</v>
      </c>
      <c r="B6" s="22">
        <f>INTERCEPT('Price-demand relationship'!D4:D17,'Price-demand relationship'!B4:B17)</f>
        <v>1.66675</v>
      </c>
      <c r="C6" s="22">
        <f>SLOPE('Price-demand relationship'!D4:D17,'Price-demand relationship'!B4:B17)</f>
        <v>-1.6144849629522008E-3</v>
      </c>
    </row>
    <row r="9" spans="1:15" x14ac:dyDescent="0.2">
      <c r="B9" s="25" t="s">
        <v>29</v>
      </c>
    </row>
    <row r="10" spans="1:15" x14ac:dyDescent="0.2">
      <c r="B10" s="26" t="s">
        <v>17</v>
      </c>
      <c r="C10" s="20">
        <v>100</v>
      </c>
      <c r="D10" s="20">
        <v>180</v>
      </c>
      <c r="E10" s="20">
        <v>260</v>
      </c>
      <c r="F10" s="20">
        <v>340</v>
      </c>
      <c r="G10" s="20">
        <v>420</v>
      </c>
      <c r="H10" s="20">
        <v>500</v>
      </c>
      <c r="I10" s="20">
        <v>580</v>
      </c>
      <c r="J10" s="20">
        <v>660</v>
      </c>
      <c r="K10" s="20">
        <v>740</v>
      </c>
      <c r="L10" s="20">
        <v>820</v>
      </c>
      <c r="M10" s="20">
        <v>900</v>
      </c>
      <c r="N10" s="20">
        <v>980</v>
      </c>
      <c r="O10" s="20">
        <v>1060</v>
      </c>
    </row>
    <row r="11" spans="1:15" x14ac:dyDescent="0.2">
      <c r="B11" s="26" t="s">
        <v>18</v>
      </c>
      <c r="C11" s="108">
        <f>'Specific cost determination'!C17</f>
        <v>76.724661205170008</v>
      </c>
      <c r="D11" s="6"/>
      <c r="E11" s="6"/>
      <c r="F11" s="6"/>
      <c r="G11" s="6"/>
      <c r="H11" s="6"/>
      <c r="I11" s="6"/>
      <c r="J11" s="6"/>
    </row>
    <row r="12" spans="1:15" x14ac:dyDescent="0.2">
      <c r="B12" s="26" t="s">
        <v>19</v>
      </c>
      <c r="C12" s="108">
        <f>'Specific cost determination'!C18</f>
        <v>19.267223827500004</v>
      </c>
      <c r="D12" s="6"/>
      <c r="E12" s="6"/>
      <c r="F12" s="6"/>
      <c r="G12" s="6"/>
      <c r="H12" s="6"/>
      <c r="I12" s="6"/>
      <c r="J12" s="6"/>
    </row>
    <row r="13" spans="1:15" x14ac:dyDescent="0.2">
      <c r="B13" s="26" t="s">
        <v>20</v>
      </c>
      <c r="C13" s="17">
        <v>0</v>
      </c>
      <c r="D13" s="6"/>
      <c r="E13" s="6"/>
      <c r="F13" s="6"/>
      <c r="G13" s="6"/>
      <c r="H13" s="6"/>
      <c r="I13" s="6"/>
      <c r="J13" s="6"/>
    </row>
    <row r="14" spans="1:15" x14ac:dyDescent="0.2">
      <c r="B14" s="26" t="s">
        <v>21</v>
      </c>
      <c r="C14" s="10">
        <f>MIN(1, MAX(0,$B$6+$C$6*C10))</f>
        <v>1</v>
      </c>
      <c r="D14" s="10">
        <f t="shared" ref="D14:O14" si="0">MIN(1, MAX(0,$B$6+$C$6*D10))</f>
        <v>1</v>
      </c>
      <c r="E14" s="10">
        <f t="shared" si="0"/>
        <v>1</v>
      </c>
      <c r="F14" s="10">
        <f t="shared" si="0"/>
        <v>1</v>
      </c>
      <c r="G14" s="10">
        <f t="shared" si="0"/>
        <v>0.98866631556007556</v>
      </c>
      <c r="H14" s="10">
        <f t="shared" si="0"/>
        <v>0.85950751852389951</v>
      </c>
      <c r="I14" s="10">
        <f t="shared" si="0"/>
        <v>0.73034872148772345</v>
      </c>
      <c r="J14" s="10">
        <f t="shared" si="0"/>
        <v>0.60118992445154729</v>
      </c>
      <c r="K14" s="10">
        <f t="shared" si="0"/>
        <v>0.47203112741537123</v>
      </c>
      <c r="L14" s="10">
        <f t="shared" si="0"/>
        <v>0.34287233037919518</v>
      </c>
      <c r="M14" s="10">
        <f t="shared" si="0"/>
        <v>0.21371353334301912</v>
      </c>
      <c r="N14" s="10">
        <f t="shared" si="0"/>
        <v>8.455473630684307E-2</v>
      </c>
      <c r="O14" s="10">
        <f t="shared" si="0"/>
        <v>0</v>
      </c>
    </row>
    <row r="15" spans="1:15" x14ac:dyDescent="0.2">
      <c r="B15" s="26" t="s">
        <v>22</v>
      </c>
      <c r="C15" s="9">
        <f>C10*C14</f>
        <v>100</v>
      </c>
      <c r="D15" s="9">
        <f t="shared" ref="D15:O15" si="1">D10*D14</f>
        <v>180</v>
      </c>
      <c r="E15" s="9">
        <f t="shared" si="1"/>
        <v>260</v>
      </c>
      <c r="F15" s="9">
        <f t="shared" si="1"/>
        <v>340</v>
      </c>
      <c r="G15" s="9">
        <f t="shared" si="1"/>
        <v>415.23985253523176</v>
      </c>
      <c r="H15" s="9">
        <f t="shared" si="1"/>
        <v>429.75375926194977</v>
      </c>
      <c r="I15" s="9">
        <f t="shared" si="1"/>
        <v>423.6022584628796</v>
      </c>
      <c r="J15" s="9">
        <f t="shared" si="1"/>
        <v>396.78535013802122</v>
      </c>
      <c r="K15" s="9">
        <f t="shared" si="1"/>
        <v>349.30303428737471</v>
      </c>
      <c r="L15" s="9">
        <f t="shared" si="1"/>
        <v>281.15531091094005</v>
      </c>
      <c r="M15" s="9">
        <f t="shared" si="1"/>
        <v>192.34218000871721</v>
      </c>
      <c r="N15" s="9">
        <f t="shared" si="1"/>
        <v>82.863641580706215</v>
      </c>
      <c r="O15" s="9">
        <f t="shared" si="1"/>
        <v>0</v>
      </c>
    </row>
    <row r="16" spans="1:15" x14ac:dyDescent="0.2">
      <c r="B16" s="26" t="s">
        <v>23</v>
      </c>
      <c r="C16" s="9">
        <f>$C$11+$C$12*C14+$C$13*C15</f>
        <v>95.991885032670012</v>
      </c>
      <c r="D16" s="9">
        <f t="shared" ref="D16:O16" si="2">$C$11+$C$12*D14+$C$13*D15</f>
        <v>95.991885032670012</v>
      </c>
      <c r="E16" s="9">
        <f t="shared" si="2"/>
        <v>95.991885032670012</v>
      </c>
      <c r="F16" s="9">
        <f t="shared" si="2"/>
        <v>95.991885032670012</v>
      </c>
      <c r="G16" s="9">
        <f t="shared" si="2"/>
        <v>95.773516397775737</v>
      </c>
      <c r="H16" s="9">
        <f t="shared" si="2"/>
        <v>93.284984945989095</v>
      </c>
      <c r="I16" s="9">
        <f t="shared" si="2"/>
        <v>90.796453494202439</v>
      </c>
      <c r="J16" s="9">
        <f t="shared" si="2"/>
        <v>88.307922042415782</v>
      </c>
      <c r="K16" s="9">
        <f t="shared" si="2"/>
        <v>85.819390590629141</v>
      </c>
      <c r="L16" s="9">
        <f t="shared" si="2"/>
        <v>83.330859138842499</v>
      </c>
      <c r="M16" s="9">
        <f t="shared" si="2"/>
        <v>80.842327687055842</v>
      </c>
      <c r="N16" s="9">
        <f t="shared" si="2"/>
        <v>78.353796235269201</v>
      </c>
      <c r="O16" s="9">
        <f t="shared" si="2"/>
        <v>76.724661205170008</v>
      </c>
    </row>
    <row r="17" spans="2:15" x14ac:dyDescent="0.2">
      <c r="B17" s="26" t="s">
        <v>24</v>
      </c>
      <c r="C17" s="9">
        <f>C15-C16</f>
        <v>4.0081149673299876</v>
      </c>
      <c r="D17" s="9">
        <f t="shared" ref="D17:O17" si="3">D15-D16</f>
        <v>84.008114967329988</v>
      </c>
      <c r="E17" s="9">
        <f t="shared" si="3"/>
        <v>164.00811496732999</v>
      </c>
      <c r="F17" s="9">
        <f t="shared" si="3"/>
        <v>244.00811496732999</v>
      </c>
      <c r="G17" s="9">
        <f t="shared" si="3"/>
        <v>319.46633613745604</v>
      </c>
      <c r="H17" s="9">
        <f t="shared" si="3"/>
        <v>336.46877431596067</v>
      </c>
      <c r="I17" s="9">
        <f t="shared" si="3"/>
        <v>332.80580496867719</v>
      </c>
      <c r="J17" s="9">
        <f t="shared" si="3"/>
        <v>308.47742809560543</v>
      </c>
      <c r="K17" s="9">
        <f t="shared" si="3"/>
        <v>263.48364369674556</v>
      </c>
      <c r="L17" s="9">
        <f t="shared" si="3"/>
        <v>197.82445177209755</v>
      </c>
      <c r="M17" s="9">
        <f t="shared" si="3"/>
        <v>111.49985232166136</v>
      </c>
      <c r="N17" s="9">
        <f t="shared" si="3"/>
        <v>4.5098453454370144</v>
      </c>
      <c r="O17" s="9">
        <f t="shared" si="3"/>
        <v>-76.724661205170008</v>
      </c>
    </row>
    <row r="18" spans="2:15" x14ac:dyDescent="0.2">
      <c r="B18" s="26" t="s">
        <v>25</v>
      </c>
      <c r="C18" s="10">
        <f>IFERROR(C17/C15,"")</f>
        <v>4.0081149673299878E-2</v>
      </c>
      <c r="D18" s="10">
        <f t="shared" ref="D18:O18" si="4">IFERROR(D17/D15,"")</f>
        <v>0.46671174981849994</v>
      </c>
      <c r="E18" s="10">
        <f t="shared" si="4"/>
        <v>0.63080044218203846</v>
      </c>
      <c r="F18" s="10">
        <f t="shared" si="4"/>
        <v>0.71767092637449992</v>
      </c>
      <c r="G18" s="10">
        <f t="shared" si="4"/>
        <v>0.76935374624320374</v>
      </c>
      <c r="H18" s="10">
        <f t="shared" si="4"/>
        <v>0.78293387100046596</v>
      </c>
      <c r="I18" s="10">
        <f t="shared" si="4"/>
        <v>0.78565635173033688</v>
      </c>
      <c r="J18" s="10">
        <f t="shared" si="4"/>
        <v>0.77744157637952616</v>
      </c>
      <c r="K18" s="10">
        <f t="shared" si="4"/>
        <v>0.75431249612328077</v>
      </c>
      <c r="L18" s="10">
        <f t="shared" si="4"/>
        <v>0.7036127154459525</v>
      </c>
      <c r="M18" s="10">
        <f t="shared" si="4"/>
        <v>0.57969527181509561</v>
      </c>
      <c r="N18" s="10">
        <f t="shared" si="4"/>
        <v>5.4424899261090121E-2</v>
      </c>
      <c r="O18" s="10" t="str">
        <f t="shared" si="4"/>
        <v/>
      </c>
    </row>
  </sheetData>
  <mergeCells count="1">
    <mergeCell ref="B4:C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6B8B-13E4-1540-83C9-75720C1FD971}">
  <dimension ref="A3:V41"/>
  <sheetViews>
    <sheetView workbookViewId="0">
      <selection activeCell="D5" sqref="D5"/>
    </sheetView>
  </sheetViews>
  <sheetFormatPr baseColWidth="10" defaultRowHeight="16" x14ac:dyDescent="0.2"/>
  <cols>
    <col min="1" max="1" width="10.83203125" style="3"/>
    <col min="2" max="2" width="3.33203125" style="3" customWidth="1"/>
    <col min="3" max="16384" width="10.83203125" style="3"/>
  </cols>
  <sheetData>
    <row r="3" spans="1:20" x14ac:dyDescent="0.2">
      <c r="D3" s="132" t="s">
        <v>82</v>
      </c>
      <c r="E3" s="132"/>
    </row>
    <row r="4" spans="1:20" ht="17" customHeight="1" x14ac:dyDescent="0.2">
      <c r="C4" s="19"/>
      <c r="D4" s="19" t="s">
        <v>16</v>
      </c>
      <c r="E4" s="19" t="s">
        <v>27</v>
      </c>
      <c r="F4" s="19"/>
      <c r="G4" s="19" t="s">
        <v>17</v>
      </c>
      <c r="H4" s="19" t="s">
        <v>18</v>
      </c>
      <c r="I4" s="19" t="s">
        <v>31</v>
      </c>
      <c r="J4" s="19" t="s">
        <v>20</v>
      </c>
      <c r="K4" s="19" t="s">
        <v>21</v>
      </c>
      <c r="L4" s="19" t="s">
        <v>22</v>
      </c>
      <c r="M4" s="19" t="s">
        <v>23</v>
      </c>
      <c r="N4" s="19" t="s">
        <v>24</v>
      </c>
      <c r="O4" s="19" t="s">
        <v>25</v>
      </c>
    </row>
    <row r="5" spans="1:20" x14ac:dyDescent="0.2">
      <c r="C5" s="32" t="s">
        <v>30</v>
      </c>
      <c r="D5" s="21">
        <f>INTERCEPT('Price-demand relationship'!C4:C17,'Price-demand relationship'!B4:B17)</f>
        <v>1.26839675</v>
      </c>
      <c r="E5" s="21">
        <f>SLOPE('Price-demand relationship'!C4:C17,'Price-demand relationship'!B4:B17)</f>
        <v>-3.9366649856466757E-3</v>
      </c>
      <c r="F5" s="19"/>
      <c r="G5" s="109">
        <v>128.88999999999999</v>
      </c>
      <c r="H5" s="109">
        <f>'Specific cost determination'!C17</f>
        <v>76.724661205170008</v>
      </c>
      <c r="I5" s="109">
        <f>'Specific cost determination'!C18</f>
        <v>19.267223827500004</v>
      </c>
      <c r="J5" s="33">
        <v>0</v>
      </c>
      <c r="K5" s="33">
        <f>MIN(1,D5+E5*G5)</f>
        <v>0.76100000000000001</v>
      </c>
      <c r="L5" s="109">
        <f>G5*K5</f>
        <v>98.085289999999986</v>
      </c>
      <c r="M5" s="109">
        <f>H5+I5*K5+J5*L5</f>
        <v>91.387018537897518</v>
      </c>
      <c r="N5" s="109">
        <f>L5-M5</f>
        <v>6.6982714621024684</v>
      </c>
      <c r="O5" s="33">
        <f>IFERROR(N5/L5,"")</f>
        <v>6.8290275352221208E-2</v>
      </c>
      <c r="P5" s="24"/>
    </row>
    <row r="7" spans="1:20" x14ac:dyDescent="0.2">
      <c r="E7" s="110"/>
    </row>
    <row r="9" spans="1:20" x14ac:dyDescent="0.2">
      <c r="A9" s="18"/>
      <c r="B9" s="19"/>
      <c r="C9" s="19" t="s">
        <v>24</v>
      </c>
      <c r="D9" s="134" t="s">
        <v>32</v>
      </c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6"/>
    </row>
    <row r="10" spans="1:20" ht="16" customHeight="1" x14ac:dyDescent="0.2">
      <c r="A10" s="31"/>
      <c r="B10" s="31"/>
      <c r="C10" s="34">
        <f>N5</f>
        <v>6.6982714621024684</v>
      </c>
      <c r="D10" s="28">
        <v>-4.0000000000000001E-3</v>
      </c>
      <c r="E10" s="28">
        <v>-3.8E-3</v>
      </c>
      <c r="F10" s="28">
        <v>-3.5999999999999999E-3</v>
      </c>
      <c r="G10" s="28">
        <v>-3.3999999999999998E-3</v>
      </c>
      <c r="H10" s="28">
        <v>-3.2000000000000002E-3</v>
      </c>
      <c r="I10" s="28">
        <v>-3.0000000000000001E-3</v>
      </c>
      <c r="J10" s="28">
        <v>-2.8E-3</v>
      </c>
      <c r="K10" s="28">
        <v>-2.5999999999999999E-3</v>
      </c>
      <c r="L10" s="28">
        <v>-2.3999999999999998E-3</v>
      </c>
      <c r="M10" s="28">
        <v>-2.2000000000000001E-3</v>
      </c>
      <c r="N10" s="28">
        <v>-2E-3</v>
      </c>
      <c r="O10" s="28">
        <v>-1.8E-3</v>
      </c>
      <c r="P10" s="28">
        <v>-1.6000000000000001E-3</v>
      </c>
      <c r="Q10" s="28">
        <v>-1.4E-3</v>
      </c>
      <c r="R10" s="28">
        <v>-1.1999999999999999E-3</v>
      </c>
      <c r="S10" s="28">
        <v>-1E-3</v>
      </c>
      <c r="T10" s="28">
        <v>-8.0000000000000004E-4</v>
      </c>
    </row>
    <row r="11" spans="1:20" x14ac:dyDescent="0.2">
      <c r="A11" s="31"/>
      <c r="B11" s="133" t="s">
        <v>17</v>
      </c>
      <c r="C11" s="29">
        <v>100</v>
      </c>
      <c r="D11" s="27">
        <f t="dataTable" ref="D11:T23" dt2D="1" dtr="1" r1="E5" r2="G5"/>
        <v>-6.6165807584935692</v>
      </c>
      <c r="E11" s="27">
        <v>-5.0019252350435721</v>
      </c>
      <c r="F11" s="27">
        <v>-3.387269711593575</v>
      </c>
      <c r="G11" s="27">
        <v>-1.772614188143578</v>
      </c>
      <c r="H11" s="27">
        <v>-0.15795866469358089</v>
      </c>
      <c r="I11" s="27">
        <v>1.4566968587564162</v>
      </c>
      <c r="J11" s="27">
        <v>3.0713523822064275</v>
      </c>
      <c r="K11" s="27">
        <v>4.0081149673299876</v>
      </c>
      <c r="L11" s="27">
        <v>4.0081149673299876</v>
      </c>
      <c r="M11" s="27">
        <v>4.0081149673299876</v>
      </c>
      <c r="N11" s="27">
        <v>4.0081149673299876</v>
      </c>
      <c r="O11" s="27">
        <v>4.0081149673299876</v>
      </c>
      <c r="P11" s="27">
        <v>4.0081149673299876</v>
      </c>
      <c r="Q11" s="27">
        <v>4.0081149673299876</v>
      </c>
      <c r="R11" s="27">
        <v>4.0081149673299876</v>
      </c>
      <c r="S11" s="27">
        <v>4.0081149673299876</v>
      </c>
      <c r="T11" s="27">
        <v>4.0081149673299876</v>
      </c>
    </row>
    <row r="12" spans="1:20" x14ac:dyDescent="0.2">
      <c r="A12" s="31"/>
      <c r="B12" s="133"/>
      <c r="C12" s="30">
        <v>200</v>
      </c>
      <c r="D12" s="27">
        <v>7.9299837725064179</v>
      </c>
      <c r="E12" s="27">
        <v>15.159294819406412</v>
      </c>
      <c r="F12" s="27">
        <v>22.388605866306435</v>
      </c>
      <c r="G12" s="27">
        <v>29.617916913206429</v>
      </c>
      <c r="H12" s="27">
        <v>36.847227960106409</v>
      </c>
      <c r="I12" s="27">
        <v>44.076539007006431</v>
      </c>
      <c r="J12" s="27">
        <v>51.305850053906426</v>
      </c>
      <c r="K12" s="27">
        <v>58.535161100806434</v>
      </c>
      <c r="L12" s="27">
        <v>65.764472147706428</v>
      </c>
      <c r="M12" s="27">
        <v>72.993783194606422</v>
      </c>
      <c r="N12" s="27">
        <v>80.223094241506431</v>
      </c>
      <c r="O12" s="27">
        <v>87.452405288406425</v>
      </c>
      <c r="P12" s="27">
        <v>94.681716335306405</v>
      </c>
      <c r="Q12" s="27">
        <v>101.91102738220643</v>
      </c>
      <c r="R12" s="27">
        <v>104.00811496732999</v>
      </c>
      <c r="S12" s="27">
        <v>104.00811496732999</v>
      </c>
      <c r="T12" s="27">
        <v>104.00811496732999</v>
      </c>
    </row>
    <row r="13" spans="1:20" x14ac:dyDescent="0.2">
      <c r="A13" s="31"/>
      <c r="B13" s="133"/>
      <c r="C13" s="30">
        <v>300</v>
      </c>
      <c r="D13" s="27">
        <v>-57.523451696493566</v>
      </c>
      <c r="E13" s="27">
        <v>-40.679485126143554</v>
      </c>
      <c r="F13" s="27">
        <v>-23.835518555793598</v>
      </c>
      <c r="G13" s="27">
        <v>-6.9915519854435786</v>
      </c>
      <c r="H13" s="27">
        <v>9.8524145849063984</v>
      </c>
      <c r="I13" s="27">
        <v>26.696381155256418</v>
      </c>
      <c r="J13" s="27">
        <v>43.540347725606424</v>
      </c>
      <c r="K13" s="27">
        <v>60.384314295956457</v>
      </c>
      <c r="L13" s="27">
        <v>77.228280866306434</v>
      </c>
      <c r="M13" s="27">
        <v>94.072247436656397</v>
      </c>
      <c r="N13" s="27">
        <v>110.91621400700643</v>
      </c>
      <c r="O13" s="27">
        <v>127.76018057735641</v>
      </c>
      <c r="P13" s="27">
        <v>144.60414714770644</v>
      </c>
      <c r="Q13" s="27">
        <v>161.44811371805642</v>
      </c>
      <c r="R13" s="27">
        <v>178.29208028840642</v>
      </c>
      <c r="S13" s="27">
        <v>195.13604685875643</v>
      </c>
      <c r="T13" s="27">
        <v>204.00811496732999</v>
      </c>
    </row>
    <row r="14" spans="1:20" x14ac:dyDescent="0.2">
      <c r="A14" s="31"/>
      <c r="B14" s="133"/>
      <c r="C14" s="30">
        <v>400</v>
      </c>
      <c r="D14" s="27">
        <v>-202.97688716549362</v>
      </c>
      <c r="E14" s="27">
        <v>-172.51826507169358</v>
      </c>
      <c r="F14" s="27">
        <v>-142.05964297789359</v>
      </c>
      <c r="G14" s="27">
        <v>-111.60102088409354</v>
      </c>
      <c r="H14" s="27">
        <v>-81.142398790293598</v>
      </c>
      <c r="I14" s="27">
        <v>-50.683776696493567</v>
      </c>
      <c r="J14" s="27">
        <v>-20.22515460269355</v>
      </c>
      <c r="K14" s="27">
        <v>10.233467491106396</v>
      </c>
      <c r="L14" s="27">
        <v>40.692089584906427</v>
      </c>
      <c r="M14" s="27">
        <v>71.150711678706401</v>
      </c>
      <c r="N14" s="27">
        <v>101.6093337725064</v>
      </c>
      <c r="O14" s="27">
        <v>132.06795586630642</v>
      </c>
      <c r="P14" s="27">
        <v>162.52657796010641</v>
      </c>
      <c r="Q14" s="27">
        <v>192.98520005390642</v>
      </c>
      <c r="R14" s="27">
        <v>223.44382214770644</v>
      </c>
      <c r="S14" s="27">
        <v>253.90244424150643</v>
      </c>
      <c r="T14" s="27">
        <v>284.36106633530636</v>
      </c>
    </row>
    <row r="15" spans="1:20" x14ac:dyDescent="0.2">
      <c r="A15" s="31"/>
      <c r="B15" s="133"/>
      <c r="C15" s="30">
        <v>500</v>
      </c>
      <c r="D15" s="27">
        <v>-428.43032263449356</v>
      </c>
      <c r="E15" s="27">
        <v>-380.35704501724354</v>
      </c>
      <c r="F15" s="27">
        <v>-332.28376739999362</v>
      </c>
      <c r="G15" s="27">
        <v>-284.21048978274359</v>
      </c>
      <c r="H15" s="27">
        <v>-236.13721216549362</v>
      </c>
      <c r="I15" s="27">
        <v>-188.06393454824359</v>
      </c>
      <c r="J15" s="27">
        <v>-139.99065693099354</v>
      </c>
      <c r="K15" s="27">
        <v>-91.917379313743609</v>
      </c>
      <c r="L15" s="27">
        <v>-43.84410169649356</v>
      </c>
      <c r="M15" s="27">
        <v>4.2291759207563757</v>
      </c>
      <c r="N15" s="27">
        <v>52.302453538006404</v>
      </c>
      <c r="O15" s="27">
        <v>100.3757311552564</v>
      </c>
      <c r="P15" s="27">
        <v>148.4490087725064</v>
      </c>
      <c r="Q15" s="27">
        <v>196.52228638975643</v>
      </c>
      <c r="R15" s="27">
        <v>244.59556400700643</v>
      </c>
      <c r="S15" s="27">
        <v>292.6688416242564</v>
      </c>
      <c r="T15" s="27">
        <v>340.74211924150637</v>
      </c>
    </row>
    <row r="16" spans="1:20" x14ac:dyDescent="0.2">
      <c r="A16" s="31"/>
      <c r="B16" s="133"/>
      <c r="C16" s="30">
        <v>600</v>
      </c>
      <c r="D16" s="27">
        <v>-733.88375810349362</v>
      </c>
      <c r="E16" s="27">
        <v>-664.19582496279349</v>
      </c>
      <c r="F16" s="27">
        <v>-594.50789182209371</v>
      </c>
      <c r="G16" s="27">
        <v>-524.81995868139359</v>
      </c>
      <c r="H16" s="27">
        <v>-455.13202554069369</v>
      </c>
      <c r="I16" s="27">
        <v>-385.44409239999362</v>
      </c>
      <c r="J16" s="27">
        <v>-315.75615925929355</v>
      </c>
      <c r="K16" s="27">
        <v>-246.06822611859349</v>
      </c>
      <c r="L16" s="27">
        <v>-176.38029297789356</v>
      </c>
      <c r="M16" s="27">
        <v>-106.69235983719362</v>
      </c>
      <c r="N16" s="27">
        <v>-37.00442669649356</v>
      </c>
      <c r="O16" s="27">
        <v>32.683506444206373</v>
      </c>
      <c r="P16" s="27">
        <v>102.37143958490637</v>
      </c>
      <c r="Q16" s="27">
        <v>172.05937272560641</v>
      </c>
      <c r="R16" s="27">
        <v>241.74730586630642</v>
      </c>
      <c r="S16" s="27">
        <v>311.43523900700643</v>
      </c>
      <c r="T16" s="27">
        <v>381.12317214770644</v>
      </c>
    </row>
    <row r="17" spans="1:20" ht="16" customHeight="1" x14ac:dyDescent="0.2">
      <c r="A17" s="31"/>
      <c r="B17" s="133"/>
      <c r="C17" s="30">
        <v>700</v>
      </c>
      <c r="D17" s="27">
        <v>-1119.3371935724938</v>
      </c>
      <c r="E17" s="27">
        <v>-1024.0346049083437</v>
      </c>
      <c r="F17" s="27">
        <v>-928.73201624419357</v>
      </c>
      <c r="G17" s="27">
        <v>-833.42942758004347</v>
      </c>
      <c r="H17" s="27">
        <v>-738.1268389158937</v>
      </c>
      <c r="I17" s="27">
        <v>-642.82425025174359</v>
      </c>
      <c r="J17" s="27">
        <v>-547.5216615875936</v>
      </c>
      <c r="K17" s="27">
        <v>-452.21907292344349</v>
      </c>
      <c r="L17" s="27">
        <v>-356.91648425929355</v>
      </c>
      <c r="M17" s="27">
        <v>-261.61389559514362</v>
      </c>
      <c r="N17" s="27">
        <v>-166.31130693099368</v>
      </c>
      <c r="O17" s="27">
        <v>-71.008718266843601</v>
      </c>
      <c r="P17" s="27">
        <v>24.293870397306335</v>
      </c>
      <c r="Q17" s="27">
        <v>119.59645906145643</v>
      </c>
      <c r="R17" s="27">
        <v>214.89904772560641</v>
      </c>
      <c r="S17" s="27">
        <v>310.20163638975635</v>
      </c>
      <c r="T17" s="27">
        <v>405.50422505390634</v>
      </c>
    </row>
    <row r="18" spans="1:20" x14ac:dyDescent="0.2">
      <c r="A18" s="31"/>
      <c r="B18" s="133"/>
      <c r="C18" s="30">
        <v>800</v>
      </c>
      <c r="D18" s="27">
        <v>-1584.7906290414937</v>
      </c>
      <c r="E18" s="27">
        <v>-1459.8733848538936</v>
      </c>
      <c r="F18" s="27">
        <v>-1334.9561406662935</v>
      </c>
      <c r="G18" s="27">
        <v>-1210.0388964786935</v>
      </c>
      <c r="H18" s="27">
        <v>-1085.1216522910936</v>
      </c>
      <c r="I18" s="27">
        <v>-960.20440810349351</v>
      </c>
      <c r="J18" s="27">
        <v>-835.28716391589342</v>
      </c>
      <c r="K18" s="27">
        <v>-710.36991972829367</v>
      </c>
      <c r="L18" s="27">
        <v>-585.45267554069358</v>
      </c>
      <c r="M18" s="27">
        <v>-460.5354313530936</v>
      </c>
      <c r="N18" s="27">
        <v>-335.61818716549368</v>
      </c>
      <c r="O18" s="27">
        <v>-210.70094297789359</v>
      </c>
      <c r="P18" s="27">
        <v>-85.783698790293613</v>
      </c>
      <c r="Q18" s="27">
        <v>39.133545397306477</v>
      </c>
      <c r="R18" s="27">
        <v>164.05078958490643</v>
      </c>
      <c r="S18" s="27">
        <v>288.96803377250637</v>
      </c>
      <c r="T18" s="27">
        <v>413.88527796010635</v>
      </c>
    </row>
    <row r="19" spans="1:20" x14ac:dyDescent="0.2">
      <c r="A19" s="31"/>
      <c r="B19" s="133"/>
      <c r="C19" s="30">
        <v>900</v>
      </c>
      <c r="D19" s="27">
        <v>-2130.2440645104939</v>
      </c>
      <c r="E19" s="27">
        <v>-1971.7121647994436</v>
      </c>
      <c r="F19" s="27">
        <v>-1813.1802650883933</v>
      </c>
      <c r="G19" s="27">
        <v>-1654.6483653773432</v>
      </c>
      <c r="H19" s="27">
        <v>-1496.1164656662938</v>
      </c>
      <c r="I19" s="27">
        <v>-1337.5845659552438</v>
      </c>
      <c r="J19" s="27">
        <v>-1179.0526662441937</v>
      </c>
      <c r="K19" s="27">
        <v>-1020.5207665331435</v>
      </c>
      <c r="L19" s="27">
        <v>-861.98886682209331</v>
      </c>
      <c r="M19" s="27">
        <v>-703.4569671110437</v>
      </c>
      <c r="N19" s="27">
        <v>-544.92506739999362</v>
      </c>
      <c r="O19" s="27">
        <v>-386.39316768894355</v>
      </c>
      <c r="P19" s="27">
        <v>-227.86126797789373</v>
      </c>
      <c r="Q19" s="27">
        <v>-69.329368266843616</v>
      </c>
      <c r="R19" s="27">
        <v>89.202531444206542</v>
      </c>
      <c r="S19" s="27">
        <v>247.73443115525637</v>
      </c>
      <c r="T19" s="27">
        <v>406.2663308663063</v>
      </c>
    </row>
    <row r="20" spans="1:20" x14ac:dyDescent="0.2">
      <c r="A20" s="31"/>
      <c r="B20" s="133"/>
      <c r="C20" s="30">
        <v>1000</v>
      </c>
      <c r="D20" s="27">
        <v>-2755.6974999794938</v>
      </c>
      <c r="E20" s="27">
        <v>-2559.5509447449931</v>
      </c>
      <c r="F20" s="27">
        <v>-2363.4043895104937</v>
      </c>
      <c r="G20" s="27">
        <v>-2167.2578342759939</v>
      </c>
      <c r="H20" s="27">
        <v>-1971.1112790414936</v>
      </c>
      <c r="I20" s="27">
        <v>-1774.9647238069938</v>
      </c>
      <c r="J20" s="27">
        <v>-1578.8181685724935</v>
      </c>
      <c r="K20" s="27">
        <v>-1382.6716133379937</v>
      </c>
      <c r="L20" s="27">
        <v>-1186.5250581034934</v>
      </c>
      <c r="M20" s="27">
        <v>-990.37850286899379</v>
      </c>
      <c r="N20" s="27">
        <v>-794.23194763449351</v>
      </c>
      <c r="O20" s="27">
        <v>-598.08539239999368</v>
      </c>
      <c r="P20" s="27">
        <v>-401.93883716549368</v>
      </c>
      <c r="Q20" s="27">
        <v>-205.79228193099351</v>
      </c>
      <c r="R20" s="27">
        <v>-9.6457266964935542</v>
      </c>
      <c r="S20" s="27">
        <v>186.50082853800637</v>
      </c>
      <c r="T20" s="27">
        <v>382.64738377250637</v>
      </c>
    </row>
    <row r="21" spans="1:20" x14ac:dyDescent="0.2">
      <c r="A21" s="31"/>
      <c r="B21" s="133"/>
      <c r="C21" s="30">
        <v>1100</v>
      </c>
      <c r="D21" s="27">
        <v>-3461.1509354484938</v>
      </c>
      <c r="E21" s="27">
        <v>-3223.3897246905435</v>
      </c>
      <c r="F21" s="27">
        <v>-2985.6285139325937</v>
      </c>
      <c r="G21" s="27">
        <v>-2747.8673031746434</v>
      </c>
      <c r="H21" s="27">
        <v>-2510.1060924166936</v>
      </c>
      <c r="I21" s="27">
        <v>-2272.3448816587438</v>
      </c>
      <c r="J21" s="27">
        <v>-2034.5836709007938</v>
      </c>
      <c r="K21" s="27">
        <v>-1796.8224601428435</v>
      </c>
      <c r="L21" s="27">
        <v>-1559.0612493848932</v>
      </c>
      <c r="M21" s="27">
        <v>-1321.3000386269434</v>
      </c>
      <c r="N21" s="27">
        <v>-1083.5388278689938</v>
      </c>
      <c r="O21" s="27">
        <v>-845.77761711104358</v>
      </c>
      <c r="P21" s="27">
        <v>-608.01640635309366</v>
      </c>
      <c r="Q21" s="27">
        <v>-370.25519559514362</v>
      </c>
      <c r="R21" s="27">
        <v>-132.49398483719344</v>
      </c>
      <c r="S21" s="27">
        <v>105.26722592075629</v>
      </c>
      <c r="T21" s="27">
        <v>343.02843667870638</v>
      </c>
    </row>
    <row r="22" spans="1:20" x14ac:dyDescent="0.2">
      <c r="A22" s="31"/>
      <c r="B22" s="133"/>
      <c r="C22" s="30">
        <v>1200</v>
      </c>
      <c r="D22" s="27">
        <v>-4246.6043709174937</v>
      </c>
      <c r="E22" s="27">
        <v>-3963.2285046360935</v>
      </c>
      <c r="F22" s="27">
        <v>-3679.8526383546937</v>
      </c>
      <c r="G22" s="27">
        <v>-3396.4767720732939</v>
      </c>
      <c r="H22" s="27">
        <v>-3113.1009057918936</v>
      </c>
      <c r="I22" s="27">
        <v>-2829.7250395104938</v>
      </c>
      <c r="J22" s="27">
        <v>-2546.3491732290931</v>
      </c>
      <c r="K22" s="27">
        <v>-2262.9733069476933</v>
      </c>
      <c r="L22" s="27">
        <v>-1979.5974406662936</v>
      </c>
      <c r="M22" s="27">
        <v>-1696.2215743848938</v>
      </c>
      <c r="N22" s="27">
        <v>-1412.8457081034935</v>
      </c>
      <c r="O22" s="27">
        <v>-1129.4698418220937</v>
      </c>
      <c r="P22" s="27">
        <v>-846.0939755406938</v>
      </c>
      <c r="Q22" s="27">
        <v>-562.71810925929356</v>
      </c>
      <c r="R22" s="27">
        <v>-279.34224297789353</v>
      </c>
      <c r="S22" s="27">
        <v>4.0336233035064453</v>
      </c>
      <c r="T22" s="27">
        <v>287.40948958490628</v>
      </c>
    </row>
    <row r="23" spans="1:20" x14ac:dyDescent="0.2">
      <c r="A23" s="31"/>
      <c r="B23" s="133"/>
      <c r="C23" s="30">
        <v>1300</v>
      </c>
      <c r="D23" s="27">
        <v>-5112.0578063864941</v>
      </c>
      <c r="E23" s="27">
        <v>-4779.0672845816443</v>
      </c>
      <c r="F23" s="27">
        <v>-4446.0767627767927</v>
      </c>
      <c r="G23" s="27">
        <v>-4113.086240971943</v>
      </c>
      <c r="H23" s="27">
        <v>-3780.0957191670936</v>
      </c>
      <c r="I23" s="27">
        <v>-3447.1051973622434</v>
      </c>
      <c r="J23" s="27">
        <v>-3114.1146755573936</v>
      </c>
      <c r="K23" s="27">
        <v>-2781.1241537525434</v>
      </c>
      <c r="L23" s="27">
        <v>-2448.1336319476932</v>
      </c>
      <c r="M23" s="27">
        <v>-2115.1431101428439</v>
      </c>
      <c r="N23" s="27">
        <v>-1782.1525883379936</v>
      </c>
      <c r="O23" s="27">
        <v>-1449.1620665331434</v>
      </c>
      <c r="P23" s="27">
        <v>-1116.1715447282936</v>
      </c>
      <c r="Q23" s="27">
        <v>-783.18102292344372</v>
      </c>
      <c r="R23" s="27">
        <v>-450.19050111859337</v>
      </c>
      <c r="S23" s="27">
        <v>-117.19997931374368</v>
      </c>
      <c r="T23" s="27">
        <v>215.79054249110629</v>
      </c>
    </row>
    <row r="41" spans="22:22" x14ac:dyDescent="0.2">
      <c r="V41" s="23"/>
    </row>
  </sheetData>
  <mergeCells count="3">
    <mergeCell ref="D3:E3"/>
    <mergeCell ref="B11:B23"/>
    <mergeCell ref="D9:T9"/>
  </mergeCells>
  <conditionalFormatting sqref="D11:D23">
    <cfRule type="cellIs" dxfId="35" priority="1" operator="equal">
      <formula>MAX($D$11:$D$23)</formula>
    </cfRule>
  </conditionalFormatting>
  <conditionalFormatting sqref="D11:T23">
    <cfRule type="cellIs" dxfId="34" priority="20" operator="lessThan">
      <formula>0</formula>
    </cfRule>
  </conditionalFormatting>
  <conditionalFormatting sqref="E11:E23">
    <cfRule type="cellIs" dxfId="33" priority="10" operator="equal">
      <formula>MAX($E$11:$E$23)</formula>
    </cfRule>
  </conditionalFormatting>
  <conditionalFormatting sqref="F11:F23">
    <cfRule type="cellIs" dxfId="32" priority="16" operator="equal">
      <formula>MAX($F$11:$F$23)</formula>
    </cfRule>
  </conditionalFormatting>
  <conditionalFormatting sqref="G11:G23">
    <cfRule type="cellIs" dxfId="31" priority="14" operator="equal">
      <formula>MAX($G$11:$G$23)</formula>
    </cfRule>
  </conditionalFormatting>
  <conditionalFormatting sqref="H11:H23">
    <cfRule type="cellIs" dxfId="30" priority="15" operator="equal">
      <formula>MAX($H$11:$H$23)</formula>
    </cfRule>
  </conditionalFormatting>
  <conditionalFormatting sqref="I11:I23">
    <cfRule type="cellIs" dxfId="29" priority="13" operator="equal">
      <formula>MAX($I$11:$I$23)</formula>
    </cfRule>
  </conditionalFormatting>
  <conditionalFormatting sqref="J11:J23">
    <cfRule type="cellIs" dxfId="28" priority="12" operator="equal">
      <formula>MAX($J$11:$J$23)</formula>
    </cfRule>
  </conditionalFormatting>
  <conditionalFormatting sqref="K11:K23">
    <cfRule type="cellIs" dxfId="27" priority="11" operator="equal">
      <formula>MAX($K$11:$K$23)</formula>
    </cfRule>
  </conditionalFormatting>
  <conditionalFormatting sqref="L11:L23">
    <cfRule type="cellIs" dxfId="26" priority="17" operator="equal">
      <formula>MAX($L$11:$L$23)</formula>
    </cfRule>
  </conditionalFormatting>
  <conditionalFormatting sqref="M11:M23">
    <cfRule type="cellIs" dxfId="25" priority="19" operator="equal">
      <formula>MAX($M$11:$M$23)</formula>
    </cfRule>
  </conditionalFormatting>
  <conditionalFormatting sqref="N11:N23">
    <cfRule type="cellIs" dxfId="24" priority="8" operator="equal">
      <formula>MAX($N$11:$N$23)</formula>
    </cfRule>
  </conditionalFormatting>
  <conditionalFormatting sqref="O11:O23">
    <cfRule type="cellIs" dxfId="23" priority="6" operator="equal">
      <formula>MAX($O$11:$O$23)</formula>
    </cfRule>
  </conditionalFormatting>
  <conditionalFormatting sqref="P11:P23">
    <cfRule type="cellIs" dxfId="22" priority="9" stopIfTrue="1" operator="equal">
      <formula>MAX($P$11:$P$23)</formula>
    </cfRule>
  </conditionalFormatting>
  <conditionalFormatting sqref="Q11:Q23">
    <cfRule type="cellIs" dxfId="21" priority="4" stopIfTrue="1" operator="equal">
      <formula>MAX($Q$11:$Q$23)</formula>
    </cfRule>
  </conditionalFormatting>
  <conditionalFormatting sqref="R11:R23">
    <cfRule type="cellIs" dxfId="20" priority="5" operator="equal">
      <formula>MAX($R$11:$R$23)</formula>
    </cfRule>
  </conditionalFormatting>
  <conditionalFormatting sqref="S11:S23">
    <cfRule type="cellIs" dxfId="19" priority="3" stopIfTrue="1" operator="equal">
      <formula>MAX($S$11:$S$23)</formula>
    </cfRule>
  </conditionalFormatting>
  <conditionalFormatting sqref="T11:T23">
    <cfRule type="cellIs" dxfId="18" priority="2" operator="equal">
      <formula>MAX($T$11:$T$23)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3AC9-D91E-F340-89CA-1789ACA0E024}">
  <dimension ref="A3:V41"/>
  <sheetViews>
    <sheetView zoomScaleNormal="100" workbookViewId="0">
      <selection activeCell="R58" sqref="R58"/>
    </sheetView>
  </sheetViews>
  <sheetFormatPr baseColWidth="10" defaultRowHeight="16" x14ac:dyDescent="0.2"/>
  <cols>
    <col min="1" max="1" width="10.83203125" style="3"/>
    <col min="2" max="2" width="3.33203125" style="3" customWidth="1"/>
    <col min="3" max="16384" width="10.83203125" style="3"/>
  </cols>
  <sheetData>
    <row r="3" spans="1:20" x14ac:dyDescent="0.2">
      <c r="D3" s="137" t="s">
        <v>83</v>
      </c>
      <c r="E3" s="138"/>
    </row>
    <row r="4" spans="1:20" x14ac:dyDescent="0.2">
      <c r="C4" s="19"/>
      <c r="D4" s="19" t="s">
        <v>16</v>
      </c>
      <c r="E4" s="19" t="s">
        <v>27</v>
      </c>
      <c r="F4" s="19"/>
      <c r="G4" s="19" t="s">
        <v>17</v>
      </c>
      <c r="H4" s="19" t="s">
        <v>18</v>
      </c>
      <c r="I4" s="19" t="s">
        <v>31</v>
      </c>
      <c r="J4" s="19" t="s">
        <v>20</v>
      </c>
      <c r="K4" s="19" t="s">
        <v>21</v>
      </c>
      <c r="L4" s="19" t="s">
        <v>22</v>
      </c>
      <c r="M4" s="19" t="s">
        <v>23</v>
      </c>
      <c r="N4" s="19" t="s">
        <v>24</v>
      </c>
      <c r="O4" s="19" t="s">
        <v>25</v>
      </c>
    </row>
    <row r="5" spans="1:20" x14ac:dyDescent="0.2">
      <c r="C5" s="32" t="s">
        <v>30</v>
      </c>
      <c r="D5" s="21">
        <f>INTERCEPT('Price-demand relationship'!D4:D17,'Price-demand relationship'!B4:B17)</f>
        <v>1.66675</v>
      </c>
      <c r="E5" s="21">
        <f>SLOPE('Price-demand relationship'!D4:D17,'Price-demand relationship'!B4:B17)</f>
        <v>-1.6144849629522008E-3</v>
      </c>
      <c r="F5" s="19"/>
      <c r="G5" s="109">
        <v>412</v>
      </c>
      <c r="H5" s="109">
        <f>'Specific cost determination'!C17</f>
        <v>76.724661205170008</v>
      </c>
      <c r="I5" s="109">
        <f>'Specific cost determination'!C18</f>
        <v>19.267223827500004</v>
      </c>
      <c r="J5" s="33">
        <v>0</v>
      </c>
      <c r="K5" s="33">
        <f>MIN(1,D5+E5*G5)</f>
        <v>1</v>
      </c>
      <c r="L5" s="109">
        <f>G5*K5</f>
        <v>412</v>
      </c>
      <c r="M5" s="109">
        <f>H5+I5*K5+J5*L5</f>
        <v>95.991885032670012</v>
      </c>
      <c r="N5" s="109">
        <f>L5-M5</f>
        <v>316.00811496733002</v>
      </c>
      <c r="O5" s="33">
        <f>IFERROR(N5/L5,"")</f>
        <v>0.76700998778478158</v>
      </c>
      <c r="P5" s="24"/>
    </row>
    <row r="9" spans="1:20" x14ac:dyDescent="0.2">
      <c r="A9" s="18"/>
      <c r="B9" s="19"/>
      <c r="C9" s="19" t="s">
        <v>24</v>
      </c>
      <c r="D9" s="134" t="s">
        <v>32</v>
      </c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35"/>
      <c r="S9" s="135"/>
      <c r="T9" s="136"/>
    </row>
    <row r="10" spans="1:20" ht="16" customHeight="1" x14ac:dyDescent="0.2">
      <c r="A10" s="31"/>
      <c r="B10" s="31"/>
      <c r="C10" s="34">
        <f>N5</f>
        <v>316.00811496733002</v>
      </c>
      <c r="D10" s="28">
        <v>-4.0000000000000001E-3</v>
      </c>
      <c r="E10" s="28">
        <v>-3.8E-3</v>
      </c>
      <c r="F10" s="28">
        <v>-3.5999999999999999E-3</v>
      </c>
      <c r="G10" s="28">
        <v>-3.3999999999999998E-3</v>
      </c>
      <c r="H10" s="28">
        <v>-3.2000000000000002E-3</v>
      </c>
      <c r="I10" s="28">
        <v>-3.0000000000000001E-3</v>
      </c>
      <c r="J10" s="28">
        <v>-2.8E-3</v>
      </c>
      <c r="K10" s="28">
        <v>-2.5999999999999999E-3</v>
      </c>
      <c r="L10" s="28">
        <v>-2.3999999999999998E-3</v>
      </c>
      <c r="M10" s="28">
        <v>-2.2000000000000001E-3</v>
      </c>
      <c r="N10" s="28">
        <v>-2E-3</v>
      </c>
      <c r="O10" s="28">
        <v>-1.8E-3</v>
      </c>
      <c r="P10" s="28">
        <v>-1.6000000000000001E-3</v>
      </c>
      <c r="Q10" s="28">
        <v>-1.4E-3</v>
      </c>
      <c r="R10" s="28">
        <v>-1.1999999999999999E-3</v>
      </c>
      <c r="S10" s="28">
        <v>-1E-3</v>
      </c>
      <c r="T10" s="28">
        <v>-8.0000000000000004E-4</v>
      </c>
    </row>
    <row r="11" spans="1:20" x14ac:dyDescent="0.2">
      <c r="A11" s="31"/>
      <c r="B11" s="133" t="s">
        <v>17</v>
      </c>
      <c r="C11" s="29">
        <v>100</v>
      </c>
      <c r="D11" s="27">
        <f t="dataTable" ref="D11:T23" dt2D="1" dtr="1" r1="E5" r2="G5"/>
        <v>4.0081149673299876</v>
      </c>
      <c r="E11" s="27">
        <v>4.0081149673299876</v>
      </c>
      <c r="F11" s="27">
        <v>4.0081149673299876</v>
      </c>
      <c r="G11" s="27">
        <v>4.0081149673299876</v>
      </c>
      <c r="H11" s="27">
        <v>4.0081149673299876</v>
      </c>
      <c r="I11" s="27">
        <v>4.0081149673299876</v>
      </c>
      <c r="J11" s="27">
        <v>4.0081149673299876</v>
      </c>
      <c r="K11" s="27">
        <v>4.0081149673299876</v>
      </c>
      <c r="L11" s="27">
        <v>4.0081149673299876</v>
      </c>
      <c r="M11" s="27">
        <v>4.0081149673299876</v>
      </c>
      <c r="N11" s="27">
        <v>4.0081149673299876</v>
      </c>
      <c r="O11" s="27">
        <v>4.0081149673299876</v>
      </c>
      <c r="P11" s="27">
        <v>4.0081149673299876</v>
      </c>
      <c r="Q11" s="27">
        <v>4.0081149673299876</v>
      </c>
      <c r="R11" s="27">
        <v>4.0081149673299876</v>
      </c>
      <c r="S11" s="27">
        <v>4.0081149673299876</v>
      </c>
      <c r="T11" s="27">
        <v>4.0081149673299876</v>
      </c>
    </row>
    <row r="12" spans="1:20" x14ac:dyDescent="0.2">
      <c r="A12" s="31"/>
      <c r="B12" s="133"/>
      <c r="C12" s="30">
        <v>200</v>
      </c>
      <c r="D12" s="27">
        <v>79.925472542344352</v>
      </c>
      <c r="E12" s="27">
        <v>87.15478358924436</v>
      </c>
      <c r="F12" s="27">
        <v>94.384094636144354</v>
      </c>
      <c r="G12" s="27">
        <v>101.61340568304436</v>
      </c>
      <c r="H12" s="27">
        <v>104.00811496732999</v>
      </c>
      <c r="I12" s="27">
        <v>104.00811496732999</v>
      </c>
      <c r="J12" s="27">
        <v>104.00811496732999</v>
      </c>
      <c r="K12" s="27">
        <v>104.00811496732999</v>
      </c>
      <c r="L12" s="27">
        <v>104.00811496732999</v>
      </c>
      <c r="M12" s="27">
        <v>104.00811496732999</v>
      </c>
      <c r="N12" s="27">
        <v>104.00811496732999</v>
      </c>
      <c r="O12" s="27">
        <v>104.00811496732999</v>
      </c>
      <c r="P12" s="27">
        <v>104.00811496732999</v>
      </c>
      <c r="Q12" s="27">
        <v>104.00811496732999</v>
      </c>
      <c r="R12" s="27">
        <v>104.00811496732999</v>
      </c>
      <c r="S12" s="27">
        <v>104.00811496732999</v>
      </c>
      <c r="T12" s="27">
        <v>104.00811496732999</v>
      </c>
    </row>
    <row r="13" spans="1:20" x14ac:dyDescent="0.2">
      <c r="A13" s="31"/>
      <c r="B13" s="133"/>
      <c r="C13" s="30">
        <v>300</v>
      </c>
      <c r="D13" s="27">
        <v>54.307362073344365</v>
      </c>
      <c r="E13" s="27">
        <v>71.15132864369437</v>
      </c>
      <c r="F13" s="27">
        <v>87.995295214044347</v>
      </c>
      <c r="G13" s="27">
        <v>104.83926178439434</v>
      </c>
      <c r="H13" s="27">
        <v>121.68322835474434</v>
      </c>
      <c r="I13" s="27">
        <v>138.52719492509434</v>
      </c>
      <c r="J13" s="27">
        <v>155.37116149544437</v>
      </c>
      <c r="K13" s="27">
        <v>172.2151280657944</v>
      </c>
      <c r="L13" s="27">
        <v>189.05909463614432</v>
      </c>
      <c r="M13" s="27">
        <v>204.00811496732999</v>
      </c>
      <c r="N13" s="27">
        <v>204.00811496732999</v>
      </c>
      <c r="O13" s="27">
        <v>204.00811496732999</v>
      </c>
      <c r="P13" s="27">
        <v>204.00811496732999</v>
      </c>
      <c r="Q13" s="27">
        <v>204.00811496732999</v>
      </c>
      <c r="R13" s="27">
        <v>204.00811496732999</v>
      </c>
      <c r="S13" s="27">
        <v>204.00811496732999</v>
      </c>
      <c r="T13" s="27">
        <v>204.00811496732999</v>
      </c>
    </row>
    <row r="14" spans="1:20" x14ac:dyDescent="0.2">
      <c r="A14" s="31"/>
      <c r="B14" s="133"/>
      <c r="C14" s="30">
        <v>400</v>
      </c>
      <c r="D14" s="27">
        <v>-51.310748395655679</v>
      </c>
      <c r="E14" s="27">
        <v>-20.852126301855662</v>
      </c>
      <c r="F14" s="27">
        <v>9.6064957919443685</v>
      </c>
      <c r="G14" s="27">
        <v>40.065117885744399</v>
      </c>
      <c r="H14" s="27">
        <v>70.523739979544331</v>
      </c>
      <c r="I14" s="27">
        <v>100.98236207334435</v>
      </c>
      <c r="J14" s="27">
        <v>131.44098416714439</v>
      </c>
      <c r="K14" s="27">
        <v>161.89960626094432</v>
      </c>
      <c r="L14" s="27">
        <v>192.35822835474437</v>
      </c>
      <c r="M14" s="27">
        <v>222.81685044854436</v>
      </c>
      <c r="N14" s="27">
        <v>253.27547254234435</v>
      </c>
      <c r="O14" s="27">
        <v>283.73409463614433</v>
      </c>
      <c r="P14" s="27">
        <v>304.00811496733002</v>
      </c>
      <c r="Q14" s="27">
        <v>304.00811496733002</v>
      </c>
      <c r="R14" s="27">
        <v>304.00811496733002</v>
      </c>
      <c r="S14" s="27">
        <v>304.00811496733002</v>
      </c>
      <c r="T14" s="27">
        <v>304.00811496733002</v>
      </c>
    </row>
    <row r="15" spans="1:20" x14ac:dyDescent="0.2">
      <c r="A15" s="31"/>
      <c r="B15" s="133"/>
      <c r="C15" s="30">
        <v>500</v>
      </c>
      <c r="D15" s="27">
        <v>-236.92885886465567</v>
      </c>
      <c r="E15" s="27">
        <v>-188.85558124740561</v>
      </c>
      <c r="F15" s="27">
        <v>-140.78230363015567</v>
      </c>
      <c r="G15" s="27">
        <v>-92.709026012905639</v>
      </c>
      <c r="H15" s="27">
        <v>-44.635748395655696</v>
      </c>
      <c r="I15" s="27">
        <v>3.4375292215943318</v>
      </c>
      <c r="J15" s="27">
        <v>51.510806838844388</v>
      </c>
      <c r="K15" s="27">
        <v>99.584084456094303</v>
      </c>
      <c r="L15" s="27">
        <v>147.65736207334436</v>
      </c>
      <c r="M15" s="27">
        <v>195.73063969059433</v>
      </c>
      <c r="N15" s="27">
        <v>243.80391730784436</v>
      </c>
      <c r="O15" s="27">
        <v>291.87719492509427</v>
      </c>
      <c r="P15" s="27">
        <v>339.9504725423443</v>
      </c>
      <c r="Q15" s="27">
        <v>388.02375015959433</v>
      </c>
      <c r="R15" s="27">
        <v>404.00811496733002</v>
      </c>
      <c r="S15" s="27">
        <v>404.00811496733002</v>
      </c>
      <c r="T15" s="27">
        <v>404.00811496733002</v>
      </c>
    </row>
    <row r="16" spans="1:20" x14ac:dyDescent="0.2">
      <c r="A16" s="31"/>
      <c r="B16" s="133"/>
      <c r="C16" s="30">
        <v>600</v>
      </c>
      <c r="D16" s="27">
        <v>-502.54696933365562</v>
      </c>
      <c r="E16" s="27">
        <v>-432.85903619295556</v>
      </c>
      <c r="F16" s="27">
        <v>-363.17110305225572</v>
      </c>
      <c r="G16" s="27">
        <v>-293.48316991155571</v>
      </c>
      <c r="H16" s="27">
        <v>-223.79523677085575</v>
      </c>
      <c r="I16" s="27">
        <v>-154.10730363015568</v>
      </c>
      <c r="J16" s="27">
        <v>-84.419370489455616</v>
      </c>
      <c r="K16" s="27">
        <v>-14.731437348755563</v>
      </c>
      <c r="L16" s="27">
        <v>54.956495791944377</v>
      </c>
      <c r="M16" s="27">
        <v>124.64442893264429</v>
      </c>
      <c r="N16" s="27">
        <v>194.33236207334437</v>
      </c>
      <c r="O16" s="27">
        <v>264.02029521404432</v>
      </c>
      <c r="P16" s="27">
        <v>333.70822835474434</v>
      </c>
      <c r="Q16" s="27">
        <v>403.3961614954444</v>
      </c>
      <c r="R16" s="27">
        <v>473.0840946361443</v>
      </c>
      <c r="S16" s="27">
        <v>504.00811496733002</v>
      </c>
      <c r="T16" s="27">
        <v>504.00811496733002</v>
      </c>
    </row>
    <row r="17" spans="1:20" ht="16" customHeight="1" x14ac:dyDescent="0.2">
      <c r="A17" s="31"/>
      <c r="B17" s="133"/>
      <c r="C17" s="30">
        <v>700</v>
      </c>
      <c r="D17" s="27">
        <v>-848.16507980265578</v>
      </c>
      <c r="E17" s="27">
        <v>-752.86249113850567</v>
      </c>
      <c r="F17" s="27">
        <v>-657.55990247435568</v>
      </c>
      <c r="G17" s="27">
        <v>-562.25731381020557</v>
      </c>
      <c r="H17" s="27">
        <v>-466.95472514605581</v>
      </c>
      <c r="I17" s="27">
        <v>-371.6521364819057</v>
      </c>
      <c r="J17" s="27">
        <v>-276.34954781775565</v>
      </c>
      <c r="K17" s="27">
        <v>-181.04695915360554</v>
      </c>
      <c r="L17" s="27">
        <v>-85.744370489455619</v>
      </c>
      <c r="M17" s="27">
        <v>9.5582181746943036</v>
      </c>
      <c r="N17" s="27">
        <v>104.86080683884425</v>
      </c>
      <c r="O17" s="27">
        <v>200.16339550299432</v>
      </c>
      <c r="P17" s="27">
        <v>295.46598416714426</v>
      </c>
      <c r="Q17" s="27">
        <v>390.76857283129436</v>
      </c>
      <c r="R17" s="27">
        <v>486.07116149544436</v>
      </c>
      <c r="S17" s="27">
        <v>581.37375015959424</v>
      </c>
      <c r="T17" s="27">
        <v>604.00811496733002</v>
      </c>
    </row>
    <row r="18" spans="1:20" x14ac:dyDescent="0.2">
      <c r="A18" s="31"/>
      <c r="B18" s="133"/>
      <c r="C18" s="30">
        <v>800</v>
      </c>
      <c r="D18" s="27">
        <v>-1273.7831902716557</v>
      </c>
      <c r="E18" s="27">
        <v>-1148.8659460840558</v>
      </c>
      <c r="F18" s="27">
        <v>-1023.9487018964555</v>
      </c>
      <c r="G18" s="27">
        <v>-899.03145770885544</v>
      </c>
      <c r="H18" s="27">
        <v>-774.11421352125581</v>
      </c>
      <c r="I18" s="27">
        <v>-649.19696933365549</v>
      </c>
      <c r="J18" s="27">
        <v>-524.27972514605551</v>
      </c>
      <c r="K18" s="27">
        <v>-399.36248095845571</v>
      </c>
      <c r="L18" s="27">
        <v>-274.44523677085562</v>
      </c>
      <c r="M18" s="27">
        <v>-149.5279925832557</v>
      </c>
      <c r="N18" s="27">
        <v>-24.610748395655733</v>
      </c>
      <c r="O18" s="27">
        <v>100.30649579194437</v>
      </c>
      <c r="P18" s="27">
        <v>225.22373997954429</v>
      </c>
      <c r="Q18" s="27">
        <v>350.14098416714438</v>
      </c>
      <c r="R18" s="27">
        <v>475.05822835474436</v>
      </c>
      <c r="S18" s="27">
        <v>599.97547254234428</v>
      </c>
      <c r="T18" s="27">
        <v>704.00811496733002</v>
      </c>
    </row>
    <row r="19" spans="1:20" x14ac:dyDescent="0.2">
      <c r="A19" s="31"/>
      <c r="B19" s="133"/>
      <c r="C19" s="30">
        <v>900</v>
      </c>
      <c r="D19" s="27">
        <v>-1779.4013007406559</v>
      </c>
      <c r="E19" s="27">
        <v>-1620.8694010296056</v>
      </c>
      <c r="F19" s="27">
        <v>-1462.3375013185553</v>
      </c>
      <c r="G19" s="27">
        <v>-1303.8056016075054</v>
      </c>
      <c r="H19" s="27">
        <v>-1145.273701896456</v>
      </c>
      <c r="I19" s="27">
        <v>-986.74180218540585</v>
      </c>
      <c r="J19" s="27">
        <v>-828.20990247435566</v>
      </c>
      <c r="K19" s="27">
        <v>-669.67800276330559</v>
      </c>
      <c r="L19" s="27">
        <v>-511.1461030522554</v>
      </c>
      <c r="M19" s="27">
        <v>-352.61420334120589</v>
      </c>
      <c r="N19" s="27">
        <v>-194.08230363015571</v>
      </c>
      <c r="O19" s="27">
        <v>-35.550403919105577</v>
      </c>
      <c r="P19" s="27">
        <v>122.98149579194418</v>
      </c>
      <c r="Q19" s="27">
        <v>281.51339550299429</v>
      </c>
      <c r="R19" s="27">
        <v>440.04529521404442</v>
      </c>
      <c r="S19" s="27">
        <v>598.57719492509432</v>
      </c>
      <c r="T19" s="27">
        <v>757.10909463614428</v>
      </c>
    </row>
    <row r="20" spans="1:20" x14ac:dyDescent="0.2">
      <c r="A20" s="31"/>
      <c r="B20" s="133"/>
      <c r="C20" s="30">
        <v>1000</v>
      </c>
      <c r="D20" s="27">
        <v>-2365.0194112096556</v>
      </c>
      <c r="E20" s="27">
        <v>-2168.8728559751557</v>
      </c>
      <c r="F20" s="27">
        <v>-1972.7263007406559</v>
      </c>
      <c r="G20" s="27">
        <v>-1776.5797455061556</v>
      </c>
      <c r="H20" s="27">
        <v>-1580.4331902716558</v>
      </c>
      <c r="I20" s="27">
        <v>-1384.2866350371555</v>
      </c>
      <c r="J20" s="27">
        <v>-1188.1400798026555</v>
      </c>
      <c r="K20" s="27">
        <v>-991.99352456815575</v>
      </c>
      <c r="L20" s="27">
        <v>-795.84696933365558</v>
      </c>
      <c r="M20" s="27">
        <v>-599.70041409915586</v>
      </c>
      <c r="N20" s="27">
        <v>-403.55385886465569</v>
      </c>
      <c r="O20" s="27">
        <v>-207.4073036301557</v>
      </c>
      <c r="P20" s="27">
        <v>-11.260748395655767</v>
      </c>
      <c r="Q20" s="27">
        <v>184.88580683884442</v>
      </c>
      <c r="R20" s="27">
        <v>381.03236207334436</v>
      </c>
      <c r="S20" s="27">
        <v>577.17891730784436</v>
      </c>
      <c r="T20" s="27">
        <v>773.32547254234419</v>
      </c>
    </row>
    <row r="21" spans="1:20" x14ac:dyDescent="0.2">
      <c r="A21" s="31"/>
      <c r="B21" s="133"/>
      <c r="C21" s="30">
        <v>1100</v>
      </c>
      <c r="D21" s="27">
        <v>-3030.637521678656</v>
      </c>
      <c r="E21" s="27">
        <v>-2792.8763109207052</v>
      </c>
      <c r="F21" s="27">
        <v>-2555.1151001627554</v>
      </c>
      <c r="G21" s="27">
        <v>-2317.3538894048056</v>
      </c>
      <c r="H21" s="27">
        <v>-2079.5926786468558</v>
      </c>
      <c r="I21" s="27">
        <v>-1841.831467888906</v>
      </c>
      <c r="J21" s="27">
        <v>-1604.0702571309557</v>
      </c>
      <c r="K21" s="27">
        <v>-1366.3090463730055</v>
      </c>
      <c r="L21" s="27">
        <v>-1128.5478356150552</v>
      </c>
      <c r="M21" s="27">
        <v>-890.78662485710561</v>
      </c>
      <c r="N21" s="27">
        <v>-653.02541409915591</v>
      </c>
      <c r="O21" s="27">
        <v>-415.26420334120564</v>
      </c>
      <c r="P21" s="27">
        <v>-177.50299258325569</v>
      </c>
      <c r="Q21" s="27">
        <v>60.258218174694264</v>
      </c>
      <c r="R21" s="27">
        <v>298.01942893264447</v>
      </c>
      <c r="S21" s="27">
        <v>535.78063969059417</v>
      </c>
      <c r="T21" s="27">
        <v>773.54185044854432</v>
      </c>
    </row>
    <row r="22" spans="1:20" x14ac:dyDescent="0.2">
      <c r="A22" s="31"/>
      <c r="B22" s="133"/>
      <c r="C22" s="30">
        <v>1200</v>
      </c>
      <c r="D22" s="27">
        <v>-3776.2556321476554</v>
      </c>
      <c r="E22" s="27">
        <v>-3492.8797658662552</v>
      </c>
      <c r="F22" s="27">
        <v>-3209.5038995848563</v>
      </c>
      <c r="G22" s="27">
        <v>-2926.1280333034556</v>
      </c>
      <c r="H22" s="27">
        <v>-2642.7521670220563</v>
      </c>
      <c r="I22" s="27">
        <v>-2359.3763007406556</v>
      </c>
      <c r="J22" s="27">
        <v>-2076.0004344592553</v>
      </c>
      <c r="K22" s="27">
        <v>-1792.6245681778553</v>
      </c>
      <c r="L22" s="27">
        <v>-1509.2487018964555</v>
      </c>
      <c r="M22" s="27">
        <v>-1225.8728356150557</v>
      </c>
      <c r="N22" s="27">
        <v>-942.49696933365556</v>
      </c>
      <c r="O22" s="27">
        <v>-659.12110305225588</v>
      </c>
      <c r="P22" s="27">
        <v>-375.74523677085585</v>
      </c>
      <c r="Q22" s="27">
        <v>-92.369370489455605</v>
      </c>
      <c r="R22" s="27">
        <v>191.00649579194439</v>
      </c>
      <c r="S22" s="27">
        <v>474.38236207334438</v>
      </c>
      <c r="T22" s="27">
        <v>757.75822835474423</v>
      </c>
    </row>
    <row r="23" spans="1:20" x14ac:dyDescent="0.2">
      <c r="A23" s="31"/>
      <c r="B23" s="133"/>
      <c r="C23" s="30">
        <v>1300</v>
      </c>
      <c r="D23" s="27">
        <v>-4601.8737426166563</v>
      </c>
      <c r="E23" s="27">
        <v>-4268.8832208118056</v>
      </c>
      <c r="F23" s="27">
        <v>-3935.8926990069554</v>
      </c>
      <c r="G23" s="27">
        <v>-3602.9021772021056</v>
      </c>
      <c r="H23" s="27">
        <v>-3269.9116553972558</v>
      </c>
      <c r="I23" s="27">
        <v>-2936.9211335924056</v>
      </c>
      <c r="J23" s="27">
        <v>-2603.9306117875558</v>
      </c>
      <c r="K23" s="27">
        <v>-2270.9400899827056</v>
      </c>
      <c r="L23" s="27">
        <v>-1937.9495681778553</v>
      </c>
      <c r="M23" s="27">
        <v>-1604.959046373006</v>
      </c>
      <c r="N23" s="27">
        <v>-1271.9685245681558</v>
      </c>
      <c r="O23" s="27">
        <v>-938.97800276330554</v>
      </c>
      <c r="P23" s="27">
        <v>-605.98748095845576</v>
      </c>
      <c r="Q23" s="27">
        <v>-272.99695915360576</v>
      </c>
      <c r="R23" s="27">
        <v>59.993562651244517</v>
      </c>
      <c r="S23" s="27">
        <v>392.98408445609425</v>
      </c>
      <c r="T23" s="27">
        <v>725.97460626094426</v>
      </c>
    </row>
    <row r="41" spans="22:22" x14ac:dyDescent="0.2">
      <c r="V41" s="23"/>
    </row>
  </sheetData>
  <mergeCells count="3">
    <mergeCell ref="D9:T9"/>
    <mergeCell ref="B11:B23"/>
    <mergeCell ref="D3:E3"/>
  </mergeCells>
  <conditionalFormatting sqref="D11:D23">
    <cfRule type="cellIs" dxfId="17" priority="1" operator="equal">
      <formula>MAX($D$11:$D$23)</formula>
    </cfRule>
  </conditionalFormatting>
  <conditionalFormatting sqref="D11:T23">
    <cfRule type="cellIs" dxfId="16" priority="18" operator="lessThan">
      <formula>0</formula>
    </cfRule>
  </conditionalFormatting>
  <conditionalFormatting sqref="E11:E23">
    <cfRule type="cellIs" dxfId="15" priority="9" operator="equal">
      <formula>MAX($E$11:$E$23)</formula>
    </cfRule>
  </conditionalFormatting>
  <conditionalFormatting sqref="F11:F23">
    <cfRule type="cellIs" dxfId="14" priority="15" operator="equal">
      <formula>MAX($F$11:$F$23)</formula>
    </cfRule>
  </conditionalFormatting>
  <conditionalFormatting sqref="G11:G23">
    <cfRule type="cellIs" dxfId="13" priority="13" operator="equal">
      <formula>MAX($G$11:$G$23)</formula>
    </cfRule>
  </conditionalFormatting>
  <conditionalFormatting sqref="H11:H23">
    <cfRule type="cellIs" dxfId="12" priority="14" operator="equal">
      <formula>MAX($H$11:$H$23)</formula>
    </cfRule>
  </conditionalFormatting>
  <conditionalFormatting sqref="I11:I23">
    <cfRule type="cellIs" dxfId="11" priority="12" operator="equal">
      <formula>MAX($I$11:$I$23)</formula>
    </cfRule>
  </conditionalFormatting>
  <conditionalFormatting sqref="J11:J23">
    <cfRule type="cellIs" dxfId="10" priority="11" operator="equal">
      <formula>MAX($J$11:$J$23)</formula>
    </cfRule>
  </conditionalFormatting>
  <conditionalFormatting sqref="K11:K23">
    <cfRule type="cellIs" dxfId="9" priority="10" operator="equal">
      <formula>MAX($K$11:$K$23)</formula>
    </cfRule>
  </conditionalFormatting>
  <conditionalFormatting sqref="L11:L23">
    <cfRule type="cellIs" dxfId="8" priority="16" operator="equal">
      <formula>MAX($L$11:$L$23)</formula>
    </cfRule>
  </conditionalFormatting>
  <conditionalFormatting sqref="M11:M23">
    <cfRule type="cellIs" dxfId="7" priority="17" operator="equal">
      <formula>MAX($M$11:$M$23)</formula>
    </cfRule>
  </conditionalFormatting>
  <conditionalFormatting sqref="N11:N23">
    <cfRule type="cellIs" dxfId="6" priority="7" operator="equal">
      <formula>MAX($N$11:$N$23)</formula>
    </cfRule>
  </conditionalFormatting>
  <conditionalFormatting sqref="O11:O23">
    <cfRule type="cellIs" dxfId="5" priority="6" operator="equal">
      <formula>MAX($O$11:$O$23)</formula>
    </cfRule>
  </conditionalFormatting>
  <conditionalFormatting sqref="P11:P23">
    <cfRule type="cellIs" dxfId="4" priority="8" stopIfTrue="1" operator="equal">
      <formula>MAX($P$11:$P$23)</formula>
    </cfRule>
  </conditionalFormatting>
  <conditionalFormatting sqref="Q11:Q23">
    <cfRule type="cellIs" dxfId="3" priority="4" stopIfTrue="1" operator="equal">
      <formula>MAX($Q$11:$Q$23)</formula>
    </cfRule>
  </conditionalFormatting>
  <conditionalFormatting sqref="R11:R23">
    <cfRule type="cellIs" dxfId="2" priority="5" operator="equal">
      <formula>MAX($R$11:$R$23)</formula>
    </cfRule>
  </conditionalFormatting>
  <conditionalFormatting sqref="S11:S23">
    <cfRule type="cellIs" dxfId="1" priority="3" stopIfTrue="1" operator="equal">
      <formula>MAX($S$11:$S$23)</formula>
    </cfRule>
  </conditionalFormatting>
  <conditionalFormatting sqref="T11:T23">
    <cfRule type="cellIs" dxfId="0" priority="2" operator="equal">
      <formula>MAX($T$11:$T$23)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Expenses &amp; cost structure</vt:lpstr>
      <vt:lpstr>Specific cost structure</vt:lpstr>
      <vt:lpstr>Specific cost determination</vt:lpstr>
      <vt:lpstr>Preliminary model</vt:lpstr>
      <vt:lpstr>Price-demand relationship</vt:lpstr>
      <vt:lpstr>Model wPrice-demand rel</vt:lpstr>
      <vt:lpstr>Trade-off analysis - 1</vt:lpstr>
      <vt:lpstr>Trade-off analysis - 2</vt:lpstr>
      <vt:lpstr>Sensitivity Analysis - 1</vt:lpstr>
      <vt:lpstr>Sensitivity Analysis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2023-03-27T15:10:53Z</dcterms:created>
  <dcterms:modified xsi:type="dcterms:W3CDTF">2023-05-07T14:38:53Z</dcterms:modified>
</cp:coreProperties>
</file>