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adave/Desktop/"/>
    </mc:Choice>
  </mc:AlternateContent>
  <xr:revisionPtr revIDLastSave="0" documentId="8_{650DB661-9CC3-6C49-9428-8D970EF7C2B6}" xr6:coauthVersionLast="45" xr6:coauthVersionMax="45" xr10:uidLastSave="{00000000-0000-0000-0000-000000000000}"/>
  <bookViews>
    <workbookView xWindow="0" yWindow="0" windowWidth="28800" windowHeight="18000" xr2:uid="{0ECE6CCF-E58A-5F41-92F2-DA36D06B7B2E}"/>
  </bookViews>
  <sheets>
    <sheet name="Audit sheet" sheetId="1" r:id="rId1"/>
    <sheet name="ER sheet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3" i="2" l="1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7" i="2"/>
  <c r="I16" i="2"/>
  <c r="I15" i="2"/>
  <c r="I14" i="2"/>
  <c r="I13" i="2"/>
  <c r="I12" i="2"/>
  <c r="I11" i="2"/>
  <c r="C42" i="2" s="1"/>
  <c r="I10" i="2"/>
  <c r="C45" i="2" s="1"/>
  <c r="C46" i="2" s="1"/>
  <c r="F4" i="2"/>
  <c r="C41" i="2" l="1"/>
  <c r="C44" i="2" s="1"/>
  <c r="C47" i="2" s="1"/>
  <c r="C48" i="2" s="1"/>
  <c r="C49" i="2" s="1"/>
</calcChain>
</file>

<file path=xl/sharedStrings.xml><?xml version="1.0" encoding="utf-8"?>
<sst xmlns="http://schemas.openxmlformats.org/spreadsheetml/2006/main" count="185" uniqueCount="88">
  <si>
    <t>customer_name</t>
  </si>
  <si>
    <t>USERACCOUNTIDENTIFICATIONNUMB</t>
  </si>
  <si>
    <t>JOTHI M MURUGAN</t>
  </si>
  <si>
    <t>MANIMALA P</t>
  </si>
  <si>
    <t>LAKSHMI K KAMATCHI</t>
  </si>
  <si>
    <t>SUMATHI ALAGUMALAI</t>
  </si>
  <si>
    <t>VALARMATHI S</t>
  </si>
  <si>
    <t>Approach for monitoring</t>
  </si>
  <si>
    <t>The sample size calculation for solar lamp -Mitva MS16B in Tamil Nadu state, gives the following results -</t>
  </si>
  <si>
    <t>However, folllowing the guidance given in para 12 and 13, page 6 of the  Standard for Sampling and surveys for CDM project activities and programme of activities, 30 samples are chosen to monitor</t>
  </si>
  <si>
    <t>Monitoring results</t>
  </si>
  <si>
    <t>CUSTOMER NAME</t>
  </si>
  <si>
    <t>ADDRESS 1</t>
  </si>
  <si>
    <t>ADDRESS 2</t>
  </si>
  <si>
    <t>PRODUCT MODEL</t>
  </si>
  <si>
    <t>USER ACCOUNT IDENTIFICATION NUMBER (UNIQUE IDENTIFICATION NUMBER FOR HOUSEHOLD)</t>
  </si>
  <si>
    <t>INSTALLATION DATE</t>
  </si>
  <si>
    <t>Q1 - Is the Solar Home Lighting System being used?</t>
  </si>
  <si>
    <t>USAGE COUNT</t>
  </si>
  <si>
    <t>SURVEY DATE</t>
  </si>
  <si>
    <t>AYYAMPATTI UTHAMAPALAIYAM MARKEYANKOTTAICHINNAMANNURCHINNAMANNUR625515</t>
  </si>
  <si>
    <t>TAMIL NADU</t>
  </si>
  <si>
    <t>RAL Duron Mitva MS-16B</t>
  </si>
  <si>
    <t>YES</t>
  </si>
  <si>
    <t>RADHA ARUNKUMAR</t>
  </si>
  <si>
    <t>KAVUNDAPPAN STREET COIMBATORE NORTH  641038,THUDIYALUR</t>
  </si>
  <si>
    <t>ARUNA NAINAR</t>
  </si>
  <si>
    <t>SOUTH STREET AGASTEESWARAM  629403,KANYAKUMARY</t>
  </si>
  <si>
    <t>EAST STREET PANNAIPURAM 625524</t>
  </si>
  <si>
    <t>NALINA KUMARI PUSHPARAJ</t>
  </si>
  <si>
    <t>MUKKATTU VILAI VILAVANCODE  629173</t>
  </si>
  <si>
    <t>MARY PRAVITHA SOOSAINAYAGAM</t>
  </si>
  <si>
    <t>CONVENTVILAGAM VILAVANCODE  629160</t>
  </si>
  <si>
    <t>SAMEERA B</t>
  </si>
  <si>
    <t>MUSLIM THERU DHARAPURAM DHARAPURAM 638656</t>
  </si>
  <si>
    <t>SANGEETHA SURESH</t>
  </si>
  <si>
    <t>RAJU NAGARPOLLACHIPOLLACHI642001,POLLACHI</t>
  </si>
  <si>
    <t>VIDHYA RATHNA KUMAR</t>
  </si>
  <si>
    <t>N S K NAGAR COIMBATORE NORTH  641026,KUNIYAMPUTHUR</t>
  </si>
  <si>
    <t>SUMATHI S</t>
  </si>
  <si>
    <t>GANDHIPURAMDHARAPURAMDHARAPURAM638656,DHARAPURAM</t>
  </si>
  <si>
    <t>MARKAYANKOTTAI MARKEYANKOTTAI 625515</t>
  </si>
  <si>
    <t>MIDDLE STREET PANNAIPURAM 625524</t>
  </si>
  <si>
    <t>VANITHA PAPPU</t>
  </si>
  <si>
    <t>AMMAN KOVIL STREET AGASTEESWARAM  629003,NAGARCOIL</t>
  </si>
  <si>
    <t>SELVI S</t>
  </si>
  <si>
    <t>VETRILAIKALIPALAYAM COIMBATORE NORTH  641031</t>
  </si>
  <si>
    <t>NO</t>
  </si>
  <si>
    <t>KIRUTHIKA K</t>
  </si>
  <si>
    <t>MODEL HOUSE COIMBATORE NORTH  641026</t>
  </si>
  <si>
    <t>ELSY RANI</t>
  </si>
  <si>
    <t>melachokkanathapuram theni  625531,BODYNAIKANOOR</t>
  </si>
  <si>
    <t>DEVI BATHRAN</t>
  </si>
  <si>
    <t>NEAR CHILD CARE CENTRESATHYAMANGALAMSATHYAMANGALAM638401,METTUPALAYAM</t>
  </si>
  <si>
    <t>TSUNAMI COLONY VIJAYAPATHI  627104,KANYAKUMARY</t>
  </si>
  <si>
    <t>THAMARAISELVI T GOPAL</t>
  </si>
  <si>
    <t>KAMARAJ NAGARPOLLACHIPOLLACHI642001,POLLACHI</t>
  </si>
  <si>
    <t>V MEDONA</t>
  </si>
  <si>
    <t>CHANGUVILAGAM VILAVANCODE  629160,THOOTHUR</t>
  </si>
  <si>
    <t>RIJWANA M</t>
  </si>
  <si>
    <t>KUMARAN NAGAR 2ND LAYOUT POLLACHI POLLACHI 642001,POLLACHI</t>
  </si>
  <si>
    <t>JERINA S</t>
  </si>
  <si>
    <t>LOVEDALE ROAD UDHAGAMANDALAM  643001,OOTY</t>
  </si>
  <si>
    <t>ALAMELU M</t>
  </si>
  <si>
    <t>ELLAMADAI PUTHUKKARAI  638313,GOPICHETTIPALAYAM</t>
  </si>
  <si>
    <t>NORTH STREET KOMBAI RF 625522</t>
  </si>
  <si>
    <t>PANGAJAVALLI R</t>
  </si>
  <si>
    <t>CHINNAPEELAMEDU SUNDAKKAMPALAYAM  638402,SATHYAMANGALAM</t>
  </si>
  <si>
    <t>JACKULINE MA</t>
  </si>
  <si>
    <t>PALLA STREET KUNNATHUR  603306,MADHURANTHAKAM</t>
  </si>
  <si>
    <t>SUPPULAXMI KALANKANDI</t>
  </si>
  <si>
    <t>VUR GOWNDER STREET COIMBATORE SOUTH  641111,ONDIPUTHUR</t>
  </si>
  <si>
    <t>THAHIRA BANU M</t>
  </si>
  <si>
    <t>MARAKKADI COIMBATOREKUNIYAMPUTHURKUNIYAMPUTHUR641001,KUNIYAMPUTHUR</t>
  </si>
  <si>
    <t>AMUTHA S</t>
  </si>
  <si>
    <t>SOUTHSTREET GANDHIKIRAMAM GUDALUR  625518</t>
  </si>
  <si>
    <t>VIJI PAULRAJ</t>
  </si>
  <si>
    <t>VAZHAYATHUVAYAL THOVALA  629851,NAGARCOIL</t>
  </si>
  <si>
    <t>Total number of samples (n)</t>
  </si>
  <si>
    <t>Total number of lamps checked for which a valid result was obtained (ni,v,total)</t>
  </si>
  <si>
    <t>Total Population (N)</t>
  </si>
  <si>
    <t>Sampling fraction (f)</t>
  </si>
  <si>
    <t>Proportion (p)</t>
  </si>
  <si>
    <t>q</t>
  </si>
  <si>
    <t>Standard Error</t>
  </si>
  <si>
    <t>Precision</t>
  </si>
  <si>
    <t>Absolute precision</t>
  </si>
  <si>
    <t>Product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</si>
</sst>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\/mm\/yyyy"/>
    <numFmt numFmtId="166" formatCode="0.0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b/>
      <u/>
      <sz val="12"/>
      <name val="Calibri"/>
      <family val="2"/>
      <charset val="1"/>
    </font>
    <font>
      <sz val="12"/>
      <name val="Calibri"/>
      <family val="2"/>
      <charset val="1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name val="Calibri"/>
      <family val="2"/>
      <charset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1" fontId="5" fillId="0" borderId="0" xfId="0" applyNumberFormat="1" applyFont="1"/>
    <xf numFmtId="0" fontId="8" fillId="0" borderId="0" xfId="0" applyFont="1"/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1" fillId="0" borderId="1" xfId="0" applyFont="1" applyBorder="1"/>
    <xf numFmtId="164" fontId="5" fillId="0" borderId="1" xfId="0" applyNumberFormat="1" applyFont="1" applyBorder="1"/>
    <xf numFmtId="0" fontId="5" fillId="0" borderId="1" xfId="0" applyFont="1" applyBorder="1" applyAlignment="1">
      <alignment horizontal="left"/>
    </xf>
    <xf numFmtId="14" fontId="11" fillId="0" borderId="1" xfId="0" applyNumberFormat="1" applyFont="1" applyBorder="1"/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1" fontId="1" fillId="0" borderId="1" xfId="0" applyNumberFormat="1" applyFont="1" applyBorder="1" applyAlignment="1">
      <alignment horizontal="right"/>
    </xf>
    <xf numFmtId="14" fontId="5" fillId="0" borderId="0" xfId="0" applyNumberFormat="1" applyFont="1"/>
    <xf numFmtId="0" fontId="10" fillId="0" borderId="2" xfId="0" applyFont="1" applyBorder="1" applyAlignment="1">
      <alignment horizontal="left"/>
    </xf>
    <xf numFmtId="0" fontId="5" fillId="0" borderId="3" xfId="0" applyFont="1" applyBorder="1" applyAlignment="1">
      <alignment horizontal="right"/>
    </xf>
    <xf numFmtId="0" fontId="7" fillId="0" borderId="4" xfId="2" applyFont="1" applyBorder="1" applyAlignment="1">
      <alignment horizontal="left" wrapText="1"/>
    </xf>
    <xf numFmtId="1" fontId="7" fillId="0" borderId="5" xfId="1" applyNumberFormat="1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0" fontId="5" fillId="0" borderId="5" xfId="0" applyFont="1" applyBorder="1" applyAlignment="1">
      <alignment horizontal="right"/>
    </xf>
    <xf numFmtId="166" fontId="5" fillId="0" borderId="5" xfId="0" applyNumberFormat="1" applyFont="1" applyBorder="1" applyAlignment="1">
      <alignment horizontal="right"/>
    </xf>
    <xf numFmtId="2" fontId="5" fillId="0" borderId="5" xfId="0" applyNumberFormat="1" applyFont="1" applyBorder="1" applyAlignment="1">
      <alignment horizontal="right"/>
    </xf>
    <xf numFmtId="0" fontId="10" fillId="0" borderId="6" xfId="0" applyFont="1" applyBorder="1" applyAlignment="1">
      <alignment horizontal="left"/>
    </xf>
    <xf numFmtId="10" fontId="9" fillId="0" borderId="7" xfId="2" applyNumberFormat="1" applyFont="1" applyBorder="1" applyAlignment="1">
      <alignment horizontal="right"/>
    </xf>
  </cellXfs>
  <cellStyles count="3">
    <cellStyle name="Comma" xfId="1" builtinId="3"/>
    <cellStyle name="Explanatory Text" xfId="2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rishadave/Dropbox/MEC-Internal%20Carbon%20Team%20Folder/Carbon/Carbon%20Library/MP8/Batch%205/IRC/9181-0010%20ER%20calculation%20sheet_MP8B5_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A information"/>
      <sheetName val="CPA water purifier information"/>
      <sheetName val="CPA solar summary"/>
      <sheetName val="ESAF_Water CG"/>
      <sheetName val="ESAF_Water MH"/>
      <sheetName val="Muthoot_TN"/>
      <sheetName val="Muthoot_KA"/>
      <sheetName val="Bandhan_BOOM_AS"/>
      <sheetName val="Bandhan_BOOM_BH"/>
      <sheetName val="Bandhan_BOOM_JK"/>
      <sheetName val="Bandhan_BOOM_OD"/>
      <sheetName val="Bandhan_BOOM_UP"/>
      <sheetName val="Bandhan_HLS_AS"/>
      <sheetName val="Bandhan_HLS_BH"/>
      <sheetName val="Bandhan_HLS_JK"/>
      <sheetName val="Bandhan_HLS_OD"/>
      <sheetName val="Bandhan_HLS120_AS"/>
      <sheetName val="Bandhan_HLS120_BH"/>
      <sheetName val="Bandhan_HLS120_JK"/>
      <sheetName val="Bandhan_HLS120_OD"/>
      <sheetName val="Bandhan_HLS120_UP"/>
      <sheetName val="Bandhan_Pro2_AS"/>
      <sheetName val="Bandhan_Pro2_BH"/>
      <sheetName val="Bandhan_Pro2_JK"/>
      <sheetName val="Bandhan_Pro2_OD"/>
      <sheetName val="Bandhan_Pro2_UP"/>
      <sheetName val="ESAF_MS16B_TN"/>
      <sheetName val="ESAF_SunkingProAN_TN"/>
      <sheetName val="ESAF_MS16B_PD"/>
      <sheetName val="ESAF_MS16B_KL"/>
      <sheetName val="ESAF_SL1300_KL"/>
      <sheetName val="ESAF_MH536_KL"/>
      <sheetName val="ESAF_MS352A_KL"/>
      <sheetName val="ESAF_SunkingProAN_KL"/>
      <sheetName val="ESAF_SunkingPro200_KL"/>
      <sheetName val="ESAF_SunkingHLS_KL"/>
      <sheetName val="ESAF MH monitor result"/>
      <sheetName val="ESAF CG monitor result"/>
      <sheetName val="Mut TN monitor results"/>
      <sheetName val="Mut KA monitor results"/>
      <sheetName val="Mon_BOOM_AS"/>
      <sheetName val="Mon_BOOM_BH"/>
      <sheetName val="Mon_BOOM_JK"/>
      <sheetName val="Mon_BOOM_OD"/>
      <sheetName val="Mon_BOOM_UP"/>
      <sheetName val="Mon_HLS_AS"/>
      <sheetName val="Mon_HLS_BH"/>
      <sheetName val="Mon_HLS_JK"/>
      <sheetName val="Mon_HLS_OD"/>
      <sheetName val="Mon_HLS120_AS"/>
      <sheetName val="Mon_HLS120_BH"/>
      <sheetName val="Mon_HLS120_JK"/>
      <sheetName val="Mon_HLS120_OD"/>
      <sheetName val="Mon_HLS120_UP"/>
      <sheetName val="Mon_Pro2_AS"/>
      <sheetName val="Mon_Pro2_BH"/>
      <sheetName val="Mon_Pro2_JK"/>
      <sheetName val="Mon_Pro2_OD"/>
      <sheetName val="Mon_Pro2_UP"/>
      <sheetName val="Mon_MS16B_TN"/>
      <sheetName val="Mon_SunkingProAN_TN"/>
      <sheetName val="Mon_MS16B_Pud"/>
      <sheetName val="Mon_MS16B_KL"/>
      <sheetName val="Mon_BPL SL1300_KL"/>
      <sheetName val="Mon_MH536_KL"/>
      <sheetName val="Mon_MS352A_KL"/>
      <sheetName val="Mon_SunkingProAN_KL"/>
      <sheetName val="Mon_SunkingPro200_KL"/>
      <sheetName val="Mon_SunkingHLS_KL"/>
      <sheetName val="Sample calculator_ESAF MH_SWDN"/>
      <sheetName val="Sample calculator_ESAF MH_POF"/>
      <sheetName val="Sample calculator_ESAF MH_QPWy"/>
      <sheetName val="Sample calculator_ESAF MH_WQ"/>
      <sheetName val="Sample calculator_ESAF MH_Pcap"/>
      <sheetName val="Sample calculator_ESAF CG_SWDN"/>
      <sheetName val="Sample calculator_ESAF CG_POF"/>
      <sheetName val="Sample calculator_ESAF CG_QPWy"/>
      <sheetName val="Sample calculator_ESAF CG_WQ"/>
      <sheetName val="Sample calculator_ESAF CG_Pcap"/>
      <sheetName val="Sample calculator_Mut TN_SWDN"/>
      <sheetName val="Sample calculator_Mut TN_POF"/>
      <sheetName val="Sample calculator_Mut TN_QPWy"/>
      <sheetName val="Sample calculator_Mut TN_WQ"/>
      <sheetName val="Sam_calculator_Mut TN _Pcap"/>
      <sheetName val="Sample calculator_Mut KA_SWDN"/>
      <sheetName val="Sample calculator_Mut KA_POF"/>
      <sheetName val="Sample calculator_Mut KA_QPWy"/>
      <sheetName val="Sample calculator_Mut KA_WQ"/>
      <sheetName val="Sam_cal_Mut KA _Pcap"/>
      <sheetName val="Bandhan_Sample size calc"/>
      <sheetName val="ESAF_Sample size cal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2">
          <cell r="E12">
            <v>8718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>
        <row r="9">
          <cell r="H9">
            <v>14.220636356365832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D7B2C-CCE7-AD49-A273-C9D95868E915}">
  <dimension ref="A1:C6"/>
  <sheetViews>
    <sheetView tabSelected="1" workbookViewId="0">
      <selection activeCell="A14" sqref="A14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87</v>
      </c>
    </row>
    <row r="2" spans="1:3" x14ac:dyDescent="0.2">
      <c r="A2" s="2" t="s">
        <v>2</v>
      </c>
      <c r="B2" s="3">
        <v>2320008200</v>
      </c>
      <c r="C2" s="2" t="s">
        <v>22</v>
      </c>
    </row>
    <row r="3" spans="1:3" x14ac:dyDescent="0.2">
      <c r="A3" s="2" t="s">
        <v>3</v>
      </c>
      <c r="B3" s="3">
        <v>2320006325</v>
      </c>
      <c r="C3" s="2" t="s">
        <v>22</v>
      </c>
    </row>
    <row r="4" spans="1:3" x14ac:dyDescent="0.2">
      <c r="A4" s="2" t="s">
        <v>4</v>
      </c>
      <c r="B4" s="3">
        <v>2320005323</v>
      </c>
      <c r="C4" s="2" t="s">
        <v>22</v>
      </c>
    </row>
    <row r="5" spans="1:3" x14ac:dyDescent="0.2">
      <c r="A5" s="2" t="s">
        <v>5</v>
      </c>
      <c r="B5" s="3">
        <v>2320005908</v>
      </c>
      <c r="C5" s="2" t="s">
        <v>22</v>
      </c>
    </row>
    <row r="6" spans="1:3" x14ac:dyDescent="0.2">
      <c r="A6" s="2" t="s">
        <v>6</v>
      </c>
      <c r="B6" s="3">
        <v>2320010526</v>
      </c>
      <c r="C6" s="2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10D7-9F41-CA48-9C3B-A7B209DE4D7C}">
  <dimension ref="A2:N49"/>
  <sheetViews>
    <sheetView workbookViewId="0">
      <selection activeCell="B23" sqref="B23"/>
    </sheetView>
  </sheetViews>
  <sheetFormatPr baseColWidth="10" defaultColWidth="8.83203125" defaultRowHeight="16" x14ac:dyDescent="0.2"/>
  <cols>
    <col min="1" max="1" width="8.83203125" style="4"/>
    <col min="2" max="2" width="30.5" style="4" customWidth="1"/>
    <col min="3" max="3" width="35.1640625" style="6" customWidth="1"/>
    <col min="4" max="4" width="20.1640625" style="4" customWidth="1"/>
    <col min="5" max="6" width="27" style="4" customWidth="1"/>
    <col min="7" max="7" width="24.1640625" style="4" customWidth="1"/>
    <col min="8" max="8" width="15.1640625" style="4" customWidth="1"/>
    <col min="9" max="9" width="14.83203125" style="4" customWidth="1"/>
    <col min="10" max="10" width="14.5" style="4" customWidth="1"/>
    <col min="11" max="11" width="15.83203125" style="4" bestFit="1" customWidth="1"/>
    <col min="12" max="14" width="8.83203125" style="4"/>
  </cols>
  <sheetData>
    <row r="2" spans="1:14" x14ac:dyDescent="0.2">
      <c r="B2" s="5" t="s">
        <v>7</v>
      </c>
    </row>
    <row r="3" spans="1:14" x14ac:dyDescent="0.2">
      <c r="B3" s="5"/>
    </row>
    <row r="4" spans="1:14" x14ac:dyDescent="0.2">
      <c r="B4" s="7" t="s">
        <v>8</v>
      </c>
      <c r="C4" s="8"/>
      <c r="D4" s="7"/>
      <c r="E4" s="7"/>
      <c r="F4" s="9">
        <f>'[1]ESAF_Sample size calc'!H9</f>
        <v>14.220636356365832</v>
      </c>
    </row>
    <row r="5" spans="1:14" x14ac:dyDescent="0.2">
      <c r="B5" s="8" t="s">
        <v>9</v>
      </c>
    </row>
    <row r="6" spans="1:14" x14ac:dyDescent="0.2">
      <c r="B6" s="8"/>
    </row>
    <row r="7" spans="1:14" x14ac:dyDescent="0.2">
      <c r="B7" s="10" t="s">
        <v>10</v>
      </c>
    </row>
    <row r="9" spans="1:14" ht="68" x14ac:dyDescent="0.2">
      <c r="A9" s="6"/>
      <c r="B9" s="11" t="s">
        <v>11</v>
      </c>
      <c r="C9" s="11" t="s">
        <v>12</v>
      </c>
      <c r="D9" s="11" t="s">
        <v>13</v>
      </c>
      <c r="E9" s="11" t="s">
        <v>14</v>
      </c>
      <c r="F9" s="12" t="s">
        <v>15</v>
      </c>
      <c r="G9" s="11" t="s">
        <v>16</v>
      </c>
      <c r="H9" s="13" t="s">
        <v>17</v>
      </c>
      <c r="I9" s="14" t="s">
        <v>18</v>
      </c>
      <c r="J9" s="11" t="s">
        <v>19</v>
      </c>
      <c r="K9" s="6"/>
      <c r="L9" s="6"/>
      <c r="M9" s="6"/>
      <c r="N9" s="6"/>
    </row>
    <row r="10" spans="1:14" x14ac:dyDescent="0.2">
      <c r="B10" s="15" t="s">
        <v>5</v>
      </c>
      <c r="C10" s="15" t="s">
        <v>20</v>
      </c>
      <c r="D10" s="15" t="s">
        <v>21</v>
      </c>
      <c r="E10" s="15" t="s">
        <v>22</v>
      </c>
      <c r="F10" s="9">
        <v>2320005908</v>
      </c>
      <c r="G10" s="16">
        <v>43097</v>
      </c>
      <c r="H10" s="17" t="s">
        <v>23</v>
      </c>
      <c r="I10" s="17">
        <f t="shared" ref="I10:I17" si="0">IF(H10="Yes",1,0)</f>
        <v>1</v>
      </c>
      <c r="J10" s="18">
        <v>43725</v>
      </c>
      <c r="K10" s="9"/>
    </row>
    <row r="11" spans="1:14" x14ac:dyDescent="0.2">
      <c r="B11" s="19" t="s">
        <v>24</v>
      </c>
      <c r="C11" s="19" t="s">
        <v>25</v>
      </c>
      <c r="D11" s="19" t="s">
        <v>21</v>
      </c>
      <c r="E11" s="19" t="s">
        <v>22</v>
      </c>
      <c r="F11" s="20">
        <v>1810014290</v>
      </c>
      <c r="G11" s="16">
        <v>43153</v>
      </c>
      <c r="H11" s="17" t="s">
        <v>23</v>
      </c>
      <c r="I11" s="17">
        <f t="shared" si="0"/>
        <v>1</v>
      </c>
      <c r="J11" s="18">
        <v>43725</v>
      </c>
      <c r="K11" s="9"/>
    </row>
    <row r="12" spans="1:14" x14ac:dyDescent="0.2">
      <c r="B12" s="19" t="s">
        <v>26</v>
      </c>
      <c r="C12" s="19" t="s">
        <v>27</v>
      </c>
      <c r="D12" s="19" t="s">
        <v>21</v>
      </c>
      <c r="E12" s="19" t="s">
        <v>22</v>
      </c>
      <c r="F12" s="20">
        <v>2560005847</v>
      </c>
      <c r="G12" s="16">
        <v>43158</v>
      </c>
      <c r="H12" s="17" t="s">
        <v>23</v>
      </c>
      <c r="I12" s="17">
        <f t="shared" si="0"/>
        <v>1</v>
      </c>
      <c r="J12" s="18">
        <v>43720</v>
      </c>
      <c r="K12" s="9"/>
    </row>
    <row r="13" spans="1:14" x14ac:dyDescent="0.2">
      <c r="B13" s="15" t="s">
        <v>2</v>
      </c>
      <c r="C13" s="15" t="s">
        <v>28</v>
      </c>
      <c r="D13" s="15" t="s">
        <v>21</v>
      </c>
      <c r="E13" s="15" t="s">
        <v>22</v>
      </c>
      <c r="F13" s="9">
        <v>2320008200</v>
      </c>
      <c r="G13" s="16">
        <v>43180</v>
      </c>
      <c r="H13" s="17" t="s">
        <v>23</v>
      </c>
      <c r="I13" s="17">
        <f t="shared" si="0"/>
        <v>1</v>
      </c>
      <c r="J13" s="18">
        <v>43721</v>
      </c>
      <c r="K13" s="9"/>
    </row>
    <row r="14" spans="1:14" x14ac:dyDescent="0.2">
      <c r="B14" s="21" t="s">
        <v>29</v>
      </c>
      <c r="C14" s="21" t="s">
        <v>30</v>
      </c>
      <c r="D14" s="21" t="s">
        <v>21</v>
      </c>
      <c r="E14" s="21" t="s">
        <v>22</v>
      </c>
      <c r="F14" s="22">
        <v>120000020279</v>
      </c>
      <c r="G14" s="16">
        <v>43430</v>
      </c>
      <c r="H14" s="17" t="s">
        <v>23</v>
      </c>
      <c r="I14" s="17">
        <f t="shared" si="0"/>
        <v>1</v>
      </c>
      <c r="J14" s="18">
        <v>43727</v>
      </c>
      <c r="K14" s="9"/>
    </row>
    <row r="15" spans="1:14" x14ac:dyDescent="0.2">
      <c r="B15" s="21" t="s">
        <v>31</v>
      </c>
      <c r="C15" s="21" t="s">
        <v>32</v>
      </c>
      <c r="D15" s="21" t="s">
        <v>21</v>
      </c>
      <c r="E15" s="21" t="s">
        <v>22</v>
      </c>
      <c r="F15" s="22">
        <v>120000019968</v>
      </c>
      <c r="G15" s="16">
        <v>43409</v>
      </c>
      <c r="H15" s="17" t="s">
        <v>23</v>
      </c>
      <c r="I15" s="17">
        <f t="shared" si="0"/>
        <v>1</v>
      </c>
      <c r="J15" s="18">
        <v>43724</v>
      </c>
      <c r="K15" s="9"/>
    </row>
    <row r="16" spans="1:14" x14ac:dyDescent="0.2">
      <c r="B16" s="21" t="s">
        <v>33</v>
      </c>
      <c r="C16" s="21" t="s">
        <v>34</v>
      </c>
      <c r="D16" s="21" t="s">
        <v>21</v>
      </c>
      <c r="E16" s="21" t="s">
        <v>22</v>
      </c>
      <c r="F16" s="22">
        <v>3240007213</v>
      </c>
      <c r="G16" s="16">
        <v>43406</v>
      </c>
      <c r="H16" s="17" t="s">
        <v>23</v>
      </c>
      <c r="I16" s="17">
        <f t="shared" si="0"/>
        <v>1</v>
      </c>
      <c r="J16" s="18">
        <v>43717</v>
      </c>
      <c r="K16" s="9"/>
    </row>
    <row r="17" spans="2:11" x14ac:dyDescent="0.2">
      <c r="B17" s="19" t="s">
        <v>35</v>
      </c>
      <c r="C17" s="19" t="s">
        <v>36</v>
      </c>
      <c r="D17" s="19" t="s">
        <v>21</v>
      </c>
      <c r="E17" s="19" t="s">
        <v>22</v>
      </c>
      <c r="F17" s="20">
        <v>1440017005</v>
      </c>
      <c r="G17" s="16">
        <v>43147</v>
      </c>
      <c r="H17" s="17" t="s">
        <v>23</v>
      </c>
      <c r="I17" s="17">
        <f t="shared" si="0"/>
        <v>1</v>
      </c>
      <c r="J17" s="18">
        <v>43721</v>
      </c>
      <c r="K17" s="9"/>
    </row>
    <row r="18" spans="2:11" x14ac:dyDescent="0.2">
      <c r="B18" s="19" t="s">
        <v>37</v>
      </c>
      <c r="C18" s="19" t="s">
        <v>38</v>
      </c>
      <c r="D18" s="19" t="s">
        <v>21</v>
      </c>
      <c r="E18" s="19" t="s">
        <v>22</v>
      </c>
      <c r="F18" s="20">
        <v>1710010388</v>
      </c>
      <c r="G18" s="16">
        <v>43176</v>
      </c>
      <c r="H18" s="17" t="s">
        <v>23</v>
      </c>
      <c r="I18" s="17">
        <v>1</v>
      </c>
      <c r="J18" s="18">
        <v>43717</v>
      </c>
      <c r="K18" s="9"/>
    </row>
    <row r="19" spans="2:11" x14ac:dyDescent="0.2">
      <c r="B19" s="19" t="s">
        <v>39</v>
      </c>
      <c r="C19" s="19" t="s">
        <v>40</v>
      </c>
      <c r="D19" s="19" t="s">
        <v>21</v>
      </c>
      <c r="E19" s="19" t="s">
        <v>22</v>
      </c>
      <c r="F19" s="20">
        <v>3240001229</v>
      </c>
      <c r="G19" s="16">
        <v>43152</v>
      </c>
      <c r="H19" s="17" t="s">
        <v>23</v>
      </c>
      <c r="I19" s="17">
        <f t="shared" ref="I19:I39" si="1">IF(H19="Yes",1,0)</f>
        <v>1</v>
      </c>
      <c r="J19" s="18">
        <v>43721</v>
      </c>
      <c r="K19" s="9"/>
    </row>
    <row r="20" spans="2:11" x14ac:dyDescent="0.2">
      <c r="B20" s="15" t="s">
        <v>6</v>
      </c>
      <c r="C20" s="15" t="s">
        <v>41</v>
      </c>
      <c r="D20" s="15" t="s">
        <v>21</v>
      </c>
      <c r="E20" s="15" t="s">
        <v>22</v>
      </c>
      <c r="F20" s="9">
        <v>2320010526</v>
      </c>
      <c r="G20" s="16">
        <v>43090</v>
      </c>
      <c r="H20" s="17" t="s">
        <v>23</v>
      </c>
      <c r="I20" s="17">
        <f t="shared" si="1"/>
        <v>1</v>
      </c>
      <c r="J20" s="18">
        <v>43721</v>
      </c>
      <c r="K20" s="9"/>
    </row>
    <row r="21" spans="2:11" x14ac:dyDescent="0.2">
      <c r="B21" s="15" t="s">
        <v>3</v>
      </c>
      <c r="C21" s="15" t="s">
        <v>42</v>
      </c>
      <c r="D21" s="15" t="s">
        <v>21</v>
      </c>
      <c r="E21" s="15" t="s">
        <v>22</v>
      </c>
      <c r="F21" s="9">
        <v>2320006325</v>
      </c>
      <c r="G21" s="16">
        <v>43180</v>
      </c>
      <c r="H21" s="17" t="s">
        <v>23</v>
      </c>
      <c r="I21" s="17">
        <f t="shared" si="1"/>
        <v>1</v>
      </c>
      <c r="J21" s="18">
        <v>43721</v>
      </c>
      <c r="K21" s="9"/>
    </row>
    <row r="22" spans="2:11" x14ac:dyDescent="0.2">
      <c r="B22" s="19" t="s">
        <v>43</v>
      </c>
      <c r="C22" s="19" t="s">
        <v>44</v>
      </c>
      <c r="D22" s="19" t="s">
        <v>21</v>
      </c>
      <c r="E22" s="19" t="s">
        <v>22</v>
      </c>
      <c r="F22" s="20">
        <v>2100015075</v>
      </c>
      <c r="G22" s="16">
        <v>43159</v>
      </c>
      <c r="H22" s="17" t="s">
        <v>23</v>
      </c>
      <c r="I22" s="17">
        <f t="shared" si="1"/>
        <v>1</v>
      </c>
      <c r="J22" s="18">
        <v>43719</v>
      </c>
      <c r="K22" s="9"/>
    </row>
    <row r="23" spans="2:11" x14ac:dyDescent="0.2">
      <c r="B23" s="15" t="s">
        <v>45</v>
      </c>
      <c r="C23" s="15" t="s">
        <v>46</v>
      </c>
      <c r="D23" s="15" t="s">
        <v>21</v>
      </c>
      <c r="E23" s="15" t="s">
        <v>22</v>
      </c>
      <c r="F23" s="22">
        <v>181000015566</v>
      </c>
      <c r="G23" s="16">
        <v>43398</v>
      </c>
      <c r="H23" s="17" t="s">
        <v>47</v>
      </c>
      <c r="I23" s="17">
        <f t="shared" si="1"/>
        <v>0</v>
      </c>
      <c r="J23" s="18">
        <v>43721</v>
      </c>
      <c r="K23" s="9"/>
    </row>
    <row r="24" spans="2:11" x14ac:dyDescent="0.2">
      <c r="B24" s="21" t="s">
        <v>48</v>
      </c>
      <c r="C24" s="21" t="s">
        <v>49</v>
      </c>
      <c r="D24" s="21" t="s">
        <v>21</v>
      </c>
      <c r="E24" s="21" t="s">
        <v>22</v>
      </c>
      <c r="F24" s="22">
        <v>1710015506</v>
      </c>
      <c r="G24" s="16">
        <v>43420</v>
      </c>
      <c r="H24" s="17" t="s">
        <v>23</v>
      </c>
      <c r="I24" s="17">
        <f t="shared" si="1"/>
        <v>1</v>
      </c>
      <c r="J24" s="18">
        <v>43727</v>
      </c>
      <c r="K24" s="9"/>
    </row>
    <row r="25" spans="2:11" x14ac:dyDescent="0.2">
      <c r="B25" s="19" t="s">
        <v>50</v>
      </c>
      <c r="C25" s="19" t="s">
        <v>51</v>
      </c>
      <c r="D25" s="19" t="s">
        <v>21</v>
      </c>
      <c r="E25" s="19" t="s">
        <v>22</v>
      </c>
      <c r="F25" s="20">
        <v>2070011422</v>
      </c>
      <c r="G25" s="16">
        <v>43157</v>
      </c>
      <c r="H25" s="17" t="s">
        <v>23</v>
      </c>
      <c r="I25" s="17">
        <f t="shared" si="1"/>
        <v>1</v>
      </c>
      <c r="J25" s="18">
        <v>43726</v>
      </c>
      <c r="K25" s="9"/>
    </row>
    <row r="26" spans="2:11" x14ac:dyDescent="0.2">
      <c r="B26" s="19" t="s">
        <v>52</v>
      </c>
      <c r="C26" s="19" t="s">
        <v>53</v>
      </c>
      <c r="D26" s="19" t="s">
        <v>21</v>
      </c>
      <c r="E26" s="19" t="s">
        <v>22</v>
      </c>
      <c r="F26" s="20">
        <v>2330016007</v>
      </c>
      <c r="G26" s="16">
        <v>43146</v>
      </c>
      <c r="H26" s="17" t="s">
        <v>23</v>
      </c>
      <c r="I26" s="17">
        <f t="shared" si="1"/>
        <v>1</v>
      </c>
      <c r="J26" s="18">
        <v>43717</v>
      </c>
      <c r="K26" s="9"/>
    </row>
    <row r="27" spans="2:11" x14ac:dyDescent="0.2">
      <c r="B27" s="19" t="s">
        <v>45</v>
      </c>
      <c r="C27" s="19" t="s">
        <v>54</v>
      </c>
      <c r="D27" s="19" t="s">
        <v>21</v>
      </c>
      <c r="E27" s="19" t="s">
        <v>22</v>
      </c>
      <c r="F27" s="20">
        <v>2560005692</v>
      </c>
      <c r="G27" s="16">
        <v>43161</v>
      </c>
      <c r="H27" s="17" t="s">
        <v>23</v>
      </c>
      <c r="I27" s="17">
        <f t="shared" si="1"/>
        <v>1</v>
      </c>
      <c r="J27" s="18">
        <v>43725</v>
      </c>
      <c r="K27" s="9"/>
    </row>
    <row r="28" spans="2:11" x14ac:dyDescent="0.2">
      <c r="B28" s="19" t="s">
        <v>55</v>
      </c>
      <c r="C28" s="19" t="s">
        <v>56</v>
      </c>
      <c r="D28" s="19" t="s">
        <v>21</v>
      </c>
      <c r="E28" s="19" t="s">
        <v>22</v>
      </c>
      <c r="F28" s="20">
        <v>1440010074</v>
      </c>
      <c r="G28" s="16">
        <v>43173</v>
      </c>
      <c r="H28" s="17" t="s">
        <v>23</v>
      </c>
      <c r="I28" s="17">
        <f t="shared" si="1"/>
        <v>1</v>
      </c>
      <c r="J28" s="18">
        <v>43724</v>
      </c>
      <c r="K28" s="9"/>
    </row>
    <row r="29" spans="2:11" x14ac:dyDescent="0.2">
      <c r="B29" s="19" t="s">
        <v>57</v>
      </c>
      <c r="C29" s="19" t="s">
        <v>58</v>
      </c>
      <c r="D29" s="19" t="s">
        <v>21</v>
      </c>
      <c r="E29" s="19" t="s">
        <v>22</v>
      </c>
      <c r="F29" s="20">
        <v>1200011742</v>
      </c>
      <c r="G29" s="16">
        <v>43110</v>
      </c>
      <c r="H29" s="17" t="s">
        <v>23</v>
      </c>
      <c r="I29" s="17">
        <f t="shared" si="1"/>
        <v>1</v>
      </c>
      <c r="J29" s="18">
        <v>43720</v>
      </c>
      <c r="K29" s="9"/>
    </row>
    <row r="30" spans="2:11" x14ac:dyDescent="0.2">
      <c r="B30" s="19" t="s">
        <v>59</v>
      </c>
      <c r="C30" s="19" t="s">
        <v>60</v>
      </c>
      <c r="D30" s="19" t="s">
        <v>21</v>
      </c>
      <c r="E30" s="19" t="s">
        <v>22</v>
      </c>
      <c r="F30" s="20">
        <v>1440017082</v>
      </c>
      <c r="G30" s="16">
        <v>43196</v>
      </c>
      <c r="H30" s="17" t="s">
        <v>23</v>
      </c>
      <c r="I30" s="17">
        <f t="shared" si="1"/>
        <v>1</v>
      </c>
      <c r="J30" s="18">
        <v>43717</v>
      </c>
      <c r="K30" s="9"/>
    </row>
    <row r="31" spans="2:11" x14ac:dyDescent="0.2">
      <c r="B31" s="19" t="s">
        <v>61</v>
      </c>
      <c r="C31" s="19" t="s">
        <v>62</v>
      </c>
      <c r="D31" s="19" t="s">
        <v>21</v>
      </c>
      <c r="E31" s="19" t="s">
        <v>22</v>
      </c>
      <c r="F31" s="20">
        <v>3510005414</v>
      </c>
      <c r="G31" s="16">
        <v>43154</v>
      </c>
      <c r="H31" s="17" t="s">
        <v>23</v>
      </c>
      <c r="I31" s="17">
        <f t="shared" si="1"/>
        <v>1</v>
      </c>
      <c r="J31" s="18">
        <v>43726</v>
      </c>
      <c r="K31" s="9"/>
    </row>
    <row r="32" spans="2:11" x14ac:dyDescent="0.2">
      <c r="B32" s="19" t="s">
        <v>63</v>
      </c>
      <c r="C32" s="19" t="s">
        <v>64</v>
      </c>
      <c r="D32" s="19" t="s">
        <v>21</v>
      </c>
      <c r="E32" s="19" t="s">
        <v>22</v>
      </c>
      <c r="F32" s="20">
        <v>2640000519</v>
      </c>
      <c r="G32" s="16">
        <v>43174</v>
      </c>
      <c r="H32" s="17" t="s">
        <v>23</v>
      </c>
      <c r="I32" s="17">
        <f t="shared" si="1"/>
        <v>1</v>
      </c>
      <c r="J32" s="18">
        <v>43718</v>
      </c>
      <c r="K32" s="9"/>
    </row>
    <row r="33" spans="2:11" x14ac:dyDescent="0.2">
      <c r="B33" s="15" t="s">
        <v>4</v>
      </c>
      <c r="C33" s="15" t="s">
        <v>65</v>
      </c>
      <c r="D33" s="15" t="s">
        <v>21</v>
      </c>
      <c r="E33" s="15" t="s">
        <v>22</v>
      </c>
      <c r="F33" s="9">
        <v>2320005323</v>
      </c>
      <c r="G33" s="16">
        <v>43180</v>
      </c>
      <c r="H33" s="17" t="s">
        <v>23</v>
      </c>
      <c r="I33" s="17">
        <f t="shared" si="1"/>
        <v>1</v>
      </c>
      <c r="J33" s="18">
        <v>43721</v>
      </c>
      <c r="K33" s="9"/>
    </row>
    <row r="34" spans="2:11" x14ac:dyDescent="0.2">
      <c r="B34" s="19" t="s">
        <v>66</v>
      </c>
      <c r="C34" s="19" t="s">
        <v>67</v>
      </c>
      <c r="D34" s="19" t="s">
        <v>21</v>
      </c>
      <c r="E34" s="19" t="s">
        <v>22</v>
      </c>
      <c r="F34" s="20">
        <v>2630008130</v>
      </c>
      <c r="G34" s="16">
        <v>43162</v>
      </c>
      <c r="H34" s="17" t="s">
        <v>23</v>
      </c>
      <c r="I34" s="17">
        <f t="shared" si="1"/>
        <v>1</v>
      </c>
      <c r="J34" s="18">
        <v>43721</v>
      </c>
      <c r="K34" s="9"/>
    </row>
    <row r="35" spans="2:11" x14ac:dyDescent="0.2">
      <c r="B35" s="19" t="s">
        <v>68</v>
      </c>
      <c r="C35" s="19" t="s">
        <v>69</v>
      </c>
      <c r="D35" s="19" t="s">
        <v>21</v>
      </c>
      <c r="E35" s="19" t="s">
        <v>22</v>
      </c>
      <c r="F35" s="20">
        <v>2590011095</v>
      </c>
      <c r="G35" s="16">
        <v>43161</v>
      </c>
      <c r="H35" s="17" t="s">
        <v>23</v>
      </c>
      <c r="I35" s="17">
        <f t="shared" si="1"/>
        <v>1</v>
      </c>
      <c r="J35" s="18">
        <v>43725</v>
      </c>
      <c r="K35" s="9"/>
    </row>
    <row r="36" spans="2:11" x14ac:dyDescent="0.2">
      <c r="B36" s="19" t="s">
        <v>70</v>
      </c>
      <c r="C36" s="19" t="s">
        <v>71</v>
      </c>
      <c r="D36" s="19" t="s">
        <v>21</v>
      </c>
      <c r="E36" s="19" t="s">
        <v>22</v>
      </c>
      <c r="F36" s="20">
        <v>2290004021</v>
      </c>
      <c r="G36" s="16">
        <v>43090</v>
      </c>
      <c r="H36" s="17" t="s">
        <v>23</v>
      </c>
      <c r="I36" s="17">
        <f t="shared" si="1"/>
        <v>1</v>
      </c>
      <c r="J36" s="18">
        <v>43718</v>
      </c>
      <c r="K36" s="9"/>
    </row>
    <row r="37" spans="2:11" x14ac:dyDescent="0.2">
      <c r="B37" s="19" t="s">
        <v>72</v>
      </c>
      <c r="C37" s="19" t="s">
        <v>73</v>
      </c>
      <c r="D37" s="19" t="s">
        <v>21</v>
      </c>
      <c r="E37" s="19" t="s">
        <v>22</v>
      </c>
      <c r="F37" s="20">
        <v>1710006188</v>
      </c>
      <c r="G37" s="16">
        <v>43089</v>
      </c>
      <c r="H37" s="17" t="s">
        <v>23</v>
      </c>
      <c r="I37" s="17">
        <f t="shared" si="1"/>
        <v>1</v>
      </c>
      <c r="J37" s="18">
        <v>43722</v>
      </c>
      <c r="K37" s="9"/>
    </row>
    <row r="38" spans="2:11" x14ac:dyDescent="0.2">
      <c r="B38" s="21" t="s">
        <v>74</v>
      </c>
      <c r="C38" s="21" t="s">
        <v>75</v>
      </c>
      <c r="D38" s="21" t="s">
        <v>21</v>
      </c>
      <c r="E38" s="21" t="s">
        <v>22</v>
      </c>
      <c r="F38" s="22">
        <v>1980007773</v>
      </c>
      <c r="G38" s="16">
        <v>43409</v>
      </c>
      <c r="H38" s="17" t="s">
        <v>23</v>
      </c>
      <c r="I38" s="17">
        <f t="shared" si="1"/>
        <v>1</v>
      </c>
      <c r="J38" s="18">
        <v>43725</v>
      </c>
      <c r="K38" s="9"/>
    </row>
    <row r="39" spans="2:11" x14ac:dyDescent="0.2">
      <c r="B39" s="19" t="s">
        <v>76</v>
      </c>
      <c r="C39" s="19" t="s">
        <v>77</v>
      </c>
      <c r="D39" s="19" t="s">
        <v>21</v>
      </c>
      <c r="E39" s="19" t="s">
        <v>22</v>
      </c>
      <c r="F39" s="20">
        <v>2100006229</v>
      </c>
      <c r="G39" s="16">
        <v>43154</v>
      </c>
      <c r="H39" s="17" t="s">
        <v>23</v>
      </c>
      <c r="I39" s="17">
        <f t="shared" si="1"/>
        <v>1</v>
      </c>
      <c r="J39" s="18">
        <v>43727</v>
      </c>
      <c r="K39" s="9"/>
    </row>
    <row r="40" spans="2:11" ht="17" thickBot="1" x14ac:dyDescent="0.25">
      <c r="H40" s="23"/>
    </row>
    <row r="41" spans="2:11" x14ac:dyDescent="0.2">
      <c r="B41" s="24" t="s">
        <v>78</v>
      </c>
      <c r="C41" s="25">
        <f>COUNT(I10:I39)</f>
        <v>30</v>
      </c>
    </row>
    <row r="42" spans="2:11" ht="51" x14ac:dyDescent="0.2">
      <c r="B42" s="26" t="s">
        <v>79</v>
      </c>
      <c r="C42" s="27">
        <f>SUM(I10:I39)</f>
        <v>29</v>
      </c>
    </row>
    <row r="43" spans="2:11" x14ac:dyDescent="0.2">
      <c r="B43" s="28" t="s">
        <v>80</v>
      </c>
      <c r="C43" s="29">
        <f>[1]ESAF_MS16B_TN!E12</f>
        <v>8718</v>
      </c>
    </row>
    <row r="44" spans="2:11" x14ac:dyDescent="0.2">
      <c r="B44" s="28" t="s">
        <v>81</v>
      </c>
      <c r="C44" s="30">
        <f>C41/C43</f>
        <v>3.4411562284927736E-3</v>
      </c>
    </row>
    <row r="45" spans="2:11" x14ac:dyDescent="0.2">
      <c r="B45" s="28" t="s">
        <v>82</v>
      </c>
      <c r="C45" s="31">
        <f>AVERAGE(I10:I39)</f>
        <v>0.96666666666666667</v>
      </c>
    </row>
    <row r="46" spans="2:11" x14ac:dyDescent="0.2">
      <c r="B46" s="28" t="s">
        <v>83</v>
      </c>
      <c r="C46" s="31">
        <f>1-C45</f>
        <v>3.3333333333333326E-2</v>
      </c>
    </row>
    <row r="47" spans="2:11" x14ac:dyDescent="0.2">
      <c r="B47" s="28" t="s">
        <v>84</v>
      </c>
      <c r="C47" s="31">
        <f>SQRT((1-C44)*C45*C46/C41)</f>
        <v>3.2716632121662696E-2</v>
      </c>
    </row>
    <row r="48" spans="2:11" x14ac:dyDescent="0.2">
      <c r="B48" s="28" t="s">
        <v>85</v>
      </c>
      <c r="C48" s="31">
        <f>(1.6449*C47)</f>
        <v>5.3815588176922967E-2</v>
      </c>
    </row>
    <row r="49" spans="2:3" ht="17" thickBot="1" x14ac:dyDescent="0.25">
      <c r="B49" s="32" t="s">
        <v>86</v>
      </c>
      <c r="C49" s="33">
        <f>C48/C45</f>
        <v>5.5671298114058243E-2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Audit sheet</vt:lpstr>
      <vt:lpstr>ER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Krisha Dave</dc:creator>
  <cp:lastModifiedBy>Krisha Dave</cp:lastModifiedBy>
  <dcterms:created xsi:type="dcterms:W3CDTF">2019-11-22T05:29:45Z</dcterms:created>
  <dcterms:modified xsi:type="dcterms:W3CDTF">2019-11-22T05:33:50Z</dcterms:modified>
</cp:coreProperties>
</file>