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cigarini\Desktop\Projekte\2019_E-MetroBus\Inhalt\AP5\ML_Modell\Daten\"/>
    </mc:Choice>
  </mc:AlternateContent>
  <xr:revisionPtr revIDLastSave="0" documentId="13_ncr:1_{1E6231D9-0852-48C1-A6DD-D0EEC689973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2" i="1" l="1"/>
  <c r="E42" i="1"/>
  <c r="D42" i="1"/>
  <c r="H42" i="1"/>
  <c r="F42" i="1"/>
  <c r="D37" i="1"/>
  <c r="C37" i="1"/>
  <c r="E37" i="1"/>
  <c r="H37" i="1"/>
  <c r="F37" i="1"/>
  <c r="H35" i="1"/>
  <c r="D35" i="1"/>
  <c r="C35" i="1"/>
  <c r="E35" i="1"/>
  <c r="F35" i="1"/>
  <c r="C32" i="1"/>
  <c r="E32" i="1"/>
  <c r="D32" i="1"/>
  <c r="H32" i="1"/>
  <c r="F32" i="1"/>
  <c r="C31" i="1"/>
  <c r="E31" i="1"/>
  <c r="D31" i="1"/>
  <c r="H31" i="1"/>
  <c r="F31" i="1"/>
  <c r="C29" i="1"/>
  <c r="E29" i="1"/>
  <c r="D29" i="1"/>
  <c r="H29" i="1"/>
  <c r="F29" i="1"/>
  <c r="C28" i="1"/>
  <c r="E28" i="1"/>
  <c r="D28" i="1"/>
  <c r="H28" i="1"/>
  <c r="F28" i="1"/>
  <c r="D9" i="1"/>
  <c r="C9" i="1"/>
  <c r="E9" i="1"/>
  <c r="H9" i="1"/>
  <c r="F9" i="1"/>
  <c r="C2" i="1"/>
  <c r="E2" i="1"/>
  <c r="D2" i="1"/>
  <c r="H2" i="1"/>
  <c r="F2" i="1"/>
</calcChain>
</file>

<file path=xl/sharedStrings.xml><?xml version="1.0" encoding="utf-8"?>
<sst xmlns="http://schemas.openxmlformats.org/spreadsheetml/2006/main" count="209" uniqueCount="94">
  <si>
    <t>Timestamp</t>
  </si>
  <si>
    <t>Gender</t>
  </si>
  <si>
    <t>Age</t>
  </si>
  <si>
    <t>Height</t>
  </si>
  <si>
    <t>Weight</t>
  </si>
  <si>
    <t>Well-being</t>
  </si>
  <si>
    <t>Thermal feeling (global)</t>
  </si>
  <si>
    <t>Thermal feeling (head)</t>
  </si>
  <si>
    <t>Thermal feeling (hands)</t>
  </si>
  <si>
    <t>Thermal feeling (feet)</t>
  </si>
  <si>
    <t>Thermal comfort (global)</t>
  </si>
  <si>
    <t>Thermal comfort (head)</t>
  </si>
  <si>
    <t>Thermal comfort (hands)</t>
  </si>
  <si>
    <t>Thermal comfort (feet)</t>
  </si>
  <si>
    <t>Activity</t>
  </si>
  <si>
    <t>Position</t>
  </si>
  <si>
    <t>Window / alley</t>
  </si>
  <si>
    <t>Icl</t>
  </si>
  <si>
    <t>2022/03/30 11:26:28 AM GMT+2</t>
  </si>
  <si>
    <t>2022/03/30 11:26:47 AM GMT+2</t>
  </si>
  <si>
    <t>2022/03/30 11:27:46 AM GMT+2</t>
  </si>
  <si>
    <t>2022/03/30 11:32:36 AM GMT+2</t>
  </si>
  <si>
    <t>2022/03/30 11:32:45 AM GMT+2</t>
  </si>
  <si>
    <t>2022/03/30 11:38:11 AM GMT+2</t>
  </si>
  <si>
    <t>2022/03/30 11:40:00 PM GMT+2</t>
  </si>
  <si>
    <t>2022/03/30 11:40:06 AM GMT+2</t>
  </si>
  <si>
    <t>2022/03/30 11:40:11 AM GMT+2</t>
  </si>
  <si>
    <t>2022/03/30 11:42:00 AM GMT+2</t>
  </si>
  <si>
    <t>2022/03/30 11:49:43 AM GMT+2</t>
  </si>
  <si>
    <t>2022/03/30 11:54:18 AM GMT+2</t>
  </si>
  <si>
    <t>2022/03/30 11:56:17 AM GMT+2</t>
  </si>
  <si>
    <t>2022/03/30 12:31:08 PM GMT+2</t>
  </si>
  <si>
    <t>2022/03/30 12:44:58 PM GMT+2</t>
  </si>
  <si>
    <t>2022/03/30 12:49:24 PM GMT+2</t>
  </si>
  <si>
    <t>2022/03/30 1:03:41 PM GMT+2</t>
  </si>
  <si>
    <t>2022/03/30 1:14:07 PM GMT+2</t>
  </si>
  <si>
    <t>2022/03/30 1:35:49 PM GMT+2</t>
  </si>
  <si>
    <t>2022/03/30 1:46:00 PM GMT+2</t>
  </si>
  <si>
    <t>2022/03/30 1:57:51 PM GMT+2</t>
  </si>
  <si>
    <t>2022/03/30 1:59:29 PM GMT+2</t>
  </si>
  <si>
    <t>2022/03/30 2:07:43 PM GMT+2</t>
  </si>
  <si>
    <t>2022/03/30 2:08:10 PM GMT+2</t>
  </si>
  <si>
    <t>2022/03/30 2:09:11 PM GMT+2</t>
  </si>
  <si>
    <t>2022/03/30 2:11:52 PM GMT+2</t>
  </si>
  <si>
    <t>2022/03/30 2:13:54 PM GMT+2</t>
  </si>
  <si>
    <t>2022/03/30 2:14:04 PM GMT+2</t>
  </si>
  <si>
    <t>2022/03/30 2:16:25 PM GMT+2</t>
  </si>
  <si>
    <t>2022/03/30 2:17:09 PM GMT+2</t>
  </si>
  <si>
    <t>2022/03/30 2:30:00 PM GMT+2</t>
  </si>
  <si>
    <t>2022/03/30 2:31:00 PM GMT+2</t>
  </si>
  <si>
    <t>2022/03/30 2:35:16 PM GMT+2</t>
  </si>
  <si>
    <t>2022/03/30 2:40:10 PM GMT+2</t>
  </si>
  <si>
    <t>2022/03/30 2:52:43 PM GMT+2</t>
  </si>
  <si>
    <t>2022/03/30 3:04:16 PM GMT+2</t>
  </si>
  <si>
    <t>2022/03/30 3:04:43 PM GMT+2</t>
  </si>
  <si>
    <t>2022/03/30 3:04:45 PM GMT+2</t>
  </si>
  <si>
    <t>2022/03/30 3:18:04 PM GMT+2</t>
  </si>
  <si>
    <t>2022/03/30 3:26:00 PM GMT+2</t>
  </si>
  <si>
    <t>2022/03/30 3:46:11 PM GMT+2</t>
  </si>
  <si>
    <t>2022/03/30 3:49:31 PM GMT+2</t>
  </si>
  <si>
    <t>2022/03/30 3:58:43 PM GMT+2</t>
  </si>
  <si>
    <t>2022/03/30 4:08:00 PM GMT+2</t>
  </si>
  <si>
    <t>2022/03/30 4:10:28 PM GMT+2</t>
  </si>
  <si>
    <t>2022/03/30 4:48:00 PM GMT+2</t>
  </si>
  <si>
    <t>Fenster</t>
  </si>
  <si>
    <t>Gang</t>
  </si>
  <si>
    <t>Outside Temperature</t>
  </si>
  <si>
    <t>Avg. Temperature</t>
  </si>
  <si>
    <t>Feet temperature</t>
  </si>
  <si>
    <t>Temperature difference</t>
  </si>
  <si>
    <t>RH</t>
  </si>
  <si>
    <t>va</t>
  </si>
  <si>
    <t>Tg</t>
  </si>
  <si>
    <t>Duration</t>
  </si>
  <si>
    <t>Between 0 and 10 minutes</t>
  </si>
  <si>
    <t>Between 0 and 15 minutes</t>
  </si>
  <si>
    <t>NA</t>
  </si>
  <si>
    <t>Between 0 and 20 minutes</t>
  </si>
  <si>
    <t>Between 0 and 25 minutes</t>
  </si>
  <si>
    <t>Between 10 and 25 minutes</t>
  </si>
  <si>
    <t>Between 10 and 30 minutes</t>
  </si>
  <si>
    <t>Between 0 and 5 minutes</t>
  </si>
  <si>
    <t>Between 10 and 15 minutes</t>
  </si>
  <si>
    <t>Between 15 and 20 minutes</t>
  </si>
  <si>
    <t>Between 20 and 35 minutes</t>
  </si>
  <si>
    <t>Between 15 and 30 minutes</t>
  </si>
  <si>
    <t>Between 30 and 45 minutes</t>
  </si>
  <si>
    <t>Between 15 and 25 minutes</t>
  </si>
  <si>
    <t>Hinterwagen - Tür</t>
  </si>
  <si>
    <t>Vorderwagen - Hintere Tür</t>
  </si>
  <si>
    <t>Vorderwagen - Vordere Tür</t>
  </si>
  <si>
    <t>Hinterwagen - Hinterbereich</t>
  </si>
  <si>
    <t>Vorderwagen - Zwischen den Türen</t>
  </si>
  <si>
    <t>Gelenkbereich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</si>
</sst>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8.7109375" defaultRowHeight="15" x14ac:dyDescent="0.25"/>
  <cols>
    <col min="1" max="1" width="29.42578125" bestFit="1" customWidth="1"/>
    <col min="2" max="2" width="20.140625" bestFit="1" customWidth="1"/>
    <col min="3" max="3" width="15.85546875" bestFit="1" customWidth="1"/>
    <col min="4" max="4" width="15.5703125" bestFit="1" customWidth="1"/>
    <col min="5" max="5" width="20.85546875" bestFit="1" customWidth="1"/>
    <col min="6" max="6" width="5.42578125" bestFit="1" customWidth="1"/>
    <col min="7" max="7" width="4.42578125" bestFit="1" customWidth="1"/>
    <col min="8" max="8" width="5.42578125" bestFit="1" customWidth="1"/>
    <col min="9" max="9" width="7" bestFit="1" customWidth="1"/>
    <col min="10" max="10" width="3.85546875" bestFit="1" customWidth="1"/>
    <col min="11" max="11" width="6.28515625" bestFit="1" customWidth="1"/>
    <col min="12" max="12" width="6.85546875" bestFit="1" customWidth="1"/>
    <col min="13" max="13" width="9.7109375" bestFit="1" customWidth="1"/>
    <col min="14" max="14" width="20.5703125" bestFit="1" customWidth="1"/>
    <col min="15" max="15" width="19.7109375" bestFit="1" customWidth="1"/>
    <col min="16" max="16" width="20.5703125" bestFit="1" customWidth="1"/>
    <col min="17" max="17" width="18.85546875" bestFit="1" customWidth="1"/>
    <col min="18" max="18" width="21.85546875" bestFit="1" customWidth="1"/>
    <col min="19" max="19" width="21" bestFit="1" customWidth="1"/>
    <col min="20" max="20" width="21.85546875" bestFit="1" customWidth="1"/>
    <col min="21" max="21" width="20.140625" bestFit="1" customWidth="1"/>
    <col min="22" max="22" width="24" bestFit="1" customWidth="1"/>
    <col min="24" max="24" width="31.140625" bestFit="1" customWidth="1"/>
    <col min="25" max="25" width="13.42578125" bestFit="1" customWidth="1"/>
    <col min="26" max="26" width="7.85546875" bestFit="1" customWidth="1"/>
  </cols>
  <sheetData>
    <row r="1" spans="1:26" x14ac:dyDescent="0.25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73</v>
      </c>
      <c r="W1" s="1" t="s">
        <v>14</v>
      </c>
      <c r="X1" s="1" t="s">
        <v>15</v>
      </c>
      <c r="Y1" s="1" t="s">
        <v>16</v>
      </c>
      <c r="Z1" s="1" t="s">
        <v>17</v>
      </c>
    </row>
    <row r="2" spans="1:26" x14ac:dyDescent="0.25">
      <c r="A2" t="s">
        <v>18</v>
      </c>
      <c r="B2" s="2">
        <v>7.9</v>
      </c>
      <c r="C2" s="2">
        <f>(12.2+12.55)/2</f>
        <v>12.375</v>
      </c>
      <c r="D2" s="2">
        <f>(10.81+11.38)/2</f>
        <v>11.095000000000001</v>
      </c>
      <c r="E2" s="2">
        <f>(1.74+1.3)/2</f>
        <v>1.52</v>
      </c>
      <c r="F2" s="2">
        <f>(42.37+48.09)/2</f>
        <v>45.230000000000004</v>
      </c>
      <c r="G2" s="2">
        <v>0.03</v>
      </c>
      <c r="H2" s="2">
        <f>(12.5+12.37)/2</f>
        <v>12.434999999999999</v>
      </c>
      <c r="I2">
        <v>0</v>
      </c>
      <c r="J2">
        <v>18</v>
      </c>
      <c r="K2">
        <v>169</v>
      </c>
      <c r="L2">
        <v>70</v>
      </c>
      <c r="M2">
        <v>0</v>
      </c>
      <c r="N2">
        <v>-1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74</v>
      </c>
      <c r="W2">
        <v>1</v>
      </c>
      <c r="X2" t="s">
        <v>88</v>
      </c>
      <c r="Y2" t="s">
        <v>64</v>
      </c>
      <c r="Z2">
        <v>1.02105</v>
      </c>
    </row>
    <row r="3" spans="1:26" x14ac:dyDescent="0.25">
      <c r="A3" t="s">
        <v>19</v>
      </c>
      <c r="B3" s="2">
        <v>7.9</v>
      </c>
      <c r="C3" s="2">
        <v>11.86</v>
      </c>
      <c r="D3" s="2">
        <v>11.44</v>
      </c>
      <c r="E3" s="2">
        <v>1.51</v>
      </c>
      <c r="F3" s="2">
        <v>45.21</v>
      </c>
      <c r="G3" s="2">
        <v>0.03</v>
      </c>
      <c r="H3" s="2">
        <v>11.44</v>
      </c>
      <c r="I3">
        <v>1</v>
      </c>
      <c r="J3">
        <v>35</v>
      </c>
      <c r="K3">
        <v>189</v>
      </c>
      <c r="L3">
        <v>85</v>
      </c>
      <c r="M3">
        <v>1</v>
      </c>
      <c r="N3">
        <v>-2</v>
      </c>
      <c r="O3">
        <v>-1</v>
      </c>
      <c r="P3">
        <v>-2</v>
      </c>
      <c r="Q3">
        <v>-3</v>
      </c>
      <c r="R3">
        <v>2</v>
      </c>
      <c r="S3">
        <v>1</v>
      </c>
      <c r="T3">
        <v>2</v>
      </c>
      <c r="U3">
        <v>2</v>
      </c>
      <c r="V3" t="s">
        <v>75</v>
      </c>
      <c r="W3">
        <v>1</v>
      </c>
      <c r="X3" t="s">
        <v>89</v>
      </c>
      <c r="Y3" t="s">
        <v>65</v>
      </c>
      <c r="Z3">
        <v>0.84570000000000001</v>
      </c>
    </row>
    <row r="4" spans="1:26" x14ac:dyDescent="0.25">
      <c r="A4" t="s">
        <v>20</v>
      </c>
      <c r="B4" s="2">
        <v>7.9</v>
      </c>
      <c r="C4" s="2">
        <v>11.92</v>
      </c>
      <c r="D4" s="2">
        <v>11.56</v>
      </c>
      <c r="E4" s="2">
        <v>1.47</v>
      </c>
      <c r="F4" s="2">
        <v>45.24</v>
      </c>
      <c r="G4" s="2">
        <v>0.03</v>
      </c>
      <c r="H4" s="2">
        <v>11.5</v>
      </c>
      <c r="I4">
        <v>0</v>
      </c>
      <c r="J4">
        <v>42</v>
      </c>
      <c r="K4">
        <v>168</v>
      </c>
      <c r="L4">
        <v>62</v>
      </c>
      <c r="M4">
        <v>1</v>
      </c>
      <c r="N4">
        <v>-2</v>
      </c>
      <c r="O4">
        <v>-2</v>
      </c>
      <c r="P4">
        <v>-3</v>
      </c>
      <c r="Q4">
        <v>0</v>
      </c>
      <c r="R4">
        <v>0</v>
      </c>
      <c r="S4">
        <v>1</v>
      </c>
      <c r="T4">
        <v>2</v>
      </c>
      <c r="U4">
        <v>1</v>
      </c>
      <c r="V4" t="s">
        <v>76</v>
      </c>
      <c r="W4">
        <v>1</v>
      </c>
      <c r="X4" t="s">
        <v>89</v>
      </c>
      <c r="Y4" t="s">
        <v>64</v>
      </c>
      <c r="Z4">
        <v>1.1129</v>
      </c>
    </row>
    <row r="5" spans="1:26" x14ac:dyDescent="0.25">
      <c r="A5" t="s">
        <v>21</v>
      </c>
      <c r="B5" s="2">
        <v>8.1</v>
      </c>
      <c r="C5" s="2">
        <v>11.38</v>
      </c>
      <c r="D5" s="2">
        <v>9.5</v>
      </c>
      <c r="E5" s="2">
        <v>2.36</v>
      </c>
      <c r="F5" s="2">
        <v>51.56</v>
      </c>
      <c r="G5" s="2">
        <v>0.16</v>
      </c>
      <c r="H5" s="2">
        <v>11.25</v>
      </c>
      <c r="I5">
        <v>0</v>
      </c>
      <c r="J5">
        <v>33</v>
      </c>
      <c r="K5">
        <v>165</v>
      </c>
      <c r="L5">
        <v>61</v>
      </c>
      <c r="M5">
        <v>0</v>
      </c>
      <c r="N5">
        <v>-1</v>
      </c>
      <c r="O5">
        <v>-1</v>
      </c>
      <c r="P5">
        <v>-2</v>
      </c>
      <c r="Q5">
        <v>-2</v>
      </c>
      <c r="R5">
        <v>1</v>
      </c>
      <c r="S5">
        <v>1</v>
      </c>
      <c r="T5">
        <v>1</v>
      </c>
      <c r="U5">
        <v>1</v>
      </c>
      <c r="V5" t="s">
        <v>77</v>
      </c>
      <c r="W5">
        <v>1</v>
      </c>
      <c r="X5" t="s">
        <v>90</v>
      </c>
      <c r="Y5" t="s">
        <v>65</v>
      </c>
      <c r="Z5">
        <v>1.3467</v>
      </c>
    </row>
    <row r="6" spans="1:26" x14ac:dyDescent="0.25">
      <c r="A6" t="s">
        <v>22</v>
      </c>
      <c r="B6" s="2">
        <v>8.1</v>
      </c>
      <c r="C6" s="2">
        <v>12.24</v>
      </c>
      <c r="D6" s="2">
        <v>11.94</v>
      </c>
      <c r="E6" s="2">
        <v>1.38</v>
      </c>
      <c r="F6" s="2">
        <v>46.62</v>
      </c>
      <c r="G6" s="2">
        <v>0.02</v>
      </c>
      <c r="H6" s="2">
        <v>11.75</v>
      </c>
      <c r="I6">
        <v>0</v>
      </c>
      <c r="J6">
        <v>29</v>
      </c>
      <c r="K6">
        <v>162</v>
      </c>
      <c r="L6">
        <v>63</v>
      </c>
      <c r="M6">
        <v>0</v>
      </c>
      <c r="N6">
        <v>-1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 t="s">
        <v>77</v>
      </c>
      <c r="W6">
        <v>1</v>
      </c>
      <c r="X6" t="s">
        <v>89</v>
      </c>
      <c r="Y6" t="s">
        <v>64</v>
      </c>
      <c r="Z6">
        <v>1.1129</v>
      </c>
    </row>
    <row r="7" spans="1:26" x14ac:dyDescent="0.25">
      <c r="A7" t="s">
        <v>23</v>
      </c>
      <c r="B7" s="2">
        <v>8.4</v>
      </c>
      <c r="C7" s="2">
        <v>11.6</v>
      </c>
      <c r="D7" s="2">
        <v>9.5</v>
      </c>
      <c r="E7" s="2">
        <v>2.87</v>
      </c>
      <c r="F7" s="2">
        <v>51.48</v>
      </c>
      <c r="G7" s="2">
        <v>0.09</v>
      </c>
      <c r="H7" s="2">
        <v>11.44</v>
      </c>
      <c r="I7">
        <v>1</v>
      </c>
      <c r="J7">
        <v>49</v>
      </c>
      <c r="K7">
        <v>193</v>
      </c>
      <c r="L7">
        <v>100</v>
      </c>
      <c r="M7">
        <v>0</v>
      </c>
      <c r="N7">
        <v>0</v>
      </c>
      <c r="O7">
        <v>-1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 t="s">
        <v>78</v>
      </c>
      <c r="W7">
        <v>1</v>
      </c>
      <c r="X7" t="s">
        <v>90</v>
      </c>
      <c r="Y7" t="s">
        <v>65</v>
      </c>
      <c r="Z7">
        <v>0.89580000000000004</v>
      </c>
    </row>
    <row r="8" spans="1:26" x14ac:dyDescent="0.25">
      <c r="A8" t="s">
        <v>24</v>
      </c>
      <c r="B8" s="2">
        <v>8.4</v>
      </c>
      <c r="C8" s="2">
        <v>12.6</v>
      </c>
      <c r="D8" s="2">
        <v>11.31</v>
      </c>
      <c r="E8" s="2">
        <v>1.78</v>
      </c>
      <c r="F8" s="2">
        <v>46.42</v>
      </c>
      <c r="G8" s="2">
        <v>0</v>
      </c>
      <c r="H8" s="2">
        <v>12.75</v>
      </c>
      <c r="I8">
        <v>0</v>
      </c>
      <c r="J8">
        <v>18</v>
      </c>
      <c r="K8">
        <v>164</v>
      </c>
      <c r="L8">
        <v>63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76</v>
      </c>
      <c r="W8">
        <v>1</v>
      </c>
      <c r="X8" t="s">
        <v>91</v>
      </c>
      <c r="Y8" t="s">
        <v>64</v>
      </c>
      <c r="Z8">
        <v>0.80395000000000005</v>
      </c>
    </row>
    <row r="9" spans="1:26" x14ac:dyDescent="0.25">
      <c r="A9" t="s">
        <v>25</v>
      </c>
      <c r="B9" s="2">
        <v>8.4</v>
      </c>
      <c r="C9" s="2">
        <f>(13.14+12.83)/2</f>
        <v>12.984999999999999</v>
      </c>
      <c r="D9" s="2">
        <f>(11.56+11.94)/2</f>
        <v>11.75</v>
      </c>
      <c r="E9" s="2">
        <f>(1.48+1.66)/2</f>
        <v>1.5699999999999998</v>
      </c>
      <c r="F9" s="2">
        <f>(49.82+44.91)/2</f>
        <v>47.364999999999995</v>
      </c>
      <c r="G9" s="2">
        <v>0.03</v>
      </c>
      <c r="H9" s="2">
        <f>(12.88+12.94)/2</f>
        <v>12.91</v>
      </c>
      <c r="I9">
        <v>0</v>
      </c>
      <c r="J9">
        <v>44</v>
      </c>
      <c r="K9">
        <v>158</v>
      </c>
      <c r="L9">
        <v>65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74</v>
      </c>
      <c r="W9">
        <v>1</v>
      </c>
      <c r="X9" t="s">
        <v>88</v>
      </c>
      <c r="Y9" t="s">
        <v>65</v>
      </c>
      <c r="Z9">
        <v>0.67035000000000011</v>
      </c>
    </row>
    <row r="10" spans="1:26" x14ac:dyDescent="0.25">
      <c r="A10" t="s">
        <v>26</v>
      </c>
      <c r="B10" s="2">
        <v>8.4</v>
      </c>
      <c r="C10" s="2">
        <v>12.61</v>
      </c>
      <c r="D10" s="2">
        <v>11.31</v>
      </c>
      <c r="E10" s="2">
        <v>1.78</v>
      </c>
      <c r="F10" s="2">
        <v>46.5</v>
      </c>
      <c r="G10" s="2">
        <v>0</v>
      </c>
      <c r="H10" s="2">
        <v>12.75</v>
      </c>
      <c r="I10">
        <v>1</v>
      </c>
      <c r="J10">
        <v>45</v>
      </c>
      <c r="K10">
        <v>176</v>
      </c>
      <c r="L10">
        <v>76</v>
      </c>
      <c r="M10">
        <v>1</v>
      </c>
      <c r="N10">
        <v>-1</v>
      </c>
      <c r="O10">
        <v>-1</v>
      </c>
      <c r="P10">
        <v>-1</v>
      </c>
      <c r="Q10">
        <v>-1</v>
      </c>
      <c r="R10">
        <v>1</v>
      </c>
      <c r="S10">
        <v>1</v>
      </c>
      <c r="T10">
        <v>0</v>
      </c>
      <c r="U10">
        <v>0</v>
      </c>
      <c r="V10" t="s">
        <v>79</v>
      </c>
      <c r="W10">
        <v>1</v>
      </c>
      <c r="X10" t="s">
        <v>91</v>
      </c>
      <c r="Y10" t="s">
        <v>64</v>
      </c>
      <c r="Z10">
        <v>0.92085000000000017</v>
      </c>
    </row>
    <row r="11" spans="1:26" x14ac:dyDescent="0.25">
      <c r="A11" t="s">
        <v>27</v>
      </c>
      <c r="B11" s="2">
        <v>8.5</v>
      </c>
      <c r="C11" s="2">
        <v>12.69</v>
      </c>
      <c r="D11" s="2">
        <v>12.44</v>
      </c>
      <c r="E11" s="2">
        <v>1.47</v>
      </c>
      <c r="F11" s="2">
        <v>47.37</v>
      </c>
      <c r="G11" s="2">
        <v>0.03</v>
      </c>
      <c r="H11" s="2">
        <v>12.19</v>
      </c>
      <c r="I11">
        <v>1</v>
      </c>
      <c r="J11">
        <v>34</v>
      </c>
      <c r="K11">
        <v>170</v>
      </c>
      <c r="L11">
        <v>89</v>
      </c>
      <c r="M11">
        <v>2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80</v>
      </c>
      <c r="W11">
        <v>1</v>
      </c>
      <c r="X11" t="s">
        <v>89</v>
      </c>
      <c r="Y11" t="s">
        <v>64</v>
      </c>
      <c r="Z11">
        <v>0.92920000000000003</v>
      </c>
    </row>
    <row r="12" spans="1:26" x14ac:dyDescent="0.25">
      <c r="A12" t="s">
        <v>28</v>
      </c>
      <c r="B12" s="2">
        <v>8.9</v>
      </c>
      <c r="C12" s="2">
        <v>12.92</v>
      </c>
      <c r="D12" s="2">
        <v>12.63</v>
      </c>
      <c r="E12" s="2">
        <v>1.55</v>
      </c>
      <c r="F12" s="2">
        <v>46.66</v>
      </c>
      <c r="G12" s="2">
        <v>0.02</v>
      </c>
      <c r="H12" s="2">
        <v>12.44</v>
      </c>
      <c r="I12">
        <v>1</v>
      </c>
      <c r="J12">
        <v>27</v>
      </c>
      <c r="K12">
        <v>185</v>
      </c>
      <c r="L12">
        <v>94</v>
      </c>
      <c r="M12">
        <v>-1</v>
      </c>
      <c r="N12">
        <v>-2</v>
      </c>
      <c r="O12">
        <v>1</v>
      </c>
      <c r="P12">
        <v>-3</v>
      </c>
      <c r="Q12">
        <v>-3</v>
      </c>
      <c r="R12">
        <v>1</v>
      </c>
      <c r="S12">
        <v>0</v>
      </c>
      <c r="T12">
        <v>1</v>
      </c>
      <c r="U12">
        <v>2</v>
      </c>
      <c r="V12" t="s">
        <v>81</v>
      </c>
      <c r="W12">
        <v>1</v>
      </c>
      <c r="X12" t="s">
        <v>89</v>
      </c>
      <c r="Y12" t="s">
        <v>64</v>
      </c>
      <c r="Z12">
        <v>1.3467</v>
      </c>
    </row>
    <row r="13" spans="1:26" x14ac:dyDescent="0.25">
      <c r="A13" t="s">
        <v>29</v>
      </c>
      <c r="B13" s="2">
        <v>8.5</v>
      </c>
      <c r="C13" s="2">
        <v>13.13</v>
      </c>
      <c r="D13" s="2">
        <v>12.88</v>
      </c>
      <c r="E13" s="2">
        <v>1.64</v>
      </c>
      <c r="F13" s="2">
        <v>45.83</v>
      </c>
      <c r="G13" s="2">
        <v>0.02</v>
      </c>
      <c r="H13" s="2">
        <v>12.63</v>
      </c>
      <c r="I13">
        <v>0</v>
      </c>
      <c r="J13">
        <v>22</v>
      </c>
      <c r="K13">
        <v>163</v>
      </c>
      <c r="L13">
        <v>58</v>
      </c>
      <c r="M13">
        <v>0</v>
      </c>
      <c r="N13">
        <v>-1</v>
      </c>
      <c r="O13">
        <v>0</v>
      </c>
      <c r="P13">
        <v>-1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81</v>
      </c>
      <c r="W13">
        <v>1</v>
      </c>
      <c r="X13" t="s">
        <v>89</v>
      </c>
      <c r="Y13" t="s">
        <v>65</v>
      </c>
      <c r="Z13">
        <v>1.4051499999999999</v>
      </c>
    </row>
    <row r="14" spans="1:26" x14ac:dyDescent="0.25">
      <c r="A14" t="s">
        <v>30</v>
      </c>
      <c r="B14" s="2">
        <v>8.5</v>
      </c>
      <c r="C14" s="2">
        <v>12.49</v>
      </c>
      <c r="D14" s="2">
        <v>10.5</v>
      </c>
      <c r="E14" s="2">
        <v>2.36</v>
      </c>
      <c r="F14" s="2">
        <v>51.48</v>
      </c>
      <c r="G14" s="2">
        <v>0.19</v>
      </c>
      <c r="H14" s="2">
        <v>12.31</v>
      </c>
      <c r="I14">
        <v>0</v>
      </c>
      <c r="J14">
        <v>57</v>
      </c>
      <c r="K14">
        <v>168</v>
      </c>
      <c r="L14">
        <v>58</v>
      </c>
      <c r="M14">
        <v>2</v>
      </c>
      <c r="N14">
        <v>-2</v>
      </c>
      <c r="O14">
        <v>-2</v>
      </c>
      <c r="P14">
        <v>-1</v>
      </c>
      <c r="Q14">
        <v>0</v>
      </c>
      <c r="R14">
        <v>1</v>
      </c>
      <c r="S14">
        <v>0</v>
      </c>
      <c r="T14">
        <v>0</v>
      </c>
      <c r="U14">
        <v>0</v>
      </c>
      <c r="V14" t="s">
        <v>74</v>
      </c>
      <c r="W14">
        <v>1</v>
      </c>
      <c r="X14" t="s">
        <v>90</v>
      </c>
      <c r="Y14" t="s">
        <v>64</v>
      </c>
      <c r="Z14">
        <v>1.15465</v>
      </c>
    </row>
    <row r="15" spans="1:26" x14ac:dyDescent="0.25">
      <c r="A15" t="s">
        <v>31</v>
      </c>
      <c r="B15" s="2">
        <v>8.6</v>
      </c>
      <c r="C15" s="2">
        <v>14.25</v>
      </c>
      <c r="D15" s="2">
        <v>14.06</v>
      </c>
      <c r="E15" s="2">
        <v>1.72</v>
      </c>
      <c r="F15" s="2">
        <v>42.53</v>
      </c>
      <c r="G15" s="2">
        <v>0.02</v>
      </c>
      <c r="H15" s="2">
        <v>13.81</v>
      </c>
      <c r="I15">
        <v>0</v>
      </c>
      <c r="J15">
        <v>20</v>
      </c>
      <c r="K15">
        <v>163</v>
      </c>
      <c r="L15">
        <v>66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75</v>
      </c>
      <c r="W15">
        <v>1</v>
      </c>
      <c r="X15" t="s">
        <v>93</v>
      </c>
      <c r="Y15" t="s">
        <v>65</v>
      </c>
      <c r="Z15">
        <v>0.95425000000000004</v>
      </c>
    </row>
    <row r="16" spans="1:26" x14ac:dyDescent="0.25">
      <c r="A16" t="s">
        <v>32</v>
      </c>
      <c r="B16" s="2">
        <v>8.9</v>
      </c>
      <c r="C16" s="2">
        <v>14.78</v>
      </c>
      <c r="D16" s="2">
        <v>14.5</v>
      </c>
      <c r="E16" s="2">
        <v>2.41</v>
      </c>
      <c r="F16" s="2">
        <v>43.65</v>
      </c>
      <c r="G16" s="2">
        <v>0.02</v>
      </c>
      <c r="H16" s="2">
        <v>14.25</v>
      </c>
      <c r="I16">
        <v>1</v>
      </c>
      <c r="J16">
        <v>17</v>
      </c>
      <c r="K16">
        <v>179</v>
      </c>
      <c r="L16">
        <v>64</v>
      </c>
      <c r="M16">
        <v>2</v>
      </c>
      <c r="N16">
        <v>2</v>
      </c>
      <c r="O16">
        <v>1</v>
      </c>
      <c r="P16">
        <v>0</v>
      </c>
      <c r="Q16">
        <v>2</v>
      </c>
      <c r="R16">
        <v>0</v>
      </c>
      <c r="S16">
        <v>0</v>
      </c>
      <c r="T16">
        <v>1</v>
      </c>
      <c r="U16">
        <v>0</v>
      </c>
      <c r="V16" t="s">
        <v>82</v>
      </c>
      <c r="W16">
        <v>1</v>
      </c>
      <c r="X16" t="s">
        <v>89</v>
      </c>
      <c r="Y16" t="s">
        <v>64</v>
      </c>
      <c r="Z16">
        <v>1.1045499999999999</v>
      </c>
    </row>
    <row r="17" spans="1:26" x14ac:dyDescent="0.25">
      <c r="A17" t="s">
        <v>33</v>
      </c>
      <c r="B17" s="2">
        <v>9.3000000000000007</v>
      </c>
      <c r="C17" s="2">
        <v>15.06</v>
      </c>
      <c r="D17" s="2">
        <v>14.75</v>
      </c>
      <c r="E17" s="2">
        <v>2.33</v>
      </c>
      <c r="F17" s="2">
        <v>44.49</v>
      </c>
      <c r="G17" s="2">
        <v>0.02</v>
      </c>
      <c r="H17" s="2">
        <v>14.5</v>
      </c>
      <c r="I17">
        <v>0</v>
      </c>
      <c r="J17">
        <v>37</v>
      </c>
      <c r="K17">
        <v>160</v>
      </c>
      <c r="L17">
        <v>78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 t="s">
        <v>83</v>
      </c>
      <c r="W17">
        <v>1</v>
      </c>
      <c r="X17" t="s">
        <v>89</v>
      </c>
      <c r="Y17" t="s">
        <v>65</v>
      </c>
      <c r="Z17">
        <v>1.1463000000000001</v>
      </c>
    </row>
    <row r="18" spans="1:26" x14ac:dyDescent="0.25">
      <c r="A18" t="s">
        <v>34</v>
      </c>
      <c r="B18" s="2">
        <v>9.1999999999999993</v>
      </c>
      <c r="C18" s="2">
        <v>15.06</v>
      </c>
      <c r="D18" s="2">
        <v>14.69</v>
      </c>
      <c r="E18" s="2">
        <v>2.41</v>
      </c>
      <c r="F18" s="2">
        <v>41.84</v>
      </c>
      <c r="G18" s="2">
        <v>0.02</v>
      </c>
      <c r="H18" s="2">
        <v>14.69</v>
      </c>
      <c r="I18">
        <v>0</v>
      </c>
      <c r="J18">
        <v>50</v>
      </c>
      <c r="K18">
        <v>167</v>
      </c>
      <c r="L18">
        <v>68</v>
      </c>
      <c r="M18">
        <v>0</v>
      </c>
      <c r="N18">
        <v>-2</v>
      </c>
      <c r="O18">
        <v>-2</v>
      </c>
      <c r="P18">
        <v>-2</v>
      </c>
      <c r="Q18">
        <v>-2</v>
      </c>
      <c r="R18">
        <v>1</v>
      </c>
      <c r="S18">
        <v>1</v>
      </c>
      <c r="T18">
        <v>1</v>
      </c>
      <c r="U18">
        <v>2</v>
      </c>
      <c r="V18" t="s">
        <v>75</v>
      </c>
      <c r="W18">
        <v>1</v>
      </c>
      <c r="X18" t="s">
        <v>89</v>
      </c>
      <c r="Y18" t="s">
        <v>64</v>
      </c>
      <c r="Z18">
        <v>1.3049500000000001</v>
      </c>
    </row>
    <row r="19" spans="1:26" x14ac:dyDescent="0.25">
      <c r="A19" t="s">
        <v>35</v>
      </c>
      <c r="B19" s="2">
        <v>9.9</v>
      </c>
      <c r="C19" s="2">
        <v>14.83</v>
      </c>
      <c r="D19" s="2">
        <v>14.44</v>
      </c>
      <c r="E19" s="2">
        <v>2.3199999999999998</v>
      </c>
      <c r="F19" s="2">
        <v>38.04</v>
      </c>
      <c r="G19" s="2">
        <v>0.02</v>
      </c>
      <c r="H19" s="2">
        <v>14.56</v>
      </c>
      <c r="I19">
        <v>1</v>
      </c>
      <c r="J19">
        <v>16</v>
      </c>
      <c r="K19">
        <v>175</v>
      </c>
      <c r="L19">
        <v>55</v>
      </c>
      <c r="M19">
        <v>1</v>
      </c>
      <c r="N19">
        <v>0</v>
      </c>
      <c r="O19">
        <v>0</v>
      </c>
      <c r="P19">
        <v>-2</v>
      </c>
      <c r="Q19">
        <v>1</v>
      </c>
      <c r="R19">
        <v>0</v>
      </c>
      <c r="S19">
        <v>0</v>
      </c>
      <c r="T19">
        <v>1</v>
      </c>
      <c r="U19">
        <v>0</v>
      </c>
      <c r="V19" t="s">
        <v>79</v>
      </c>
      <c r="W19">
        <v>1</v>
      </c>
      <c r="X19" t="s">
        <v>89</v>
      </c>
      <c r="Y19" t="s">
        <v>64</v>
      </c>
      <c r="Z19">
        <v>0.7288</v>
      </c>
    </row>
    <row r="20" spans="1:26" x14ac:dyDescent="0.25">
      <c r="A20" t="s">
        <v>36</v>
      </c>
      <c r="B20" s="2">
        <v>9.8000000000000007</v>
      </c>
      <c r="C20" s="2">
        <v>15.87</v>
      </c>
      <c r="D20" s="2">
        <v>13.56</v>
      </c>
      <c r="E20" s="2">
        <v>3.42</v>
      </c>
      <c r="F20" s="2">
        <v>45.78</v>
      </c>
      <c r="G20" s="2">
        <v>0.19</v>
      </c>
      <c r="H20" s="2">
        <v>14.63</v>
      </c>
      <c r="I20">
        <v>0</v>
      </c>
      <c r="J20">
        <v>60</v>
      </c>
      <c r="K20">
        <v>170</v>
      </c>
      <c r="L20">
        <v>79</v>
      </c>
      <c r="M20">
        <v>0</v>
      </c>
      <c r="N20">
        <v>-1</v>
      </c>
      <c r="O20">
        <v>-2</v>
      </c>
      <c r="P20">
        <v>-1</v>
      </c>
      <c r="Q20">
        <v>-1</v>
      </c>
      <c r="R20">
        <v>1</v>
      </c>
      <c r="S20">
        <v>2</v>
      </c>
      <c r="T20">
        <v>1</v>
      </c>
      <c r="U20">
        <v>1</v>
      </c>
      <c r="V20" t="s">
        <v>74</v>
      </c>
      <c r="W20">
        <v>1</v>
      </c>
      <c r="X20" t="s">
        <v>90</v>
      </c>
      <c r="Y20" t="s">
        <v>65</v>
      </c>
      <c r="Z20">
        <v>1.3633999999999999</v>
      </c>
    </row>
    <row r="21" spans="1:26" x14ac:dyDescent="0.25">
      <c r="A21" t="s">
        <v>37</v>
      </c>
      <c r="B21" s="2">
        <v>10.1</v>
      </c>
      <c r="C21" s="2">
        <v>17.260000000000002</v>
      </c>
      <c r="D21" s="2">
        <v>13.44</v>
      </c>
      <c r="E21" s="2">
        <v>5.73</v>
      </c>
      <c r="F21" s="2">
        <v>44.97</v>
      </c>
      <c r="G21" s="2">
        <v>0.22</v>
      </c>
      <c r="H21" s="2">
        <v>16.059999999999999</v>
      </c>
      <c r="I21">
        <v>1</v>
      </c>
      <c r="J21">
        <v>16</v>
      </c>
      <c r="K21">
        <v>161</v>
      </c>
      <c r="L21">
        <v>43</v>
      </c>
      <c r="M21">
        <v>1</v>
      </c>
      <c r="N21">
        <v>2</v>
      </c>
      <c r="O21">
        <v>2</v>
      </c>
      <c r="P21">
        <v>100</v>
      </c>
      <c r="Q21">
        <v>2</v>
      </c>
      <c r="R21">
        <v>0</v>
      </c>
      <c r="S21">
        <v>0</v>
      </c>
      <c r="T21">
        <v>0</v>
      </c>
      <c r="U21">
        <v>0</v>
      </c>
      <c r="V21" t="s">
        <v>81</v>
      </c>
      <c r="W21">
        <v>1</v>
      </c>
      <c r="X21" t="s">
        <v>90</v>
      </c>
      <c r="Y21" t="s">
        <v>64</v>
      </c>
      <c r="Z21">
        <v>0.57850000000000001</v>
      </c>
    </row>
    <row r="22" spans="1:26" x14ac:dyDescent="0.25">
      <c r="A22" t="s">
        <v>38</v>
      </c>
      <c r="B22" s="2">
        <v>10.5</v>
      </c>
      <c r="C22" s="2">
        <v>18.510000000000002</v>
      </c>
      <c r="D22" s="2">
        <v>17.62</v>
      </c>
      <c r="E22" s="2">
        <v>1.55</v>
      </c>
      <c r="F22" s="2">
        <v>37.869999999999997</v>
      </c>
      <c r="G22" s="2">
        <v>0</v>
      </c>
      <c r="H22" s="2">
        <v>17.940000000000001</v>
      </c>
      <c r="I22">
        <v>1</v>
      </c>
      <c r="J22">
        <v>18</v>
      </c>
      <c r="K22">
        <v>181</v>
      </c>
      <c r="L22">
        <v>70</v>
      </c>
      <c r="M22">
        <v>1</v>
      </c>
      <c r="N22">
        <v>0</v>
      </c>
      <c r="O22">
        <v>-2</v>
      </c>
      <c r="P22">
        <v>-1</v>
      </c>
      <c r="Q22">
        <v>-1</v>
      </c>
      <c r="R22">
        <v>0</v>
      </c>
      <c r="S22">
        <v>1</v>
      </c>
      <c r="T22">
        <v>1</v>
      </c>
      <c r="U22">
        <v>1</v>
      </c>
      <c r="V22" t="s">
        <v>75</v>
      </c>
      <c r="W22">
        <v>1</v>
      </c>
      <c r="X22" t="s">
        <v>92</v>
      </c>
      <c r="Y22" t="s">
        <v>64</v>
      </c>
      <c r="Z22">
        <v>0.67035</v>
      </c>
    </row>
    <row r="23" spans="1:26" x14ac:dyDescent="0.25">
      <c r="A23" t="s">
        <v>39</v>
      </c>
      <c r="B23" s="2">
        <v>10.6</v>
      </c>
      <c r="C23" s="2">
        <v>19.14</v>
      </c>
      <c r="D23" s="2">
        <v>17.809999999999999</v>
      </c>
      <c r="E23" s="2">
        <v>1.76</v>
      </c>
      <c r="F23" s="2">
        <v>37.03</v>
      </c>
      <c r="G23" s="2">
        <v>0</v>
      </c>
      <c r="H23" s="2">
        <v>18.059999999999999</v>
      </c>
      <c r="I23">
        <v>1</v>
      </c>
      <c r="J23">
        <v>32</v>
      </c>
      <c r="K23">
        <v>184</v>
      </c>
      <c r="L23">
        <v>71</v>
      </c>
      <c r="M23">
        <v>1</v>
      </c>
      <c r="N23">
        <v>-2</v>
      </c>
      <c r="O23">
        <v>0</v>
      </c>
      <c r="P23">
        <v>2</v>
      </c>
      <c r="Q23">
        <v>2</v>
      </c>
      <c r="R23">
        <v>0</v>
      </c>
      <c r="S23">
        <v>0</v>
      </c>
      <c r="T23">
        <v>0</v>
      </c>
      <c r="U23">
        <v>0</v>
      </c>
      <c r="V23" t="s">
        <v>84</v>
      </c>
      <c r="W23">
        <v>1</v>
      </c>
      <c r="X23" t="s">
        <v>92</v>
      </c>
      <c r="Y23" t="s">
        <v>65</v>
      </c>
      <c r="Z23">
        <v>0.68705000000000005</v>
      </c>
    </row>
    <row r="24" spans="1:26" x14ac:dyDescent="0.25">
      <c r="A24" t="s">
        <v>40</v>
      </c>
      <c r="B24" s="2">
        <v>10.3</v>
      </c>
      <c r="C24" s="2">
        <v>19.37</v>
      </c>
      <c r="D24" s="2">
        <v>18.309999999999999</v>
      </c>
      <c r="E24" s="2">
        <v>1.9</v>
      </c>
      <c r="F24" s="2">
        <v>34.89</v>
      </c>
      <c r="G24" s="2">
        <v>0.01</v>
      </c>
      <c r="H24" s="2">
        <v>18.440000000000001</v>
      </c>
      <c r="I24">
        <v>0</v>
      </c>
      <c r="J24">
        <v>51</v>
      </c>
      <c r="K24">
        <v>174</v>
      </c>
      <c r="L24">
        <v>56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81</v>
      </c>
      <c r="W24">
        <v>1</v>
      </c>
      <c r="X24" t="s">
        <v>92</v>
      </c>
      <c r="Y24" t="s">
        <v>65</v>
      </c>
      <c r="Z24">
        <v>1.1045499999999999</v>
      </c>
    </row>
    <row r="25" spans="1:26" x14ac:dyDescent="0.25">
      <c r="A25" t="s">
        <v>41</v>
      </c>
      <c r="B25" s="2">
        <v>10.3</v>
      </c>
      <c r="C25" s="2">
        <v>19.3</v>
      </c>
      <c r="D25" s="2">
        <v>18.25</v>
      </c>
      <c r="E25" s="2">
        <v>1.86</v>
      </c>
      <c r="F25" s="2">
        <v>34.89</v>
      </c>
      <c r="G25" s="2">
        <v>0.01</v>
      </c>
      <c r="H25" s="2">
        <v>18.440000000000001</v>
      </c>
      <c r="I25">
        <v>0</v>
      </c>
      <c r="J25">
        <v>57</v>
      </c>
      <c r="K25">
        <v>173</v>
      </c>
      <c r="L25">
        <v>68</v>
      </c>
      <c r="M25">
        <v>1</v>
      </c>
      <c r="N25">
        <v>-2</v>
      </c>
      <c r="O25">
        <v>-3</v>
      </c>
      <c r="P25">
        <v>-3</v>
      </c>
      <c r="Q25">
        <v>-2</v>
      </c>
      <c r="R25">
        <v>0</v>
      </c>
      <c r="S25">
        <v>0</v>
      </c>
      <c r="T25">
        <v>0</v>
      </c>
      <c r="U25">
        <v>0</v>
      </c>
      <c r="V25" t="s">
        <v>75</v>
      </c>
      <c r="W25">
        <v>1</v>
      </c>
      <c r="X25" t="s">
        <v>92</v>
      </c>
      <c r="Y25" t="s">
        <v>64</v>
      </c>
      <c r="Z25">
        <v>1.2799</v>
      </c>
    </row>
    <row r="26" spans="1:26" x14ac:dyDescent="0.25">
      <c r="A26" t="s">
        <v>42</v>
      </c>
      <c r="B26" s="2">
        <v>10.199999999999999</v>
      </c>
      <c r="C26" s="2">
        <v>19.2</v>
      </c>
      <c r="D26" s="2">
        <v>18.37</v>
      </c>
      <c r="E26" s="2">
        <v>1.68</v>
      </c>
      <c r="F26" s="2">
        <v>34.99</v>
      </c>
      <c r="G26" s="2">
        <v>0.01</v>
      </c>
      <c r="H26" s="2">
        <v>18.5</v>
      </c>
      <c r="I26">
        <v>0</v>
      </c>
      <c r="J26">
        <v>38</v>
      </c>
      <c r="K26">
        <v>164</v>
      </c>
      <c r="L26">
        <v>65</v>
      </c>
      <c r="M26">
        <v>2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85</v>
      </c>
      <c r="W26">
        <v>1</v>
      </c>
      <c r="X26" t="s">
        <v>92</v>
      </c>
      <c r="Y26" t="s">
        <v>64</v>
      </c>
      <c r="Z26">
        <v>1.3049500000000001</v>
      </c>
    </row>
    <row r="27" spans="1:26" x14ac:dyDescent="0.25">
      <c r="A27" t="s">
        <v>43</v>
      </c>
      <c r="B27" s="2">
        <v>10.1</v>
      </c>
      <c r="C27" s="2">
        <v>19.059999999999999</v>
      </c>
      <c r="D27" s="2">
        <v>18.12</v>
      </c>
      <c r="E27" s="2">
        <v>1.77</v>
      </c>
      <c r="F27" s="2">
        <v>35.47</v>
      </c>
      <c r="G27" s="2">
        <v>0.01</v>
      </c>
      <c r="H27" s="2">
        <v>18.559999999999999</v>
      </c>
      <c r="I27">
        <v>1</v>
      </c>
      <c r="J27">
        <v>35</v>
      </c>
      <c r="K27">
        <v>189</v>
      </c>
      <c r="L27">
        <v>85</v>
      </c>
      <c r="M27">
        <v>1</v>
      </c>
      <c r="N27">
        <v>-1</v>
      </c>
      <c r="O27">
        <v>1</v>
      </c>
      <c r="P27">
        <v>-1</v>
      </c>
      <c r="Q27">
        <v>-2</v>
      </c>
      <c r="R27">
        <v>1</v>
      </c>
      <c r="S27">
        <v>0</v>
      </c>
      <c r="T27">
        <v>1</v>
      </c>
      <c r="U27">
        <v>2</v>
      </c>
      <c r="V27" t="s">
        <v>86</v>
      </c>
      <c r="W27">
        <v>1</v>
      </c>
      <c r="X27" t="s">
        <v>89</v>
      </c>
      <c r="Y27" t="s">
        <v>65</v>
      </c>
      <c r="Z27">
        <v>1.13795</v>
      </c>
    </row>
    <row r="28" spans="1:26" x14ac:dyDescent="0.25">
      <c r="A28" t="s">
        <v>44</v>
      </c>
      <c r="B28" s="2">
        <v>10.199999999999999</v>
      </c>
      <c r="C28" s="2">
        <f>(19.05+19.3)/2</f>
        <v>19.175000000000001</v>
      </c>
      <c r="D28" s="2">
        <f>(18.12+18.5)/2</f>
        <v>18.310000000000002</v>
      </c>
      <c r="E28" s="2">
        <f>(1.44+1.47)/2</f>
        <v>1.4550000000000001</v>
      </c>
      <c r="F28" s="2">
        <f>(34.71+39.58)/2</f>
        <v>37.144999999999996</v>
      </c>
      <c r="G28" s="2">
        <v>0.11</v>
      </c>
      <c r="H28" s="2">
        <f>(18.94+18.69)/2</f>
        <v>18.815000000000001</v>
      </c>
      <c r="I28">
        <v>1</v>
      </c>
      <c r="J28">
        <v>17</v>
      </c>
      <c r="K28">
        <v>183</v>
      </c>
      <c r="L28">
        <v>74</v>
      </c>
      <c r="M28">
        <v>1</v>
      </c>
      <c r="N28">
        <v>2</v>
      </c>
      <c r="O28">
        <v>2</v>
      </c>
      <c r="P28">
        <v>2</v>
      </c>
      <c r="Q28">
        <v>2</v>
      </c>
      <c r="R28">
        <v>2</v>
      </c>
      <c r="S28">
        <v>3</v>
      </c>
      <c r="T28">
        <v>1</v>
      </c>
      <c r="U28">
        <v>1</v>
      </c>
      <c r="V28" t="s">
        <v>74</v>
      </c>
      <c r="W28">
        <v>1</v>
      </c>
      <c r="X28" t="s">
        <v>88</v>
      </c>
      <c r="Y28" t="s">
        <v>65</v>
      </c>
      <c r="Z28">
        <v>0.87909999999999999</v>
      </c>
    </row>
    <row r="29" spans="1:26" x14ac:dyDescent="0.25">
      <c r="A29" t="s">
        <v>45</v>
      </c>
      <c r="B29" s="2">
        <v>10.3</v>
      </c>
      <c r="C29" s="2">
        <f>(19.31+19.08)/2</f>
        <v>19.195</v>
      </c>
      <c r="D29" s="2">
        <f>(18.12+18.5)/2</f>
        <v>18.310000000000002</v>
      </c>
      <c r="E29" s="2">
        <f>(1.4+1.43)/2</f>
        <v>1.415</v>
      </c>
      <c r="F29" s="2">
        <f>(34.74+39.54)/2</f>
        <v>37.14</v>
      </c>
      <c r="G29" s="2">
        <v>0.11</v>
      </c>
      <c r="H29" s="2">
        <f>(18.69+18.87)/2</f>
        <v>18.78</v>
      </c>
      <c r="I29">
        <v>0</v>
      </c>
      <c r="J29">
        <v>18</v>
      </c>
      <c r="K29">
        <v>163</v>
      </c>
      <c r="L29">
        <v>52</v>
      </c>
      <c r="M29">
        <v>1</v>
      </c>
      <c r="N29">
        <v>0</v>
      </c>
      <c r="O29">
        <v>0</v>
      </c>
      <c r="P29">
        <v>-3</v>
      </c>
      <c r="Q29">
        <v>-2</v>
      </c>
      <c r="R29">
        <v>0</v>
      </c>
      <c r="S29">
        <v>0</v>
      </c>
      <c r="T29">
        <v>2</v>
      </c>
      <c r="U29">
        <v>2</v>
      </c>
      <c r="V29" t="s">
        <v>74</v>
      </c>
      <c r="W29">
        <v>1</v>
      </c>
      <c r="X29" t="s">
        <v>88</v>
      </c>
      <c r="Y29" t="s">
        <v>64</v>
      </c>
      <c r="Z29">
        <v>1.2799</v>
      </c>
    </row>
    <row r="30" spans="1:26" x14ac:dyDescent="0.25">
      <c r="A30" t="s">
        <v>46</v>
      </c>
      <c r="B30" s="2">
        <v>10.199999999999999</v>
      </c>
      <c r="C30" s="2">
        <v>19.579999999999998</v>
      </c>
      <c r="D30" s="2">
        <v>18.37</v>
      </c>
      <c r="E30" s="2">
        <v>1.98</v>
      </c>
      <c r="F30" s="2">
        <v>34.01</v>
      </c>
      <c r="G30" s="2">
        <v>0</v>
      </c>
      <c r="H30" s="2">
        <v>18.690000000000001</v>
      </c>
      <c r="I30">
        <v>1</v>
      </c>
      <c r="J30">
        <v>27</v>
      </c>
      <c r="K30">
        <v>185</v>
      </c>
      <c r="L30">
        <v>94</v>
      </c>
      <c r="M30">
        <v>1</v>
      </c>
      <c r="N30">
        <v>1</v>
      </c>
      <c r="O30">
        <v>2</v>
      </c>
      <c r="P30">
        <v>1</v>
      </c>
      <c r="Q30">
        <v>-2</v>
      </c>
      <c r="R30">
        <v>0</v>
      </c>
      <c r="S30">
        <v>0</v>
      </c>
      <c r="T30">
        <v>0</v>
      </c>
      <c r="U30">
        <v>1</v>
      </c>
      <c r="V30" t="s">
        <v>75</v>
      </c>
      <c r="W30">
        <v>1</v>
      </c>
      <c r="X30" t="s">
        <v>89</v>
      </c>
      <c r="Y30" t="s">
        <v>64</v>
      </c>
      <c r="Z30">
        <v>1.1713499999999999</v>
      </c>
    </row>
    <row r="31" spans="1:26" x14ac:dyDescent="0.25">
      <c r="A31" t="s">
        <v>47</v>
      </c>
      <c r="B31" s="2">
        <v>10.1</v>
      </c>
      <c r="C31" s="2">
        <f>(19.25+19.06)/2</f>
        <v>19.155000000000001</v>
      </c>
      <c r="D31" s="2">
        <f>(18.31+18.81)/2</f>
        <v>18.559999999999999</v>
      </c>
      <c r="E31" s="2">
        <f>(1.14+1.25)/2</f>
        <v>1.1949999999999998</v>
      </c>
      <c r="F31" s="2">
        <f>(31.93+38.57)/2</f>
        <v>35.25</v>
      </c>
      <c r="G31" s="2">
        <v>0.08</v>
      </c>
      <c r="H31" s="2">
        <f>(18.94+18.87)/2</f>
        <v>18.905000000000001</v>
      </c>
      <c r="I31">
        <v>0</v>
      </c>
      <c r="J31">
        <v>61</v>
      </c>
      <c r="K31">
        <v>172</v>
      </c>
      <c r="L31">
        <v>85</v>
      </c>
      <c r="M31">
        <v>1</v>
      </c>
      <c r="N31">
        <v>0</v>
      </c>
      <c r="O31">
        <v>-1</v>
      </c>
      <c r="P31">
        <v>-1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75</v>
      </c>
      <c r="W31">
        <v>1</v>
      </c>
      <c r="X31" t="s">
        <v>88</v>
      </c>
      <c r="Y31" t="s">
        <v>65</v>
      </c>
      <c r="Z31">
        <v>0.84570000000000001</v>
      </c>
    </row>
    <row r="32" spans="1:26" x14ac:dyDescent="0.25">
      <c r="A32" t="s">
        <v>48</v>
      </c>
      <c r="B32" s="2">
        <v>10.199999999999999</v>
      </c>
      <c r="C32" s="2">
        <f>(18.44+18.64)/2</f>
        <v>18.54</v>
      </c>
      <c r="D32" s="2">
        <f>(16.44+16.94)/2</f>
        <v>16.690000000000001</v>
      </c>
      <c r="E32" s="2">
        <f>(1.96+2.2)/2</f>
        <v>2.08</v>
      </c>
      <c r="F32" s="2">
        <f>(30.07+36.94)/2</f>
        <v>33.504999999999995</v>
      </c>
      <c r="G32" s="2">
        <v>0.05</v>
      </c>
      <c r="H32" s="2">
        <f>(18.06+19.06)/2</f>
        <v>18.559999999999999</v>
      </c>
      <c r="I32">
        <v>0</v>
      </c>
      <c r="J32">
        <v>65</v>
      </c>
      <c r="K32">
        <v>163</v>
      </c>
      <c r="L32">
        <v>69</v>
      </c>
      <c r="M32">
        <v>2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81</v>
      </c>
      <c r="W32">
        <v>1</v>
      </c>
      <c r="X32" t="s">
        <v>88</v>
      </c>
      <c r="Y32" t="s">
        <v>64</v>
      </c>
      <c r="Z32">
        <v>0.996</v>
      </c>
    </row>
    <row r="33" spans="1:26" x14ac:dyDescent="0.25">
      <c r="A33" t="s">
        <v>49</v>
      </c>
      <c r="B33" s="2">
        <v>10</v>
      </c>
      <c r="C33" s="2">
        <v>18.399999999999999</v>
      </c>
      <c r="D33" s="2">
        <v>17.87</v>
      </c>
      <c r="E33" s="2">
        <v>2.41</v>
      </c>
      <c r="F33" s="2">
        <v>33.97</v>
      </c>
      <c r="G33" s="2">
        <v>0.01</v>
      </c>
      <c r="H33" s="2">
        <v>18.190000000000001</v>
      </c>
      <c r="I33">
        <v>0</v>
      </c>
      <c r="J33">
        <v>55</v>
      </c>
      <c r="K33">
        <v>150</v>
      </c>
      <c r="L33">
        <v>60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 t="s">
        <v>81</v>
      </c>
      <c r="W33">
        <v>1</v>
      </c>
      <c r="X33" t="s">
        <v>89</v>
      </c>
      <c r="Y33" t="s">
        <v>65</v>
      </c>
      <c r="Z33">
        <v>1.1463000000000001</v>
      </c>
    </row>
    <row r="34" spans="1:26" x14ac:dyDescent="0.25">
      <c r="A34" t="s">
        <v>50</v>
      </c>
      <c r="B34" s="2">
        <v>10</v>
      </c>
      <c r="C34" s="2">
        <v>19.11</v>
      </c>
      <c r="D34" s="2">
        <v>17.559999999999999</v>
      </c>
      <c r="E34" s="2">
        <v>1.95</v>
      </c>
      <c r="F34" s="2">
        <v>37.1</v>
      </c>
      <c r="G34" s="2">
        <v>0.02</v>
      </c>
      <c r="H34" s="2">
        <v>19.690000000000001</v>
      </c>
      <c r="I34">
        <v>0</v>
      </c>
      <c r="J34">
        <v>0</v>
      </c>
      <c r="K34">
        <v>167</v>
      </c>
      <c r="L34">
        <v>100</v>
      </c>
      <c r="M34">
        <v>0</v>
      </c>
      <c r="N34">
        <v>-1</v>
      </c>
      <c r="O34">
        <v>-1</v>
      </c>
      <c r="P34">
        <v>-1</v>
      </c>
      <c r="Q34">
        <v>0</v>
      </c>
      <c r="R34">
        <v>0</v>
      </c>
      <c r="S34">
        <v>0</v>
      </c>
      <c r="T34">
        <v>1</v>
      </c>
      <c r="U34">
        <v>0</v>
      </c>
      <c r="V34" t="s">
        <v>74</v>
      </c>
      <c r="W34">
        <v>1</v>
      </c>
      <c r="X34" t="s">
        <v>91</v>
      </c>
      <c r="Y34" t="s">
        <v>64</v>
      </c>
      <c r="Z34">
        <v>0.94589999999999996</v>
      </c>
    </row>
    <row r="35" spans="1:26" x14ac:dyDescent="0.25">
      <c r="A35" t="s">
        <v>51</v>
      </c>
      <c r="B35" s="2">
        <v>9.9</v>
      </c>
      <c r="C35" s="2">
        <f>(19.57+19.93)/2</f>
        <v>19.75</v>
      </c>
      <c r="D35" s="2">
        <f>(16.94+18.44)/2</f>
        <v>17.690000000000001</v>
      </c>
      <c r="E35" s="2">
        <f>(3.38+2.59)/2</f>
        <v>2.9849999999999999</v>
      </c>
      <c r="F35" s="2">
        <f>(40.38+37.26)/2</f>
        <v>38.82</v>
      </c>
      <c r="G35" s="2">
        <v>0.12</v>
      </c>
      <c r="H35" s="2">
        <f>(18.56+19.44)/2</f>
        <v>19</v>
      </c>
      <c r="I35">
        <v>1</v>
      </c>
      <c r="J35">
        <v>60</v>
      </c>
      <c r="K35">
        <v>168</v>
      </c>
      <c r="L35">
        <v>78</v>
      </c>
      <c r="M35">
        <v>1</v>
      </c>
      <c r="N35">
        <v>-2</v>
      </c>
      <c r="O35">
        <v>-2</v>
      </c>
      <c r="P35">
        <v>-3</v>
      </c>
      <c r="Q35">
        <v>-2</v>
      </c>
      <c r="R35">
        <v>0</v>
      </c>
      <c r="S35">
        <v>0</v>
      </c>
      <c r="T35">
        <v>1</v>
      </c>
      <c r="U35">
        <v>0</v>
      </c>
      <c r="V35" t="s">
        <v>75</v>
      </c>
      <c r="W35">
        <v>1</v>
      </c>
      <c r="X35" t="s">
        <v>88</v>
      </c>
      <c r="Y35" t="s">
        <v>65</v>
      </c>
      <c r="Z35">
        <v>0.89580000000000015</v>
      </c>
    </row>
    <row r="36" spans="1:26" x14ac:dyDescent="0.25">
      <c r="A36" t="s">
        <v>52</v>
      </c>
      <c r="B36" s="2">
        <v>10.3</v>
      </c>
      <c r="C36" s="2">
        <v>19.059999999999999</v>
      </c>
      <c r="D36" s="2">
        <v>18.37</v>
      </c>
      <c r="E36" s="2">
        <v>1.98</v>
      </c>
      <c r="F36" s="2">
        <v>36.51</v>
      </c>
      <c r="G36" s="2">
        <v>0.01</v>
      </c>
      <c r="H36" s="2">
        <v>18.75</v>
      </c>
      <c r="I36">
        <v>1</v>
      </c>
      <c r="J36">
        <v>40</v>
      </c>
      <c r="K36">
        <v>181</v>
      </c>
      <c r="L36">
        <v>85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75</v>
      </c>
      <c r="W36">
        <v>1</v>
      </c>
      <c r="X36" t="s">
        <v>89</v>
      </c>
      <c r="Y36" t="s">
        <v>64</v>
      </c>
      <c r="Z36">
        <v>1.5721499999999999</v>
      </c>
    </row>
    <row r="37" spans="1:26" x14ac:dyDescent="0.25">
      <c r="A37" t="s">
        <v>53</v>
      </c>
      <c r="B37" s="2">
        <v>10.1</v>
      </c>
      <c r="C37" s="2">
        <f>(19.94+19.46)/2</f>
        <v>19.700000000000003</v>
      </c>
      <c r="D37" s="2">
        <f>(18+19.25)/2</f>
        <v>18.625</v>
      </c>
      <c r="E37" s="2">
        <f>(0.72+1.69)</f>
        <v>2.41</v>
      </c>
      <c r="F37" s="2">
        <f>(31.19+36.35)/2</f>
        <v>33.770000000000003</v>
      </c>
      <c r="G37" s="2">
        <v>0.1</v>
      </c>
      <c r="H37" s="2">
        <f>(19.81+19.75)/2</f>
        <v>19.78</v>
      </c>
      <c r="I37">
        <v>1</v>
      </c>
      <c r="J37">
        <v>36</v>
      </c>
      <c r="K37">
        <v>192</v>
      </c>
      <c r="L37">
        <v>83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81</v>
      </c>
      <c r="W37">
        <v>1</v>
      </c>
      <c r="X37" t="s">
        <v>88</v>
      </c>
      <c r="Y37" t="s">
        <v>64</v>
      </c>
      <c r="Z37">
        <v>1.15465</v>
      </c>
    </row>
    <row r="38" spans="1:26" x14ac:dyDescent="0.25">
      <c r="A38" t="s">
        <v>54</v>
      </c>
      <c r="B38" s="2">
        <v>10.1</v>
      </c>
      <c r="C38" s="2">
        <v>17.96</v>
      </c>
      <c r="D38" s="2">
        <v>14.87</v>
      </c>
      <c r="E38" s="2">
        <v>3.34</v>
      </c>
      <c r="F38" s="2">
        <v>43.34</v>
      </c>
      <c r="G38" s="2">
        <v>0.26</v>
      </c>
      <c r="H38" s="2">
        <v>18.25</v>
      </c>
      <c r="I38">
        <v>0</v>
      </c>
      <c r="J38">
        <v>26</v>
      </c>
      <c r="K38">
        <v>176</v>
      </c>
      <c r="L38">
        <v>59</v>
      </c>
      <c r="M38">
        <v>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1</v>
      </c>
      <c r="T38">
        <v>1</v>
      </c>
      <c r="U38">
        <v>1</v>
      </c>
      <c r="V38" t="s">
        <v>87</v>
      </c>
      <c r="W38">
        <v>1</v>
      </c>
      <c r="X38" t="s">
        <v>90</v>
      </c>
      <c r="Z38">
        <v>0.82900000000000007</v>
      </c>
    </row>
    <row r="39" spans="1:26" x14ac:dyDescent="0.25">
      <c r="A39" t="s">
        <v>55</v>
      </c>
      <c r="B39" s="2">
        <v>10.1</v>
      </c>
      <c r="C39" s="2">
        <v>19.37</v>
      </c>
      <c r="D39" s="2">
        <v>17.87</v>
      </c>
      <c r="E39" s="2">
        <v>1.69</v>
      </c>
      <c r="F39" s="2">
        <v>32.25</v>
      </c>
      <c r="G39" s="2">
        <v>0.02</v>
      </c>
      <c r="H39" s="2">
        <v>20.190000000000001</v>
      </c>
      <c r="I39">
        <v>0</v>
      </c>
      <c r="J39">
        <v>16</v>
      </c>
      <c r="K39">
        <v>173</v>
      </c>
      <c r="L39">
        <v>63</v>
      </c>
      <c r="M39">
        <v>2</v>
      </c>
      <c r="N39">
        <v>1</v>
      </c>
      <c r="O39">
        <v>0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 t="s">
        <v>81</v>
      </c>
      <c r="W39">
        <v>1</v>
      </c>
      <c r="X39" t="s">
        <v>91</v>
      </c>
      <c r="Y39" t="s">
        <v>64</v>
      </c>
      <c r="Z39">
        <v>0.996</v>
      </c>
    </row>
    <row r="40" spans="1:26" x14ac:dyDescent="0.25">
      <c r="A40" t="s">
        <v>56</v>
      </c>
      <c r="B40" s="2">
        <v>9.9</v>
      </c>
      <c r="C40" s="2">
        <v>19.739999999999998</v>
      </c>
      <c r="D40" s="2">
        <v>18.5</v>
      </c>
      <c r="E40" s="2">
        <v>1.35</v>
      </c>
      <c r="F40" s="2">
        <v>31.98</v>
      </c>
      <c r="G40" s="2">
        <v>0.02</v>
      </c>
      <c r="H40" s="2">
        <v>20.309999999999999</v>
      </c>
      <c r="I40">
        <v>1</v>
      </c>
      <c r="J40">
        <v>33</v>
      </c>
      <c r="K40">
        <v>189</v>
      </c>
      <c r="L40">
        <v>105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 t="s">
        <v>75</v>
      </c>
      <c r="W40">
        <v>1</v>
      </c>
      <c r="X40" t="s">
        <v>91</v>
      </c>
      <c r="Y40" t="s">
        <v>65</v>
      </c>
      <c r="Z40">
        <v>1.1713499999999999</v>
      </c>
    </row>
    <row r="41" spans="1:26" x14ac:dyDescent="0.25">
      <c r="A41" t="s">
        <v>57</v>
      </c>
      <c r="B41" s="2">
        <v>10</v>
      </c>
      <c r="C41" s="2">
        <v>18.98</v>
      </c>
      <c r="D41" s="2">
        <v>18.5</v>
      </c>
      <c r="E41" s="2">
        <v>2.2400000000000002</v>
      </c>
      <c r="F41" s="2">
        <v>33.369999999999997</v>
      </c>
      <c r="G41" s="2">
        <v>0.01</v>
      </c>
      <c r="H41" s="2">
        <v>18.940000000000001</v>
      </c>
      <c r="I41">
        <v>0</v>
      </c>
      <c r="J41">
        <v>87</v>
      </c>
      <c r="K41">
        <v>166</v>
      </c>
      <c r="L41">
        <v>69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78</v>
      </c>
      <c r="W41">
        <v>1</v>
      </c>
      <c r="X41" t="s">
        <v>92</v>
      </c>
      <c r="Y41" t="s">
        <v>65</v>
      </c>
      <c r="Z41">
        <v>1.3049500000000001</v>
      </c>
    </row>
    <row r="42" spans="1:26" x14ac:dyDescent="0.25">
      <c r="A42" t="s">
        <v>58</v>
      </c>
      <c r="B42" s="2">
        <v>9.9</v>
      </c>
      <c r="C42" s="2">
        <f>(19.51+19.44)/2</f>
        <v>19.475000000000001</v>
      </c>
      <c r="D42" s="2">
        <f>(18.69+18.81)/2</f>
        <v>18.75</v>
      </c>
      <c r="E42" s="2">
        <f>(1.25+0.8)/2</f>
        <v>1.0249999999999999</v>
      </c>
      <c r="F42" s="2">
        <f>(36.77+31.29)/2</f>
        <v>34.03</v>
      </c>
      <c r="G42" s="2">
        <v>7.0000000000000007E-2</v>
      </c>
      <c r="H42" s="2">
        <f>(19.81+19.94)/2</f>
        <v>19.875</v>
      </c>
      <c r="I42">
        <v>1</v>
      </c>
      <c r="J42">
        <v>49</v>
      </c>
      <c r="K42">
        <v>170</v>
      </c>
      <c r="L42">
        <v>64</v>
      </c>
      <c r="M42">
        <v>1</v>
      </c>
      <c r="N42">
        <v>-1</v>
      </c>
      <c r="O42">
        <v>0</v>
      </c>
      <c r="P42">
        <v>0</v>
      </c>
      <c r="Q42">
        <v>-1</v>
      </c>
      <c r="R42">
        <v>0</v>
      </c>
      <c r="S42">
        <v>0</v>
      </c>
      <c r="T42">
        <v>0</v>
      </c>
      <c r="U42">
        <v>1</v>
      </c>
      <c r="V42" t="s">
        <v>74</v>
      </c>
      <c r="W42">
        <v>1</v>
      </c>
      <c r="X42" t="s">
        <v>88</v>
      </c>
      <c r="Y42" t="s">
        <v>65</v>
      </c>
      <c r="Z42">
        <v>1.2298</v>
      </c>
    </row>
    <row r="43" spans="1:26" x14ac:dyDescent="0.25">
      <c r="A43" t="s">
        <v>59</v>
      </c>
      <c r="B43" s="2">
        <v>10</v>
      </c>
      <c r="C43" s="2">
        <v>18.87</v>
      </c>
      <c r="D43" s="2">
        <v>18.190000000000001</v>
      </c>
      <c r="E43" s="2">
        <v>1.9</v>
      </c>
      <c r="F43" s="2">
        <v>34.99</v>
      </c>
      <c r="G43" s="2">
        <v>0.01</v>
      </c>
      <c r="H43" s="2">
        <v>18.87</v>
      </c>
      <c r="I43">
        <v>0</v>
      </c>
      <c r="J43">
        <v>36</v>
      </c>
      <c r="K43">
        <v>173</v>
      </c>
      <c r="L43">
        <v>62</v>
      </c>
      <c r="M43">
        <v>1</v>
      </c>
      <c r="N43">
        <v>-2</v>
      </c>
      <c r="O43">
        <v>0</v>
      </c>
      <c r="P43">
        <v>-2</v>
      </c>
      <c r="Q43">
        <v>0</v>
      </c>
      <c r="R43">
        <v>1</v>
      </c>
      <c r="S43">
        <v>0</v>
      </c>
      <c r="T43">
        <v>1</v>
      </c>
      <c r="U43">
        <v>0</v>
      </c>
      <c r="V43" t="s">
        <v>75</v>
      </c>
      <c r="W43">
        <v>1</v>
      </c>
      <c r="X43" t="s">
        <v>93</v>
      </c>
      <c r="Y43" t="s">
        <v>65</v>
      </c>
      <c r="Z43">
        <v>1.03775</v>
      </c>
    </row>
    <row r="44" spans="1:26" x14ac:dyDescent="0.25">
      <c r="A44" t="s">
        <v>60</v>
      </c>
      <c r="B44" s="2">
        <v>10.199999999999999</v>
      </c>
      <c r="C44" s="2">
        <v>19.02</v>
      </c>
      <c r="D44" s="2">
        <v>17.809999999999999</v>
      </c>
      <c r="E44" s="2">
        <v>1.48</v>
      </c>
      <c r="F44" s="2">
        <v>32.659999999999997</v>
      </c>
      <c r="G44" s="2">
        <v>0.02</v>
      </c>
      <c r="H44" s="2">
        <v>19.809999999999999</v>
      </c>
      <c r="I44">
        <v>0</v>
      </c>
      <c r="J44">
        <v>23</v>
      </c>
      <c r="K44">
        <v>165</v>
      </c>
      <c r="L44">
        <v>65</v>
      </c>
      <c r="M44">
        <v>1</v>
      </c>
      <c r="N44">
        <v>0</v>
      </c>
      <c r="O44">
        <v>0</v>
      </c>
      <c r="P44">
        <v>-1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74</v>
      </c>
      <c r="W44">
        <v>1</v>
      </c>
      <c r="X44" t="s">
        <v>91</v>
      </c>
      <c r="Y44" t="s">
        <v>64</v>
      </c>
      <c r="Z44">
        <v>0.84570000000000001</v>
      </c>
    </row>
    <row r="45" spans="1:26" x14ac:dyDescent="0.25">
      <c r="A45" t="s">
        <v>61</v>
      </c>
      <c r="B45" s="2">
        <v>10.4</v>
      </c>
      <c r="C45" s="2">
        <v>18.62</v>
      </c>
      <c r="D45" s="2">
        <v>17.5</v>
      </c>
      <c r="E45" s="2">
        <v>2.59</v>
      </c>
      <c r="F45" s="2">
        <v>35</v>
      </c>
      <c r="G45" s="2">
        <v>0.01</v>
      </c>
      <c r="H45" s="2">
        <v>18.5</v>
      </c>
      <c r="I45">
        <v>1</v>
      </c>
      <c r="J45">
        <v>0</v>
      </c>
      <c r="K45">
        <v>0</v>
      </c>
      <c r="L45">
        <v>0</v>
      </c>
      <c r="M45">
        <v>-2</v>
      </c>
      <c r="N45">
        <v>-3</v>
      </c>
      <c r="O45">
        <v>-3</v>
      </c>
      <c r="P45">
        <v>-3</v>
      </c>
      <c r="Q45">
        <v>-3</v>
      </c>
      <c r="R45">
        <v>3</v>
      </c>
      <c r="S45">
        <v>3</v>
      </c>
      <c r="T45">
        <v>3</v>
      </c>
      <c r="U45">
        <v>3</v>
      </c>
      <c r="V45" t="s">
        <v>75</v>
      </c>
      <c r="W45">
        <v>1</v>
      </c>
      <c r="X45" t="s">
        <v>92</v>
      </c>
      <c r="Y45" t="s">
        <v>64</v>
      </c>
      <c r="Z45">
        <v>0.93754999999999999</v>
      </c>
    </row>
    <row r="46" spans="1:26" x14ac:dyDescent="0.25">
      <c r="A46" t="s">
        <v>62</v>
      </c>
      <c r="B46" s="2">
        <v>10.4</v>
      </c>
      <c r="C46" s="2">
        <v>19.149999999999999</v>
      </c>
      <c r="D46" s="2">
        <v>17.62</v>
      </c>
      <c r="E46" s="2">
        <v>2.59</v>
      </c>
      <c r="F46" s="2">
        <v>34.43</v>
      </c>
      <c r="G46" s="2">
        <v>0.01</v>
      </c>
      <c r="H46" s="2">
        <v>18.690000000000001</v>
      </c>
      <c r="I46">
        <v>1</v>
      </c>
      <c r="J46">
        <v>40</v>
      </c>
      <c r="K46">
        <v>185</v>
      </c>
      <c r="L46">
        <v>80</v>
      </c>
      <c r="M46">
        <v>1</v>
      </c>
      <c r="N46">
        <v>1</v>
      </c>
      <c r="O46">
        <v>2</v>
      </c>
      <c r="P46">
        <v>0</v>
      </c>
      <c r="Q46">
        <v>1</v>
      </c>
      <c r="R46">
        <v>0</v>
      </c>
      <c r="S46">
        <v>0</v>
      </c>
      <c r="T46">
        <v>1</v>
      </c>
      <c r="U46">
        <v>2</v>
      </c>
      <c r="V46" t="s">
        <v>81</v>
      </c>
      <c r="W46">
        <v>1</v>
      </c>
      <c r="X46" t="s">
        <v>93</v>
      </c>
      <c r="Y46" t="s">
        <v>65</v>
      </c>
      <c r="Z46">
        <v>1.2966</v>
      </c>
    </row>
    <row r="47" spans="1:26" x14ac:dyDescent="0.25">
      <c r="A47" t="s">
        <v>63</v>
      </c>
      <c r="B47" s="2">
        <v>9.5</v>
      </c>
      <c r="C47" s="2">
        <v>19.34</v>
      </c>
      <c r="D47" s="2">
        <v>18.309999999999999</v>
      </c>
      <c r="E47" s="2">
        <v>1.31</v>
      </c>
      <c r="F47" s="2">
        <v>33.409999999999997</v>
      </c>
      <c r="G47" s="2">
        <v>0.02</v>
      </c>
      <c r="H47" s="2">
        <v>20.12</v>
      </c>
      <c r="I47">
        <v>1</v>
      </c>
      <c r="J47">
        <v>57</v>
      </c>
      <c r="K47">
        <v>180</v>
      </c>
      <c r="L47">
        <v>100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76</v>
      </c>
      <c r="W47">
        <v>1</v>
      </c>
      <c r="X47" t="s">
        <v>91</v>
      </c>
      <c r="Y47" t="s">
        <v>65</v>
      </c>
      <c r="Z47">
        <v>0.96260000000000001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Cigarini</cp:lastModifiedBy>
  <dcterms:created xsi:type="dcterms:W3CDTF">2022-06-10T09:17:52Z</dcterms:created>
  <dcterms:modified xsi:type="dcterms:W3CDTF">2022-06-13T07:41:23Z</dcterms:modified>
</cp:coreProperties>
</file>