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Rvenue Impact Estimation" sheetId="4" r:id="rId1"/>
    <sheet name="Revenue Impact Through Emails" sheetId="5" r:id="rId2"/>
    <sheet name="Segment Elastcicity" sheetId="1" r:id="rId3"/>
    <sheet name="Seg vs Prod Elasticity" sheetId="3" r:id="rId4"/>
    <sheet name="Sheet1 (2)" sheetId="2" r:id="rId5"/>
    <sheet name="Sheet3" sheetId="6" r:id="rId6"/>
  </sheets>
  <definedNames>
    <definedName name="_xlnm._FilterDatabase" localSheetId="0" hidden="1">'Rvenue Impact Estimation'!$A$3:$BI$43</definedName>
    <definedName name="solver_adj" localSheetId="2" hidden="1">'Segment Elastcicity'!$J$4</definedName>
    <definedName name="solver_adj" localSheetId="4" hidden="1">'Sheet1 (2)'!$J$4</definedName>
    <definedName name="solver_cvg" localSheetId="2" hidden="1">0.0001</definedName>
    <definedName name="solver_cvg" localSheetId="4" hidden="1">0.0001</definedName>
    <definedName name="solver_drv" localSheetId="2" hidden="1">1</definedName>
    <definedName name="solver_drv" localSheetId="4" hidden="1">1</definedName>
    <definedName name="solver_eng" localSheetId="2" hidden="1">1</definedName>
    <definedName name="solver_eng" localSheetId="4" hidden="1">1</definedName>
    <definedName name="solver_est" localSheetId="2" hidden="1">1</definedName>
    <definedName name="solver_est" localSheetId="4" hidden="1">1</definedName>
    <definedName name="solver_itr" localSheetId="2" hidden="1">2147483647</definedName>
    <definedName name="solver_itr" localSheetId="4" hidden="1">2147483647</definedName>
    <definedName name="solver_lhs1" localSheetId="2" hidden="1">'Segment Elastcicity'!$I$11</definedName>
    <definedName name="solver_lhs1" localSheetId="4" hidden="1">'Sheet1 (2)'!$I$11</definedName>
    <definedName name="solver_lhs10" localSheetId="2" hidden="1">'Segment Elastcicity'!$J$9</definedName>
    <definedName name="solver_lhs10" localSheetId="4" hidden="1">'Sheet1 (2)'!$J$9</definedName>
    <definedName name="solver_lhs11" localSheetId="2" hidden="1">'Segment Elastcicity'!$J$9</definedName>
    <definedName name="solver_lhs11" localSheetId="4" hidden="1">'Sheet1 (2)'!$J$9</definedName>
    <definedName name="solver_lhs12" localSheetId="2" hidden="1">'Segment Elastcicity'!$J$9</definedName>
    <definedName name="solver_lhs12" localSheetId="4" hidden="1">'Sheet1 (2)'!$J$9</definedName>
    <definedName name="solver_lhs13" localSheetId="2" hidden="1">'Segment Elastcicity'!$J$9</definedName>
    <definedName name="solver_lhs13" localSheetId="4" hidden="1">'Sheet1 (2)'!$J$9</definedName>
    <definedName name="solver_lhs14" localSheetId="2" hidden="1">'Segment Elastcicity'!$J$9</definedName>
    <definedName name="solver_lhs14" localSheetId="4" hidden="1">'Sheet1 (2)'!$J$9</definedName>
    <definedName name="solver_lhs15" localSheetId="2" hidden="1">'Segment Elastcicity'!$J$9</definedName>
    <definedName name="solver_lhs15" localSheetId="4" hidden="1">'Sheet1 (2)'!$J$9</definedName>
    <definedName name="solver_lhs2" localSheetId="2" hidden="1">'Segment Elastcicity'!$I$20</definedName>
    <definedName name="solver_lhs2" localSheetId="4" hidden="1">'Sheet1 (2)'!$I$20</definedName>
    <definedName name="solver_lhs3" localSheetId="2" hidden="1">'Segment Elastcicity'!$I$29</definedName>
    <definedName name="solver_lhs3" localSheetId="4" hidden="1">'Sheet1 (2)'!$I$29</definedName>
    <definedName name="solver_lhs4" localSheetId="2" hidden="1">'Segment Elastcicity'!$I$38</definedName>
    <definedName name="solver_lhs4" localSheetId="4" hidden="1">'Sheet1 (2)'!$I$38</definedName>
    <definedName name="solver_lhs5" localSheetId="2" hidden="1">'Segment Elastcicity'!$J$4</definedName>
    <definedName name="solver_lhs5" localSheetId="4" hidden="1">'Sheet1 (2)'!$J$4</definedName>
    <definedName name="solver_lhs6" localSheetId="2" hidden="1">'Segment Elastcicity'!$J$4</definedName>
    <definedName name="solver_lhs6" localSheetId="4" hidden="1">'Sheet1 (2)'!$J$4</definedName>
    <definedName name="solver_lhs7" localSheetId="2" hidden="1">'Segment Elastcicity'!$J$4</definedName>
    <definedName name="solver_lhs7" localSheetId="4" hidden="1">'Sheet1 (2)'!$J$4</definedName>
    <definedName name="solver_lhs8" localSheetId="2" hidden="1">'Segment Elastcicity'!$J$4</definedName>
    <definedName name="solver_lhs8" localSheetId="4" hidden="1">'Sheet1 (2)'!$J$4</definedName>
    <definedName name="solver_lhs9" localSheetId="2" hidden="1">'Segment Elastcicity'!$J$9</definedName>
    <definedName name="solver_lhs9" localSheetId="4" hidden="1">'Sheet1 (2)'!$J$9</definedName>
    <definedName name="solver_mip" localSheetId="2" hidden="1">2147483647</definedName>
    <definedName name="solver_mip" localSheetId="4" hidden="1">2147483647</definedName>
    <definedName name="solver_mni" localSheetId="2" hidden="1">30</definedName>
    <definedName name="solver_mni" localSheetId="4" hidden="1">30</definedName>
    <definedName name="solver_mrt" localSheetId="2" hidden="1">0.075</definedName>
    <definedName name="solver_mrt" localSheetId="4" hidden="1">0.075</definedName>
    <definedName name="solver_msl" localSheetId="2" hidden="1">2</definedName>
    <definedName name="solver_msl" localSheetId="4" hidden="1">2</definedName>
    <definedName name="solver_neg" localSheetId="2" hidden="1">2</definedName>
    <definedName name="solver_neg" localSheetId="4" hidden="1">2</definedName>
    <definedName name="solver_nod" localSheetId="2" hidden="1">2147483647</definedName>
    <definedName name="solver_nod" localSheetId="4" hidden="1">2147483647</definedName>
    <definedName name="solver_num" localSheetId="2" hidden="1">6</definedName>
    <definedName name="solver_num" localSheetId="4" hidden="1">6</definedName>
    <definedName name="solver_nwt" localSheetId="2" hidden="1">1</definedName>
    <definedName name="solver_nwt" localSheetId="4" hidden="1">1</definedName>
    <definedName name="solver_opt" localSheetId="2" hidden="1">'Segment Elastcicity'!$J$4</definedName>
    <definedName name="solver_opt" localSheetId="4" hidden="1">'Sheet1 (2)'!$J$4</definedName>
    <definedName name="solver_pre" localSheetId="2" hidden="1">0.000001</definedName>
    <definedName name="solver_pre" localSheetId="4" hidden="1">0.000001</definedName>
    <definedName name="solver_rbv" localSheetId="2" hidden="1">1</definedName>
    <definedName name="solver_rbv" localSheetId="4" hidden="1">1</definedName>
    <definedName name="solver_rel1" localSheetId="2" hidden="1">3</definedName>
    <definedName name="solver_rel1" localSheetId="4" hidden="1">3</definedName>
    <definedName name="solver_rel10" localSheetId="2" hidden="1">3</definedName>
    <definedName name="solver_rel10" localSheetId="4" hidden="1">3</definedName>
    <definedName name="solver_rel11" localSheetId="2" hidden="1">3</definedName>
    <definedName name="solver_rel11" localSheetId="4" hidden="1">3</definedName>
    <definedName name="solver_rel12" localSheetId="2" hidden="1">3</definedName>
    <definedName name="solver_rel12" localSheetId="4" hidden="1">3</definedName>
    <definedName name="solver_rel13" localSheetId="2" hidden="1">3</definedName>
    <definedName name="solver_rel13" localSheetId="4" hidden="1">3</definedName>
    <definedName name="solver_rel14" localSheetId="2" hidden="1">3</definedName>
    <definedName name="solver_rel14" localSheetId="4" hidden="1">3</definedName>
    <definedName name="solver_rel15" localSheetId="2" hidden="1">3</definedName>
    <definedName name="solver_rel15" localSheetId="4" hidden="1">3</definedName>
    <definedName name="solver_rel2" localSheetId="2" hidden="1">3</definedName>
    <definedName name="solver_rel2" localSheetId="4" hidden="1">3</definedName>
    <definedName name="solver_rel3" localSheetId="2" hidden="1">3</definedName>
    <definedName name="solver_rel3" localSheetId="4" hidden="1">3</definedName>
    <definedName name="solver_rel4" localSheetId="2" hidden="1">3</definedName>
    <definedName name="solver_rel4" localSheetId="4" hidden="1">3</definedName>
    <definedName name="solver_rel5" localSheetId="2" hidden="1">1</definedName>
    <definedName name="solver_rel5" localSheetId="4" hidden="1">1</definedName>
    <definedName name="solver_rel6" localSheetId="2" hidden="1">3</definedName>
    <definedName name="solver_rel6" localSheetId="4" hidden="1">3</definedName>
    <definedName name="solver_rel7" localSheetId="2" hidden="1">3</definedName>
    <definedName name="solver_rel7" localSheetId="4" hidden="1">3</definedName>
    <definedName name="solver_rel8" localSheetId="2" hidden="1">3</definedName>
    <definedName name="solver_rel8" localSheetId="4" hidden="1">3</definedName>
    <definedName name="solver_rel9" localSheetId="2" hidden="1">2</definedName>
    <definedName name="solver_rel9" localSheetId="4" hidden="1">2</definedName>
    <definedName name="solver_rhs1" localSheetId="2" hidden="1">'Segment Elastcicity'!$H$11</definedName>
    <definedName name="solver_rhs1" localSheetId="4" hidden="1">'Sheet1 (2)'!$H$11</definedName>
    <definedName name="solver_rhs10" localSheetId="2" hidden="1">0</definedName>
    <definedName name="solver_rhs10" localSheetId="4" hidden="1">0</definedName>
    <definedName name="solver_rhs11" localSheetId="2" hidden="1">0</definedName>
    <definedName name="solver_rhs11" localSheetId="4" hidden="1">0</definedName>
    <definedName name="solver_rhs12" localSheetId="2" hidden="1">0</definedName>
    <definedName name="solver_rhs12" localSheetId="4" hidden="1">0</definedName>
    <definedName name="solver_rhs13" localSheetId="2" hidden="1">0</definedName>
    <definedName name="solver_rhs13" localSheetId="4" hidden="1">0</definedName>
    <definedName name="solver_rhs14" localSheetId="2" hidden="1">0</definedName>
    <definedName name="solver_rhs14" localSheetId="4" hidden="1">0</definedName>
    <definedName name="solver_rhs15" localSheetId="2" hidden="1">0</definedName>
    <definedName name="solver_rhs15" localSheetId="4" hidden="1">0</definedName>
    <definedName name="solver_rhs2" localSheetId="2" hidden="1">'Segment Elastcicity'!$H$20</definedName>
    <definedName name="solver_rhs2" localSheetId="4" hidden="1">'Sheet1 (2)'!$H$20</definedName>
    <definedName name="solver_rhs3" localSheetId="2" hidden="1">'Segment Elastcicity'!$H$29</definedName>
    <definedName name="solver_rhs3" localSheetId="4" hidden="1">'Sheet1 (2)'!$H$29</definedName>
    <definedName name="solver_rhs4" localSheetId="2" hidden="1">'Segment Elastcicity'!$H$38</definedName>
    <definedName name="solver_rhs4" localSheetId="4" hidden="1">'Sheet1 (2)'!$H$38</definedName>
    <definedName name="solver_rhs5" localSheetId="2" hidden="1">5000%</definedName>
    <definedName name="solver_rhs5" localSheetId="4" hidden="1">5000%</definedName>
    <definedName name="solver_rhs6" localSheetId="2" hidden="1">-50%</definedName>
    <definedName name="solver_rhs6" localSheetId="4" hidden="1">-50%</definedName>
    <definedName name="solver_rhs7" localSheetId="2" hidden="1">-50%</definedName>
    <definedName name="solver_rhs7" localSheetId="4" hidden="1">-50%</definedName>
    <definedName name="solver_rhs8" localSheetId="2" hidden="1">-50%</definedName>
    <definedName name="solver_rhs8" localSheetId="4" hidden="1">-50%</definedName>
    <definedName name="solver_rhs9" localSheetId="2" hidden="1">'Segment Elastcicity'!$J$18</definedName>
    <definedName name="solver_rhs9" localSheetId="4" hidden="1">'Sheet1 (2)'!$J$18</definedName>
    <definedName name="solver_rlx" localSheetId="2" hidden="1">2</definedName>
    <definedName name="solver_rlx" localSheetId="4" hidden="1">2</definedName>
    <definedName name="solver_rsd" localSheetId="2" hidden="1">0</definedName>
    <definedName name="solver_rsd" localSheetId="4" hidden="1">0</definedName>
    <definedName name="solver_scl" localSheetId="2" hidden="1">1</definedName>
    <definedName name="solver_scl" localSheetId="4" hidden="1">1</definedName>
    <definedName name="solver_sho" localSheetId="2" hidden="1">2</definedName>
    <definedName name="solver_sho" localSheetId="4" hidden="1">2</definedName>
    <definedName name="solver_ssz" localSheetId="2" hidden="1">100</definedName>
    <definedName name="solver_ssz" localSheetId="4" hidden="1">100</definedName>
    <definedName name="solver_tim" localSheetId="2" hidden="1">2147483647</definedName>
    <definedName name="solver_tim" localSheetId="4" hidden="1">2147483647</definedName>
    <definedName name="solver_tol" localSheetId="2" hidden="1">0.01</definedName>
    <definedName name="solver_tol" localSheetId="4" hidden="1">0.01</definedName>
    <definedName name="solver_typ" localSheetId="2" hidden="1">1</definedName>
    <definedName name="solver_typ" localSheetId="4" hidden="1">1</definedName>
    <definedName name="solver_val" localSheetId="2" hidden="1">0</definedName>
    <definedName name="solver_val" localSheetId="4" hidden="1">0</definedName>
    <definedName name="solver_ver" localSheetId="2" hidden="1">3</definedName>
    <definedName name="solver_ver" localSheetId="4" hidden="1">3</definedName>
  </definedNames>
  <calcPr calcId="152511"/>
</workbook>
</file>

<file path=xl/calcChain.xml><?xml version="1.0" encoding="utf-8"?>
<calcChain xmlns="http://schemas.openxmlformats.org/spreadsheetml/2006/main">
  <c r="J17" i="6" l="1"/>
  <c r="G19" i="6"/>
  <c r="J18" i="6" s="1"/>
  <c r="J19" i="6" s="1"/>
  <c r="M17" i="6"/>
  <c r="I14" i="6"/>
  <c r="K14" i="6" s="1"/>
  <c r="H14" i="6"/>
  <c r="N14" i="6" s="1"/>
  <c r="L14" i="6" s="1"/>
  <c r="K13" i="6"/>
  <c r="I13" i="6"/>
  <c r="H13" i="6"/>
  <c r="N13" i="6" s="1"/>
  <c r="L13" i="6" s="1"/>
  <c r="I12" i="6"/>
  <c r="K12" i="6" s="1"/>
  <c r="H12" i="6"/>
  <c r="N12" i="6" s="1"/>
  <c r="L12" i="6" s="1"/>
  <c r="I11" i="6"/>
  <c r="K11" i="6" s="1"/>
  <c r="H11" i="6"/>
  <c r="N11" i="6" s="1"/>
  <c r="L11" i="6" s="1"/>
  <c r="E17" i="5"/>
  <c r="E15" i="5"/>
  <c r="H16" i="5"/>
  <c r="G13" i="5"/>
  <c r="I13" i="5" s="1"/>
  <c r="G12" i="5"/>
  <c r="I12" i="5" s="1"/>
  <c r="G11" i="5"/>
  <c r="I11" i="5" s="1"/>
  <c r="G10" i="5"/>
  <c r="F13" i="5"/>
  <c r="L13" i="5" s="1"/>
  <c r="J13" i="5" s="1"/>
  <c r="F12" i="5"/>
  <c r="L12" i="5" s="1"/>
  <c r="J12" i="5" s="1"/>
  <c r="F11" i="5"/>
  <c r="L11" i="5" s="1"/>
  <c r="J11" i="5" s="1"/>
  <c r="F10" i="5"/>
  <c r="L10" i="5" s="1"/>
  <c r="Q6" i="5"/>
  <c r="T36" i="5"/>
  <c r="M18" i="6" l="1"/>
  <c r="M19" i="6" s="1"/>
  <c r="M20" i="6" s="1"/>
  <c r="W43" i="4"/>
  <c r="Y43" i="4" s="1"/>
  <c r="W42" i="4"/>
  <c r="Z42" i="4" s="1"/>
  <c r="W41" i="4"/>
  <c r="Z41" i="4" s="1"/>
  <c r="W40" i="4"/>
  <c r="Y40" i="4" s="1"/>
  <c r="W39" i="4"/>
  <c r="Y39" i="4" s="1"/>
  <c r="W38" i="4"/>
  <c r="Y38" i="4" s="1"/>
  <c r="W37" i="4"/>
  <c r="Z37" i="4" s="1"/>
  <c r="W36" i="4"/>
  <c r="Y36" i="4" s="1"/>
  <c r="W35" i="4"/>
  <c r="Y35" i="4" s="1"/>
  <c r="W34" i="4"/>
  <c r="Y34" i="4" s="1"/>
  <c r="W33" i="4"/>
  <c r="Z33" i="4" s="1"/>
  <c r="W32" i="4"/>
  <c r="Y32" i="4" s="1"/>
  <c r="W31" i="4"/>
  <c r="Y31" i="4" s="1"/>
  <c r="W30" i="4"/>
  <c r="Y30" i="4" s="1"/>
  <c r="W29" i="4"/>
  <c r="Z29" i="4" s="1"/>
  <c r="W28" i="4"/>
  <c r="Y28" i="4" s="1"/>
  <c r="W27" i="4"/>
  <c r="Y27" i="4" s="1"/>
  <c r="W26" i="4"/>
  <c r="Y26" i="4" s="1"/>
  <c r="W25" i="4"/>
  <c r="Z25" i="4" s="1"/>
  <c r="W24" i="4"/>
  <c r="Y24" i="4" s="1"/>
  <c r="W23" i="4"/>
  <c r="Y23" i="4" s="1"/>
  <c r="W22" i="4"/>
  <c r="Y22" i="4" s="1"/>
  <c r="W21" i="4"/>
  <c r="Z21" i="4" s="1"/>
  <c r="W20" i="4"/>
  <c r="Y20" i="4" s="1"/>
  <c r="W19" i="4"/>
  <c r="Z19" i="4" s="1"/>
  <c r="W18" i="4"/>
  <c r="Y18" i="4" s="1"/>
  <c r="W17" i="4"/>
  <c r="Z17" i="4" s="1"/>
  <c r="W16" i="4"/>
  <c r="Y16" i="4" s="1"/>
  <c r="W15" i="4"/>
  <c r="Y15" i="4" s="1"/>
  <c r="W14" i="4"/>
  <c r="Y14" i="4" s="1"/>
  <c r="W13" i="4"/>
  <c r="Z13" i="4" s="1"/>
  <c r="W12" i="4"/>
  <c r="Y12" i="4" s="1"/>
  <c r="W11" i="4"/>
  <c r="Z11" i="4" s="1"/>
  <c r="W10" i="4"/>
  <c r="Z10" i="4" s="1"/>
  <c r="W9" i="4"/>
  <c r="Z9" i="4" s="1"/>
  <c r="W8" i="4"/>
  <c r="W7" i="4"/>
  <c r="Y7" i="4" s="1"/>
  <c r="W6" i="4"/>
  <c r="Y6" i="4" s="1"/>
  <c r="W5" i="4"/>
  <c r="Z5" i="4" s="1"/>
  <c r="W4" i="4"/>
  <c r="Z4" i="4" s="1"/>
  <c r="BA43" i="4"/>
  <c r="BA42" i="4"/>
  <c r="BD42" i="4" s="1"/>
  <c r="BA41" i="4"/>
  <c r="BD41" i="4" s="1"/>
  <c r="BA40" i="4"/>
  <c r="BD40" i="4" s="1"/>
  <c r="BA39" i="4"/>
  <c r="BD39" i="4" s="1"/>
  <c r="BA38" i="4"/>
  <c r="BD38" i="4" s="1"/>
  <c r="BA37" i="4"/>
  <c r="BD37" i="4" s="1"/>
  <c r="BA36" i="4"/>
  <c r="BD36" i="4" s="1"/>
  <c r="BA35" i="4"/>
  <c r="BD35" i="4" s="1"/>
  <c r="BA34" i="4"/>
  <c r="BD34" i="4" s="1"/>
  <c r="BA33" i="4"/>
  <c r="BD33" i="4" s="1"/>
  <c r="BA32" i="4"/>
  <c r="BD32" i="4" s="1"/>
  <c r="BA31" i="4"/>
  <c r="BD31" i="4" s="1"/>
  <c r="BA30" i="4"/>
  <c r="BD30" i="4" s="1"/>
  <c r="BA29" i="4"/>
  <c r="BD29" i="4" s="1"/>
  <c r="BA28" i="4"/>
  <c r="BD28" i="4" s="1"/>
  <c r="BA27" i="4"/>
  <c r="BD27" i="4" s="1"/>
  <c r="BA26" i="4"/>
  <c r="BD26" i="4" s="1"/>
  <c r="BA25" i="4"/>
  <c r="BD25" i="4" s="1"/>
  <c r="BA24" i="4"/>
  <c r="BD24" i="4" s="1"/>
  <c r="BA23" i="4"/>
  <c r="BD23" i="4" s="1"/>
  <c r="BA22" i="4"/>
  <c r="BD22" i="4" s="1"/>
  <c r="BA21" i="4"/>
  <c r="BD21" i="4" s="1"/>
  <c r="BA20" i="4"/>
  <c r="BD20" i="4" s="1"/>
  <c r="BA19" i="4"/>
  <c r="BD19" i="4" s="1"/>
  <c r="BA18" i="4"/>
  <c r="BD18" i="4" s="1"/>
  <c r="BA17" i="4"/>
  <c r="BD17" i="4" s="1"/>
  <c r="BA16" i="4"/>
  <c r="BD16" i="4" s="1"/>
  <c r="BA15" i="4"/>
  <c r="BD15" i="4" s="1"/>
  <c r="BA14" i="4"/>
  <c r="BD14" i="4" s="1"/>
  <c r="BA13" i="4"/>
  <c r="BD13" i="4" s="1"/>
  <c r="BA12" i="4"/>
  <c r="BD12" i="4" s="1"/>
  <c r="BA11" i="4"/>
  <c r="BD11" i="4" s="1"/>
  <c r="BA10" i="4"/>
  <c r="BD10" i="4" s="1"/>
  <c r="BA9" i="4"/>
  <c r="BD9" i="4" s="1"/>
  <c r="BA8" i="4"/>
  <c r="BD8" i="4" s="1"/>
  <c r="BA7" i="4"/>
  <c r="BD7" i="4" s="1"/>
  <c r="BA6" i="4"/>
  <c r="BD6" i="4" s="1"/>
  <c r="BA5" i="4"/>
  <c r="BD5" i="4" s="1"/>
  <c r="BA4" i="4"/>
  <c r="BD4" i="4" s="1"/>
  <c r="BD43" i="4"/>
  <c r="AQ43" i="4"/>
  <c r="AT43" i="4" s="1"/>
  <c r="AQ42" i="4"/>
  <c r="AS42" i="4" s="1"/>
  <c r="AQ41" i="4"/>
  <c r="AS41" i="4" s="1"/>
  <c r="AQ40" i="4"/>
  <c r="AS40" i="4" s="1"/>
  <c r="AQ39" i="4"/>
  <c r="AS39" i="4" s="1"/>
  <c r="AQ38" i="4"/>
  <c r="AS38" i="4" s="1"/>
  <c r="AQ37" i="4"/>
  <c r="AT37" i="4" s="1"/>
  <c r="AQ36" i="4"/>
  <c r="AS36" i="4" s="1"/>
  <c r="AQ35" i="4"/>
  <c r="AS35" i="4" s="1"/>
  <c r="AQ34" i="4"/>
  <c r="AS34" i="4" s="1"/>
  <c r="AQ33" i="4"/>
  <c r="AT33" i="4" s="1"/>
  <c r="AQ32" i="4"/>
  <c r="AT32" i="4" s="1"/>
  <c r="AQ31" i="4"/>
  <c r="AT31" i="4" s="1"/>
  <c r="AQ30" i="4"/>
  <c r="AS30" i="4" s="1"/>
  <c r="AQ29" i="4"/>
  <c r="AS29" i="4" s="1"/>
  <c r="AQ28" i="4"/>
  <c r="AT28" i="4" s="1"/>
  <c r="AQ27" i="4"/>
  <c r="AT27" i="4" s="1"/>
  <c r="AQ26" i="4"/>
  <c r="AS26" i="4" s="1"/>
  <c r="AQ25" i="4"/>
  <c r="AS25" i="4" s="1"/>
  <c r="AQ24" i="4"/>
  <c r="AS24" i="4" s="1"/>
  <c r="AQ23" i="4"/>
  <c r="AS23" i="4" s="1"/>
  <c r="AQ22" i="4"/>
  <c r="AS22" i="4" s="1"/>
  <c r="AQ21" i="4"/>
  <c r="AT21" i="4" s="1"/>
  <c r="AQ20" i="4"/>
  <c r="AS20" i="4" s="1"/>
  <c r="AQ19" i="4"/>
  <c r="AT19" i="4" s="1"/>
  <c r="AQ18" i="4"/>
  <c r="AT18" i="4" s="1"/>
  <c r="AQ17" i="4"/>
  <c r="AS17" i="4" s="1"/>
  <c r="AQ16" i="4"/>
  <c r="AT16" i="4" s="1"/>
  <c r="AQ15" i="4"/>
  <c r="AS15" i="4" s="1"/>
  <c r="AQ14" i="4"/>
  <c r="AS14" i="4" s="1"/>
  <c r="AQ13" i="4"/>
  <c r="AS13" i="4" s="1"/>
  <c r="AQ12" i="4"/>
  <c r="AT12" i="4" s="1"/>
  <c r="AQ11" i="4"/>
  <c r="AS11" i="4" s="1"/>
  <c r="AQ10" i="4"/>
  <c r="AS10" i="4" s="1"/>
  <c r="AQ9" i="4"/>
  <c r="AT9" i="4" s="1"/>
  <c r="AQ8" i="4"/>
  <c r="AT8" i="4" s="1"/>
  <c r="AQ7" i="4"/>
  <c r="AS7" i="4" s="1"/>
  <c r="AQ6" i="4"/>
  <c r="AS6" i="4" s="1"/>
  <c r="AQ5" i="4"/>
  <c r="AT5" i="4" s="1"/>
  <c r="AQ4" i="4"/>
  <c r="AT4" i="4" s="1"/>
  <c r="Y8" i="4"/>
  <c r="AG5" i="4"/>
  <c r="AJ5" i="4" s="1"/>
  <c r="AG6" i="4"/>
  <c r="AI6" i="4" s="1"/>
  <c r="AG7" i="4"/>
  <c r="AJ7" i="4" s="1"/>
  <c r="AG8" i="4"/>
  <c r="AJ8" i="4" s="1"/>
  <c r="AG9" i="4"/>
  <c r="AJ9" i="4" s="1"/>
  <c r="AG10" i="4"/>
  <c r="AI10" i="4" s="1"/>
  <c r="AG11" i="4"/>
  <c r="AI11" i="4" s="1"/>
  <c r="AG12" i="4"/>
  <c r="AI12" i="4" s="1"/>
  <c r="AG13" i="4"/>
  <c r="AI13" i="4" s="1"/>
  <c r="AG14" i="4"/>
  <c r="AI14" i="4" s="1"/>
  <c r="AG15" i="4"/>
  <c r="AJ15" i="4" s="1"/>
  <c r="AG16" i="4"/>
  <c r="AJ16" i="4" s="1"/>
  <c r="AG17" i="4"/>
  <c r="AI17" i="4" s="1"/>
  <c r="AG18" i="4"/>
  <c r="AI18" i="4" s="1"/>
  <c r="AG19" i="4"/>
  <c r="AI19" i="4" s="1"/>
  <c r="AG20" i="4"/>
  <c r="AI20" i="4" s="1"/>
  <c r="AG21" i="4"/>
  <c r="AI21" i="4" s="1"/>
  <c r="AG22" i="4"/>
  <c r="AI22" i="4" s="1"/>
  <c r="AG23" i="4"/>
  <c r="AJ23" i="4" s="1"/>
  <c r="AG24" i="4"/>
  <c r="AJ24" i="4" s="1"/>
  <c r="AG25" i="4"/>
  <c r="AI25" i="4" s="1"/>
  <c r="AG26" i="4"/>
  <c r="AI26" i="4" s="1"/>
  <c r="AG27" i="4"/>
  <c r="AI27" i="4" s="1"/>
  <c r="AG28" i="4"/>
  <c r="AJ28" i="4" s="1"/>
  <c r="AG29" i="4"/>
  <c r="AJ29" i="4" s="1"/>
  <c r="AG30" i="4"/>
  <c r="AI30" i="4" s="1"/>
  <c r="AG31" i="4"/>
  <c r="AJ31" i="4" s="1"/>
  <c r="AG32" i="4"/>
  <c r="AJ32" i="4" s="1"/>
  <c r="AG33" i="4"/>
  <c r="AI33" i="4" s="1"/>
  <c r="AG34" i="4"/>
  <c r="AI34" i="4" s="1"/>
  <c r="AG35" i="4"/>
  <c r="AJ35" i="4" s="1"/>
  <c r="AG36" i="4"/>
  <c r="AJ36" i="4" s="1"/>
  <c r="AG37" i="4"/>
  <c r="AI37" i="4" s="1"/>
  <c r="AG38" i="4"/>
  <c r="AI38" i="4" s="1"/>
  <c r="AG39" i="4"/>
  <c r="AJ39" i="4" s="1"/>
  <c r="AG40" i="4"/>
  <c r="AI40" i="4" s="1"/>
  <c r="AG41" i="4"/>
  <c r="AI41" i="4" s="1"/>
  <c r="AG42" i="4"/>
  <c r="AI42" i="4" s="1"/>
  <c r="AG43" i="4"/>
  <c r="AI43" i="4" s="1"/>
  <c r="AG4" i="4"/>
  <c r="AJ4" i="4" s="1"/>
  <c r="I4" i="4"/>
  <c r="V4" i="4" s="1"/>
  <c r="AD4" i="4" s="1"/>
  <c r="I5" i="4"/>
  <c r="V5" i="4" s="1"/>
  <c r="AD5" i="4" s="1"/>
  <c r="AA5" i="4" s="1"/>
  <c r="I6" i="4"/>
  <c r="V6" i="4" s="1"/>
  <c r="AD6" i="4" s="1"/>
  <c r="AA6" i="4" s="1"/>
  <c r="I7" i="4"/>
  <c r="V7" i="4" s="1"/>
  <c r="AD7" i="4" s="1"/>
  <c r="AA7" i="4" s="1"/>
  <c r="I8" i="4"/>
  <c r="V8" i="4" s="1"/>
  <c r="AD8" i="4" s="1"/>
  <c r="AA8" i="4" s="1"/>
  <c r="I9" i="4"/>
  <c r="V9" i="4" s="1"/>
  <c r="AD9" i="4" s="1"/>
  <c r="AA9" i="4" s="1"/>
  <c r="I10" i="4"/>
  <c r="V10" i="4" s="1"/>
  <c r="AD10" i="4" s="1"/>
  <c r="AA10" i="4" s="1"/>
  <c r="I11" i="4"/>
  <c r="V11" i="4" s="1"/>
  <c r="AD11" i="4" s="1"/>
  <c r="AA11" i="4" s="1"/>
  <c r="I12" i="4"/>
  <c r="V12" i="4" s="1"/>
  <c r="AD12" i="4" s="1"/>
  <c r="AA12" i="4" s="1"/>
  <c r="I13" i="4"/>
  <c r="V13" i="4" s="1"/>
  <c r="AD13" i="4" s="1"/>
  <c r="AA13" i="4" s="1"/>
  <c r="I14" i="4"/>
  <c r="V14" i="4" s="1"/>
  <c r="AD14" i="4" s="1"/>
  <c r="AA14" i="4" s="1"/>
  <c r="I15" i="4"/>
  <c r="V15" i="4" s="1"/>
  <c r="AD15" i="4" s="1"/>
  <c r="AA15" i="4" s="1"/>
  <c r="I16" i="4"/>
  <c r="V16" i="4" s="1"/>
  <c r="AD16" i="4" s="1"/>
  <c r="AA16" i="4" s="1"/>
  <c r="I17" i="4"/>
  <c r="V17" i="4" s="1"/>
  <c r="AD17" i="4" s="1"/>
  <c r="AA17" i="4" s="1"/>
  <c r="I18" i="4"/>
  <c r="V18" i="4" s="1"/>
  <c r="AD18" i="4" s="1"/>
  <c r="AA18" i="4" s="1"/>
  <c r="I19" i="4"/>
  <c r="V19" i="4" s="1"/>
  <c r="AD19" i="4" s="1"/>
  <c r="AA19" i="4" s="1"/>
  <c r="I20" i="4"/>
  <c r="V20" i="4" s="1"/>
  <c r="AD20" i="4" s="1"/>
  <c r="AA20" i="4" s="1"/>
  <c r="I21" i="4"/>
  <c r="V21" i="4" s="1"/>
  <c r="AD21" i="4" s="1"/>
  <c r="AA21" i="4" s="1"/>
  <c r="I22" i="4"/>
  <c r="V22" i="4" s="1"/>
  <c r="AD22" i="4" s="1"/>
  <c r="AA22" i="4" s="1"/>
  <c r="I23" i="4"/>
  <c r="V23" i="4" s="1"/>
  <c r="AD23" i="4" s="1"/>
  <c r="AA23" i="4" s="1"/>
  <c r="I24" i="4"/>
  <c r="V24" i="4" s="1"/>
  <c r="AD24" i="4" s="1"/>
  <c r="AA24" i="4" s="1"/>
  <c r="I25" i="4"/>
  <c r="V25" i="4" s="1"/>
  <c r="AD25" i="4" s="1"/>
  <c r="AA25" i="4" s="1"/>
  <c r="I26" i="4"/>
  <c r="V26" i="4" s="1"/>
  <c r="AD26" i="4" s="1"/>
  <c r="AA26" i="4" s="1"/>
  <c r="I27" i="4"/>
  <c r="V27" i="4" s="1"/>
  <c r="AD27" i="4" s="1"/>
  <c r="AA27" i="4" s="1"/>
  <c r="I28" i="4"/>
  <c r="V28" i="4" s="1"/>
  <c r="AD28" i="4" s="1"/>
  <c r="AA28" i="4" s="1"/>
  <c r="I29" i="4"/>
  <c r="V29" i="4" s="1"/>
  <c r="AD29" i="4" s="1"/>
  <c r="AA29" i="4" s="1"/>
  <c r="I30" i="4"/>
  <c r="V30" i="4" s="1"/>
  <c r="AD30" i="4" s="1"/>
  <c r="AA30" i="4" s="1"/>
  <c r="I31" i="4"/>
  <c r="V31" i="4" s="1"/>
  <c r="AD31" i="4" s="1"/>
  <c r="AA31" i="4" s="1"/>
  <c r="I32" i="4"/>
  <c r="V32" i="4" s="1"/>
  <c r="AD32" i="4" s="1"/>
  <c r="AA32" i="4" s="1"/>
  <c r="I33" i="4"/>
  <c r="V33" i="4" s="1"/>
  <c r="AD33" i="4" s="1"/>
  <c r="AA33" i="4" s="1"/>
  <c r="I34" i="4"/>
  <c r="V34" i="4" s="1"/>
  <c r="AD34" i="4" s="1"/>
  <c r="AA34" i="4" s="1"/>
  <c r="I35" i="4"/>
  <c r="V35" i="4" s="1"/>
  <c r="AD35" i="4" s="1"/>
  <c r="AA35" i="4" s="1"/>
  <c r="I36" i="4"/>
  <c r="V36" i="4" s="1"/>
  <c r="AD36" i="4" s="1"/>
  <c r="AA36" i="4" s="1"/>
  <c r="I37" i="4"/>
  <c r="V37" i="4" s="1"/>
  <c r="AD37" i="4" s="1"/>
  <c r="AA37" i="4" s="1"/>
  <c r="I38" i="4"/>
  <c r="V38" i="4" s="1"/>
  <c r="AD38" i="4" s="1"/>
  <c r="AA38" i="4" s="1"/>
  <c r="I39" i="4"/>
  <c r="V39" i="4" s="1"/>
  <c r="AD39" i="4" s="1"/>
  <c r="AA39" i="4" s="1"/>
  <c r="I40" i="4"/>
  <c r="V40" i="4" s="1"/>
  <c r="AD40" i="4" s="1"/>
  <c r="AA40" i="4" s="1"/>
  <c r="I41" i="4"/>
  <c r="V41" i="4" s="1"/>
  <c r="AD41" i="4" s="1"/>
  <c r="AA41" i="4" s="1"/>
  <c r="I42" i="4"/>
  <c r="V42" i="4" s="1"/>
  <c r="AD42" i="4" s="1"/>
  <c r="AA42" i="4" s="1"/>
  <c r="I43" i="4"/>
  <c r="V43" i="4" s="1"/>
  <c r="AD43" i="4" s="1"/>
  <c r="AA43" i="4" s="1"/>
  <c r="T31" i="5"/>
  <c r="Q30" i="5"/>
  <c r="T30" i="5" s="1"/>
  <c r="V32" i="5" s="1"/>
  <c r="U32" i="5" s="1"/>
  <c r="T23" i="5"/>
  <c r="Q22" i="5"/>
  <c r="T22" i="5" s="1"/>
  <c r="V24" i="5" s="1"/>
  <c r="U24" i="5" s="1"/>
  <c r="T15" i="5"/>
  <c r="Q14" i="5"/>
  <c r="T14" i="5" s="1"/>
  <c r="V16" i="5" s="1"/>
  <c r="U16" i="5" s="1"/>
  <c r="I10" i="5"/>
  <c r="X7" i="5" s="1"/>
  <c r="T6" i="5"/>
  <c r="J10" i="5" s="1"/>
  <c r="H17" i="5" s="1"/>
  <c r="H18" i="5" s="1"/>
  <c r="H19" i="5" s="1"/>
  <c r="U43" i="4"/>
  <c r="AZ43" i="4" s="1"/>
  <c r="BH43" i="4" s="1"/>
  <c r="BE43" i="4" s="1"/>
  <c r="U42" i="4"/>
  <c r="AZ42" i="4" s="1"/>
  <c r="BH42" i="4" s="1"/>
  <c r="BE42" i="4" s="1"/>
  <c r="U41" i="4"/>
  <c r="AZ41" i="4" s="1"/>
  <c r="BH41" i="4" s="1"/>
  <c r="BE41" i="4" s="1"/>
  <c r="U40" i="4"/>
  <c r="AZ40" i="4" s="1"/>
  <c r="BH40" i="4" s="1"/>
  <c r="BE40" i="4" s="1"/>
  <c r="U39" i="4"/>
  <c r="AZ39" i="4" s="1"/>
  <c r="BH39" i="4" s="1"/>
  <c r="BE39" i="4" s="1"/>
  <c r="U38" i="4"/>
  <c r="AZ38" i="4" s="1"/>
  <c r="BH38" i="4" s="1"/>
  <c r="BE38" i="4" s="1"/>
  <c r="U37" i="4"/>
  <c r="AZ37" i="4" s="1"/>
  <c r="BH37" i="4" s="1"/>
  <c r="BE37" i="4" s="1"/>
  <c r="U36" i="4"/>
  <c r="AZ36" i="4" s="1"/>
  <c r="BH36" i="4" s="1"/>
  <c r="BE36" i="4" s="1"/>
  <c r="U35" i="4"/>
  <c r="AZ35" i="4" s="1"/>
  <c r="BH35" i="4" s="1"/>
  <c r="BE35" i="4" s="1"/>
  <c r="U34" i="4"/>
  <c r="AZ34" i="4" s="1"/>
  <c r="BH34" i="4" s="1"/>
  <c r="BE34" i="4" s="1"/>
  <c r="U33" i="4"/>
  <c r="AZ33" i="4" s="1"/>
  <c r="BH33" i="4" s="1"/>
  <c r="BE33" i="4" s="1"/>
  <c r="U32" i="4"/>
  <c r="AZ32" i="4" s="1"/>
  <c r="BH32" i="4" s="1"/>
  <c r="BE32" i="4" s="1"/>
  <c r="U31" i="4"/>
  <c r="AZ31" i="4" s="1"/>
  <c r="BH31" i="4" s="1"/>
  <c r="BE31" i="4" s="1"/>
  <c r="U30" i="4"/>
  <c r="AZ30" i="4" s="1"/>
  <c r="BH30" i="4" s="1"/>
  <c r="BE30" i="4" s="1"/>
  <c r="U29" i="4"/>
  <c r="AZ29" i="4" s="1"/>
  <c r="BH29" i="4" s="1"/>
  <c r="BE29" i="4" s="1"/>
  <c r="U28" i="4"/>
  <c r="AZ28" i="4" s="1"/>
  <c r="BH28" i="4" s="1"/>
  <c r="BE28" i="4" s="1"/>
  <c r="U27" i="4"/>
  <c r="AZ27" i="4" s="1"/>
  <c r="BH27" i="4" s="1"/>
  <c r="BE27" i="4" s="1"/>
  <c r="U26" i="4"/>
  <c r="AZ26" i="4" s="1"/>
  <c r="BH26" i="4" s="1"/>
  <c r="BE26" i="4" s="1"/>
  <c r="U25" i="4"/>
  <c r="AZ25" i="4" s="1"/>
  <c r="BH25" i="4" s="1"/>
  <c r="BE25" i="4" s="1"/>
  <c r="U24" i="4"/>
  <c r="AZ24" i="4" s="1"/>
  <c r="BH24" i="4" s="1"/>
  <c r="BE24" i="4" s="1"/>
  <c r="U23" i="4"/>
  <c r="AZ23" i="4" s="1"/>
  <c r="BH23" i="4" s="1"/>
  <c r="BE23" i="4" s="1"/>
  <c r="U22" i="4"/>
  <c r="AZ22" i="4" s="1"/>
  <c r="BH22" i="4" s="1"/>
  <c r="BE22" i="4" s="1"/>
  <c r="U21" i="4"/>
  <c r="AZ21" i="4" s="1"/>
  <c r="BH21" i="4" s="1"/>
  <c r="BE21" i="4" s="1"/>
  <c r="U20" i="4"/>
  <c r="AZ20" i="4" s="1"/>
  <c r="BH20" i="4" s="1"/>
  <c r="BE20" i="4" s="1"/>
  <c r="U19" i="4"/>
  <c r="AZ19" i="4" s="1"/>
  <c r="BH19" i="4" s="1"/>
  <c r="BE19" i="4" s="1"/>
  <c r="U18" i="4"/>
  <c r="AZ18" i="4" s="1"/>
  <c r="BH18" i="4" s="1"/>
  <c r="BE18" i="4" s="1"/>
  <c r="U17" i="4"/>
  <c r="AZ17" i="4" s="1"/>
  <c r="BH17" i="4" s="1"/>
  <c r="BE17" i="4" s="1"/>
  <c r="U16" i="4"/>
  <c r="AZ16" i="4" s="1"/>
  <c r="BH16" i="4" s="1"/>
  <c r="BE16" i="4" s="1"/>
  <c r="U15" i="4"/>
  <c r="AZ15" i="4" s="1"/>
  <c r="BH15" i="4" s="1"/>
  <c r="BE15" i="4" s="1"/>
  <c r="U14" i="4"/>
  <c r="AZ14" i="4" s="1"/>
  <c r="BH14" i="4" s="1"/>
  <c r="BE14" i="4" s="1"/>
  <c r="U13" i="4"/>
  <c r="AZ13" i="4" s="1"/>
  <c r="BH13" i="4" s="1"/>
  <c r="BE13" i="4" s="1"/>
  <c r="U12" i="4"/>
  <c r="AZ12" i="4" s="1"/>
  <c r="BH12" i="4" s="1"/>
  <c r="BE12" i="4" s="1"/>
  <c r="U11" i="4"/>
  <c r="AZ11" i="4" s="1"/>
  <c r="BH11" i="4" s="1"/>
  <c r="BE11" i="4" s="1"/>
  <c r="U10" i="4"/>
  <c r="AZ10" i="4" s="1"/>
  <c r="BH10" i="4" s="1"/>
  <c r="BE10" i="4" s="1"/>
  <c r="U9" i="4"/>
  <c r="AZ9" i="4" s="1"/>
  <c r="BH9" i="4" s="1"/>
  <c r="BE9" i="4" s="1"/>
  <c r="U8" i="4"/>
  <c r="AZ8" i="4" s="1"/>
  <c r="BH8" i="4" s="1"/>
  <c r="BE8" i="4" s="1"/>
  <c r="U7" i="4"/>
  <c r="AZ7" i="4" s="1"/>
  <c r="BH7" i="4" s="1"/>
  <c r="BE7" i="4" s="1"/>
  <c r="U6" i="4"/>
  <c r="AZ6" i="4" s="1"/>
  <c r="BH6" i="4" s="1"/>
  <c r="BE6" i="4" s="1"/>
  <c r="U5" i="4"/>
  <c r="AZ5" i="4" s="1"/>
  <c r="BH5" i="4" s="1"/>
  <c r="BE5" i="4" s="1"/>
  <c r="U4" i="4"/>
  <c r="AZ4" i="4" s="1"/>
  <c r="BH4" i="4" s="1"/>
  <c r="BE4" i="4" s="1"/>
  <c r="Q43" i="4"/>
  <c r="AP43" i="4" s="1"/>
  <c r="AX43" i="4" s="1"/>
  <c r="AU43" i="4" s="1"/>
  <c r="Q42" i="4"/>
  <c r="AP42" i="4" s="1"/>
  <c r="AX42" i="4" s="1"/>
  <c r="AU42" i="4" s="1"/>
  <c r="Q41" i="4"/>
  <c r="AP41" i="4" s="1"/>
  <c r="AX41" i="4" s="1"/>
  <c r="AU41" i="4" s="1"/>
  <c r="Q40" i="4"/>
  <c r="AP40" i="4" s="1"/>
  <c r="AX40" i="4" s="1"/>
  <c r="AU40" i="4" s="1"/>
  <c r="Q39" i="4"/>
  <c r="AP39" i="4" s="1"/>
  <c r="AX39" i="4" s="1"/>
  <c r="AU39" i="4" s="1"/>
  <c r="Q38" i="4"/>
  <c r="AP38" i="4" s="1"/>
  <c r="AX38" i="4" s="1"/>
  <c r="AU38" i="4" s="1"/>
  <c r="Q37" i="4"/>
  <c r="AP37" i="4" s="1"/>
  <c r="AX37" i="4" s="1"/>
  <c r="AU37" i="4" s="1"/>
  <c r="Q36" i="4"/>
  <c r="AP36" i="4" s="1"/>
  <c r="AX36" i="4" s="1"/>
  <c r="AU36" i="4" s="1"/>
  <c r="Q35" i="4"/>
  <c r="AP35" i="4" s="1"/>
  <c r="AX35" i="4" s="1"/>
  <c r="AU35" i="4" s="1"/>
  <c r="Q34" i="4"/>
  <c r="AP34" i="4" s="1"/>
  <c r="AX34" i="4" s="1"/>
  <c r="AU34" i="4" s="1"/>
  <c r="Q33" i="4"/>
  <c r="AP33" i="4" s="1"/>
  <c r="AX33" i="4" s="1"/>
  <c r="AU33" i="4" s="1"/>
  <c r="Q32" i="4"/>
  <c r="AP32" i="4" s="1"/>
  <c r="AX32" i="4" s="1"/>
  <c r="AU32" i="4" s="1"/>
  <c r="Q31" i="4"/>
  <c r="AP31" i="4" s="1"/>
  <c r="AX31" i="4" s="1"/>
  <c r="AU31" i="4" s="1"/>
  <c r="Q30" i="4"/>
  <c r="AP30" i="4" s="1"/>
  <c r="AX30" i="4" s="1"/>
  <c r="AU30" i="4" s="1"/>
  <c r="Q29" i="4"/>
  <c r="AP29" i="4" s="1"/>
  <c r="AX29" i="4" s="1"/>
  <c r="AU29" i="4" s="1"/>
  <c r="Q28" i="4"/>
  <c r="AP28" i="4" s="1"/>
  <c r="AX28" i="4" s="1"/>
  <c r="AU28" i="4" s="1"/>
  <c r="Q27" i="4"/>
  <c r="AP27" i="4" s="1"/>
  <c r="AX27" i="4" s="1"/>
  <c r="AU27" i="4" s="1"/>
  <c r="Q26" i="4"/>
  <c r="AP26" i="4" s="1"/>
  <c r="AX26" i="4" s="1"/>
  <c r="AU26" i="4" s="1"/>
  <c r="Q25" i="4"/>
  <c r="AP25" i="4" s="1"/>
  <c r="AX25" i="4" s="1"/>
  <c r="AU25" i="4" s="1"/>
  <c r="Q24" i="4"/>
  <c r="AP24" i="4" s="1"/>
  <c r="AX24" i="4" s="1"/>
  <c r="AU24" i="4" s="1"/>
  <c r="Q23" i="4"/>
  <c r="AP23" i="4" s="1"/>
  <c r="AX23" i="4" s="1"/>
  <c r="AU23" i="4" s="1"/>
  <c r="Q22" i="4"/>
  <c r="AP22" i="4" s="1"/>
  <c r="AX22" i="4" s="1"/>
  <c r="AU22" i="4" s="1"/>
  <c r="Q21" i="4"/>
  <c r="AP21" i="4" s="1"/>
  <c r="AX21" i="4" s="1"/>
  <c r="AU21" i="4" s="1"/>
  <c r="Q20" i="4"/>
  <c r="AP20" i="4" s="1"/>
  <c r="AX20" i="4" s="1"/>
  <c r="AU20" i="4" s="1"/>
  <c r="Q19" i="4"/>
  <c r="AP19" i="4" s="1"/>
  <c r="AX19" i="4" s="1"/>
  <c r="AU19" i="4" s="1"/>
  <c r="Q18" i="4"/>
  <c r="AP18" i="4" s="1"/>
  <c r="AX18" i="4" s="1"/>
  <c r="AU18" i="4" s="1"/>
  <c r="Q17" i="4"/>
  <c r="AP17" i="4" s="1"/>
  <c r="AX17" i="4" s="1"/>
  <c r="AU17" i="4" s="1"/>
  <c r="Q16" i="4"/>
  <c r="AP16" i="4" s="1"/>
  <c r="AX16" i="4" s="1"/>
  <c r="AU16" i="4" s="1"/>
  <c r="Q15" i="4"/>
  <c r="AP15" i="4" s="1"/>
  <c r="AX15" i="4" s="1"/>
  <c r="AU15" i="4" s="1"/>
  <c r="Q14" i="4"/>
  <c r="AP14" i="4" s="1"/>
  <c r="AX14" i="4" s="1"/>
  <c r="AU14" i="4" s="1"/>
  <c r="Q13" i="4"/>
  <c r="AP13" i="4" s="1"/>
  <c r="AX13" i="4" s="1"/>
  <c r="AU13" i="4" s="1"/>
  <c r="Q12" i="4"/>
  <c r="AP12" i="4" s="1"/>
  <c r="AX12" i="4" s="1"/>
  <c r="AU12" i="4" s="1"/>
  <c r="Q11" i="4"/>
  <c r="AP11" i="4" s="1"/>
  <c r="AX11" i="4" s="1"/>
  <c r="AU11" i="4" s="1"/>
  <c r="Q10" i="4"/>
  <c r="AP10" i="4" s="1"/>
  <c r="AX10" i="4" s="1"/>
  <c r="AU10" i="4" s="1"/>
  <c r="Q9" i="4"/>
  <c r="AP9" i="4" s="1"/>
  <c r="AX9" i="4" s="1"/>
  <c r="AU9" i="4" s="1"/>
  <c r="Q8" i="4"/>
  <c r="AP8" i="4" s="1"/>
  <c r="AX8" i="4" s="1"/>
  <c r="AU8" i="4" s="1"/>
  <c r="Q7" i="4"/>
  <c r="AP7" i="4" s="1"/>
  <c r="AX7" i="4" s="1"/>
  <c r="AU7" i="4" s="1"/>
  <c r="Q6" i="4"/>
  <c r="AP6" i="4" s="1"/>
  <c r="AX6" i="4" s="1"/>
  <c r="AU6" i="4" s="1"/>
  <c r="Q5" i="4"/>
  <c r="AP5" i="4" s="1"/>
  <c r="AX5" i="4" s="1"/>
  <c r="AU5" i="4" s="1"/>
  <c r="Q4" i="4"/>
  <c r="AP4" i="4" s="1"/>
  <c r="AX4" i="4" s="1"/>
  <c r="AU4" i="4" s="1"/>
  <c r="M43" i="4"/>
  <c r="M42" i="4"/>
  <c r="AF42" i="4" s="1"/>
  <c r="AN42" i="4" s="1"/>
  <c r="AK42" i="4" s="1"/>
  <c r="M41" i="4"/>
  <c r="M40" i="4"/>
  <c r="M39" i="4"/>
  <c r="AF39" i="4" s="1"/>
  <c r="AN39" i="4" s="1"/>
  <c r="AK39" i="4" s="1"/>
  <c r="M38" i="4"/>
  <c r="AF38" i="4" s="1"/>
  <c r="AN38" i="4" s="1"/>
  <c r="AK38" i="4" s="1"/>
  <c r="M37" i="4"/>
  <c r="AF37" i="4" s="1"/>
  <c r="AN37" i="4" s="1"/>
  <c r="AK37" i="4" s="1"/>
  <c r="M36" i="4"/>
  <c r="AF36" i="4" s="1"/>
  <c r="AN36" i="4" s="1"/>
  <c r="AK36" i="4" s="1"/>
  <c r="M35" i="4"/>
  <c r="M34" i="4"/>
  <c r="AF34" i="4" s="1"/>
  <c r="AN34" i="4" s="1"/>
  <c r="AK34" i="4" s="1"/>
  <c r="M33" i="4"/>
  <c r="M32" i="4"/>
  <c r="M31" i="4"/>
  <c r="AF31" i="4" s="1"/>
  <c r="AN31" i="4" s="1"/>
  <c r="AK31" i="4" s="1"/>
  <c r="M30" i="4"/>
  <c r="AF30" i="4" s="1"/>
  <c r="AN30" i="4" s="1"/>
  <c r="AK30" i="4" s="1"/>
  <c r="M29" i="4"/>
  <c r="AF29" i="4" s="1"/>
  <c r="AN29" i="4" s="1"/>
  <c r="AK29" i="4" s="1"/>
  <c r="M28" i="4"/>
  <c r="AF28" i="4" s="1"/>
  <c r="AN28" i="4" s="1"/>
  <c r="AK28" i="4" s="1"/>
  <c r="M27" i="4"/>
  <c r="M26" i="4"/>
  <c r="AF26" i="4" s="1"/>
  <c r="AN26" i="4" s="1"/>
  <c r="AK26" i="4" s="1"/>
  <c r="M25" i="4"/>
  <c r="M24" i="4"/>
  <c r="AF24" i="4" s="1"/>
  <c r="AN24" i="4" s="1"/>
  <c r="AK24" i="4" s="1"/>
  <c r="M23" i="4"/>
  <c r="AF23" i="4" s="1"/>
  <c r="AN23" i="4" s="1"/>
  <c r="AK23" i="4" s="1"/>
  <c r="M22" i="4"/>
  <c r="AF22" i="4" s="1"/>
  <c r="AN22" i="4" s="1"/>
  <c r="AK22" i="4" s="1"/>
  <c r="M21" i="4"/>
  <c r="AF21" i="4" s="1"/>
  <c r="AN21" i="4" s="1"/>
  <c r="AK21" i="4" s="1"/>
  <c r="M20" i="4"/>
  <c r="AF20" i="4" s="1"/>
  <c r="AN20" i="4" s="1"/>
  <c r="AK20" i="4" s="1"/>
  <c r="M19" i="4"/>
  <c r="M18" i="4"/>
  <c r="AF18" i="4" s="1"/>
  <c r="AN18" i="4" s="1"/>
  <c r="AK18" i="4" s="1"/>
  <c r="M17" i="4"/>
  <c r="AF17" i="4" s="1"/>
  <c r="AN17" i="4" s="1"/>
  <c r="AK17" i="4" s="1"/>
  <c r="M16" i="4"/>
  <c r="M15" i="4"/>
  <c r="M14" i="4"/>
  <c r="AF14" i="4" s="1"/>
  <c r="AN14" i="4" s="1"/>
  <c r="AK14" i="4" s="1"/>
  <c r="M13" i="4"/>
  <c r="AF13" i="4" s="1"/>
  <c r="AN13" i="4" s="1"/>
  <c r="AK13" i="4" s="1"/>
  <c r="M12" i="4"/>
  <c r="AF12" i="4" s="1"/>
  <c r="AN12" i="4" s="1"/>
  <c r="AK12" i="4" s="1"/>
  <c r="M11" i="4"/>
  <c r="M10" i="4"/>
  <c r="AF10" i="4" s="1"/>
  <c r="AN10" i="4" s="1"/>
  <c r="AK10" i="4" s="1"/>
  <c r="M9" i="4"/>
  <c r="M8" i="4"/>
  <c r="M7" i="4"/>
  <c r="AF7" i="4" s="1"/>
  <c r="AN7" i="4" s="1"/>
  <c r="AK7" i="4" s="1"/>
  <c r="M6" i="4"/>
  <c r="AF6" i="4" s="1"/>
  <c r="AN6" i="4" s="1"/>
  <c r="AK6" i="4" s="1"/>
  <c r="M5" i="4"/>
  <c r="AF5" i="4" s="1"/>
  <c r="AN5" i="4" s="1"/>
  <c r="AK5" i="4" s="1"/>
  <c r="M4" i="4"/>
  <c r="AF4" i="4" s="1"/>
  <c r="AN4" i="4" s="1"/>
  <c r="AK4" i="4" s="1"/>
  <c r="U36" i="5" l="1"/>
  <c r="U37" i="5" s="1"/>
  <c r="BF24" i="4"/>
  <c r="AS37" i="4"/>
  <c r="AT13" i="4"/>
  <c r="AV13" i="4" s="1"/>
  <c r="AY13" i="4" s="1"/>
  <c r="AT29" i="4"/>
  <c r="AV29" i="4" s="1"/>
  <c r="AY29" i="4" s="1"/>
  <c r="AL36" i="4"/>
  <c r="AS32" i="4"/>
  <c r="BF25" i="4"/>
  <c r="BF21" i="4"/>
  <c r="AT22" i="4"/>
  <c r="AV22" i="4" s="1"/>
  <c r="AY22" i="4" s="1"/>
  <c r="AT7" i="4"/>
  <c r="AV7" i="4" s="1"/>
  <c r="AY7" i="4" s="1"/>
  <c r="AI16" i="4"/>
  <c r="AI9" i="4"/>
  <c r="AS9" i="4"/>
  <c r="AS31" i="4"/>
  <c r="AT15" i="4"/>
  <c r="AV15" i="4" s="1"/>
  <c r="AY15" i="4" s="1"/>
  <c r="AS21" i="4"/>
  <c r="AL23" i="4"/>
  <c r="BF16" i="4"/>
  <c r="AB25" i="4"/>
  <c r="AT25" i="4"/>
  <c r="AV25" i="4" s="1"/>
  <c r="AY25" i="4" s="1"/>
  <c r="BF15" i="4"/>
  <c r="BF7" i="4"/>
  <c r="AS16" i="4"/>
  <c r="AS8" i="4"/>
  <c r="AT23" i="4"/>
  <c r="AV23" i="4" s="1"/>
  <c r="AY23" i="4" s="1"/>
  <c r="AV32" i="4"/>
  <c r="AT40" i="4"/>
  <c r="AV40" i="4" s="1"/>
  <c r="AY40" i="4" s="1"/>
  <c r="AB17" i="4"/>
  <c r="BF12" i="4"/>
  <c r="BF8" i="4"/>
  <c r="BF17" i="4"/>
  <c r="BF13" i="4"/>
  <c r="BF36" i="4"/>
  <c r="BF9" i="4"/>
  <c r="BF23" i="4"/>
  <c r="BF32" i="4"/>
  <c r="BF41" i="4"/>
  <c r="BF5" i="4"/>
  <c r="BF19" i="4"/>
  <c r="BF28" i="4"/>
  <c r="BF37" i="4"/>
  <c r="BF33" i="4"/>
  <c r="BF11" i="4"/>
  <c r="BF20" i="4"/>
  <c r="BF29" i="4"/>
  <c r="BF4" i="4"/>
  <c r="BF40" i="4"/>
  <c r="BF27" i="4"/>
  <c r="BF31" i="4"/>
  <c r="BF35" i="4"/>
  <c r="BF39" i="4"/>
  <c r="BF43" i="4"/>
  <c r="BF6" i="4"/>
  <c r="BF10" i="4"/>
  <c r="BF14" i="4"/>
  <c r="BF18" i="4"/>
  <c r="BF22" i="4"/>
  <c r="BF26" i="4"/>
  <c r="BF30" i="4"/>
  <c r="BF34" i="4"/>
  <c r="BF38" i="4"/>
  <c r="BF42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I21" i="4" s="1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AI5" i="4"/>
  <c r="AI32" i="4"/>
  <c r="Y19" i="4"/>
  <c r="AT39" i="4"/>
  <c r="AV39" i="4" s="1"/>
  <c r="AY39" i="4" s="1"/>
  <c r="AT41" i="4"/>
  <c r="AV41" i="4" s="1"/>
  <c r="AY41" i="4" s="1"/>
  <c r="Z16" i="4"/>
  <c r="AB16" i="4" s="1"/>
  <c r="AE16" i="4" s="1"/>
  <c r="Z15" i="4"/>
  <c r="AB15" i="4" s="1"/>
  <c r="AE15" i="4" s="1"/>
  <c r="AI23" i="4"/>
  <c r="AI15" i="4"/>
  <c r="AI8" i="4"/>
  <c r="AT6" i="4"/>
  <c r="AV6" i="4" s="1"/>
  <c r="AY6" i="4" s="1"/>
  <c r="AJ37" i="4"/>
  <c r="AL37" i="4" s="1"/>
  <c r="AO37" i="4" s="1"/>
  <c r="Y25" i="4"/>
  <c r="AE25" i="4" s="1"/>
  <c r="Z8" i="4"/>
  <c r="AB8" i="4" s="1"/>
  <c r="AE8" i="4" s="1"/>
  <c r="AT24" i="4"/>
  <c r="AV24" i="4" s="1"/>
  <c r="AY24" i="4" s="1"/>
  <c r="AT35" i="4"/>
  <c r="AV35" i="4" s="1"/>
  <c r="AY35" i="4" s="1"/>
  <c r="AL7" i="4"/>
  <c r="AI36" i="4"/>
  <c r="AS18" i="4"/>
  <c r="AT26" i="4"/>
  <c r="AV26" i="4" s="1"/>
  <c r="AY26" i="4" s="1"/>
  <c r="AT10" i="4"/>
  <c r="AV10" i="4" s="1"/>
  <c r="AY10" i="4" s="1"/>
  <c r="AS19" i="4"/>
  <c r="AS28" i="4"/>
  <c r="Z23" i="4"/>
  <c r="AB23" i="4" s="1"/>
  <c r="AE23" i="4" s="1"/>
  <c r="Y11" i="4"/>
  <c r="Z27" i="4"/>
  <c r="AB27" i="4" s="1"/>
  <c r="AE27" i="4" s="1"/>
  <c r="Y33" i="4"/>
  <c r="AB11" i="4"/>
  <c r="AB9" i="4"/>
  <c r="AI31" i="4"/>
  <c r="AJ21" i="4"/>
  <c r="AL21" i="4" s="1"/>
  <c r="AO21" i="4" s="1"/>
  <c r="Z40" i="4"/>
  <c r="AB40" i="4" s="1"/>
  <c r="AE40" i="4" s="1"/>
  <c r="Z18" i="4"/>
  <c r="AB18" i="4" s="1"/>
  <c r="AE18" i="4" s="1"/>
  <c r="Z43" i="4"/>
  <c r="AB43" i="4" s="1"/>
  <c r="AE43" i="4" s="1"/>
  <c r="Z35" i="4"/>
  <c r="AB35" i="4" s="1"/>
  <c r="AE35" i="4" s="1"/>
  <c r="AL28" i="4"/>
  <c r="AI39" i="4"/>
  <c r="AI24" i="4"/>
  <c r="AJ13" i="4"/>
  <c r="AL13" i="4" s="1"/>
  <c r="AO13" i="4" s="1"/>
  <c r="AT34" i="4"/>
  <c r="AV34" i="4" s="1"/>
  <c r="AY34" i="4" s="1"/>
  <c r="AB29" i="4"/>
  <c r="AI29" i="4"/>
  <c r="Z34" i="4"/>
  <c r="AB34" i="4" s="1"/>
  <c r="AE34" i="4" s="1"/>
  <c r="Y29" i="4"/>
  <c r="Z24" i="4"/>
  <c r="AB24" i="4" s="1"/>
  <c r="AE24" i="4" s="1"/>
  <c r="Y17" i="4"/>
  <c r="AE17" i="4" s="1"/>
  <c r="Y10" i="4"/>
  <c r="AS43" i="4"/>
  <c r="Y42" i="4"/>
  <c r="Y13" i="4"/>
  <c r="AB10" i="4"/>
  <c r="AJ41" i="4"/>
  <c r="Y37" i="4"/>
  <c r="Z32" i="4"/>
  <c r="AB32" i="4" s="1"/>
  <c r="AE32" i="4" s="1"/>
  <c r="Y5" i="4"/>
  <c r="AT14" i="4"/>
  <c r="AV14" i="4" s="1"/>
  <c r="AY14" i="4" s="1"/>
  <c r="AT30" i="4"/>
  <c r="AV30" i="4" s="1"/>
  <c r="AY30" i="4" s="1"/>
  <c r="AS33" i="4"/>
  <c r="AT38" i="4"/>
  <c r="AV38" i="4" s="1"/>
  <c r="AY38" i="4" s="1"/>
  <c r="AB42" i="4"/>
  <c r="AJ33" i="4"/>
  <c r="AJ20" i="4"/>
  <c r="AL20" i="4" s="1"/>
  <c r="AO20" i="4" s="1"/>
  <c r="AJ17" i="4"/>
  <c r="AL17" i="4" s="1"/>
  <c r="AO17" i="4" s="1"/>
  <c r="Z39" i="4"/>
  <c r="AB39" i="4" s="1"/>
  <c r="AE39" i="4" s="1"/>
  <c r="Z7" i="4"/>
  <c r="AB7" i="4" s="1"/>
  <c r="AE7" i="4" s="1"/>
  <c r="AJ40" i="4"/>
  <c r="AJ25" i="4"/>
  <c r="AJ12" i="4"/>
  <c r="AL12" i="4" s="1"/>
  <c r="AO12" i="4" s="1"/>
  <c r="Z31" i="4"/>
  <c r="AB31" i="4" s="1"/>
  <c r="AE31" i="4" s="1"/>
  <c r="Z26" i="4"/>
  <c r="AB26" i="4" s="1"/>
  <c r="AE26" i="4" s="1"/>
  <c r="Y21" i="4"/>
  <c r="AS4" i="4"/>
  <c r="AS27" i="4"/>
  <c r="AI35" i="4"/>
  <c r="AI28" i="4"/>
  <c r="AI7" i="4"/>
  <c r="Y41" i="4"/>
  <c r="Y9" i="4"/>
  <c r="AS12" i="4"/>
  <c r="AT20" i="4"/>
  <c r="AV20" i="4" s="1"/>
  <c r="AY20" i="4" s="1"/>
  <c r="AS5" i="4"/>
  <c r="AT11" i="4"/>
  <c r="AV11" i="4" s="1"/>
  <c r="AY11" i="4" s="1"/>
  <c r="AT17" i="4"/>
  <c r="AV17" i="4" s="1"/>
  <c r="AY17" i="4" s="1"/>
  <c r="AT42" i="4"/>
  <c r="AV42" i="4" s="1"/>
  <c r="AY42" i="4" s="1"/>
  <c r="AV5" i="4"/>
  <c r="AV21" i="4"/>
  <c r="AV37" i="4"/>
  <c r="AT36" i="4"/>
  <c r="AV36" i="4" s="1"/>
  <c r="AY36" i="4" s="1"/>
  <c r="AV12" i="4"/>
  <c r="AV28" i="4"/>
  <c r="AV18" i="4"/>
  <c r="AV4" i="4"/>
  <c r="AV19" i="4"/>
  <c r="AV27" i="4"/>
  <c r="AV43" i="4"/>
  <c r="AV9" i="4"/>
  <c r="AV33" i="4"/>
  <c r="AV31" i="4"/>
  <c r="AV8" i="4"/>
  <c r="AV16" i="4"/>
  <c r="AB19" i="4"/>
  <c r="AB5" i="4"/>
  <c r="AB33" i="4"/>
  <c r="AB13" i="4"/>
  <c r="AB37" i="4"/>
  <c r="AB41" i="4"/>
  <c r="AB21" i="4"/>
  <c r="Z36" i="4"/>
  <c r="AB36" i="4" s="1"/>
  <c r="AE36" i="4" s="1"/>
  <c r="Z28" i="4"/>
  <c r="AB28" i="4" s="1"/>
  <c r="AE28" i="4" s="1"/>
  <c r="Z20" i="4"/>
  <c r="AB20" i="4" s="1"/>
  <c r="AE20" i="4" s="1"/>
  <c r="Z12" i="4"/>
  <c r="AB12" i="4" s="1"/>
  <c r="AE12" i="4" s="1"/>
  <c r="Z38" i="4"/>
  <c r="AB38" i="4" s="1"/>
  <c r="AE38" i="4" s="1"/>
  <c r="Z30" i="4"/>
  <c r="AB30" i="4" s="1"/>
  <c r="AE30" i="4" s="1"/>
  <c r="Z22" i="4"/>
  <c r="AB22" i="4" s="1"/>
  <c r="AE22" i="4" s="1"/>
  <c r="Z14" i="4"/>
  <c r="AB14" i="4" s="1"/>
  <c r="AE14" i="4" s="1"/>
  <c r="Z6" i="4"/>
  <c r="AB6" i="4" s="1"/>
  <c r="AE6" i="4" s="1"/>
  <c r="AL29" i="4"/>
  <c r="AL24" i="4"/>
  <c r="AL39" i="4"/>
  <c r="AL5" i="4"/>
  <c r="AL31" i="4"/>
  <c r="AJ42" i="4"/>
  <c r="AL42" i="4" s="1"/>
  <c r="AO42" i="4" s="1"/>
  <c r="AJ34" i="4"/>
  <c r="AL34" i="4" s="1"/>
  <c r="AO34" i="4" s="1"/>
  <c r="AJ26" i="4"/>
  <c r="AL26" i="4" s="1"/>
  <c r="AO26" i="4" s="1"/>
  <c r="AJ18" i="4"/>
  <c r="AL18" i="4" s="1"/>
  <c r="AO18" i="4" s="1"/>
  <c r="AJ10" i="4"/>
  <c r="AL10" i="4" s="1"/>
  <c r="AO10" i="4" s="1"/>
  <c r="AJ43" i="4"/>
  <c r="AJ27" i="4"/>
  <c r="AJ19" i="4"/>
  <c r="AJ11" i="4"/>
  <c r="AJ38" i="4"/>
  <c r="AL38" i="4" s="1"/>
  <c r="AO38" i="4" s="1"/>
  <c r="AJ30" i="4"/>
  <c r="AL30" i="4" s="1"/>
  <c r="AO30" i="4" s="1"/>
  <c r="AJ22" i="4"/>
  <c r="AL22" i="4" s="1"/>
  <c r="AO22" i="4" s="1"/>
  <c r="AJ14" i="4"/>
  <c r="AL14" i="4" s="1"/>
  <c r="AO14" i="4" s="1"/>
  <c r="AJ6" i="4"/>
  <c r="AL6" i="4" s="1"/>
  <c r="AO6" i="4" s="1"/>
  <c r="AF15" i="4"/>
  <c r="AN15" i="4" s="1"/>
  <c r="AK15" i="4" s="1"/>
  <c r="AL15" i="4" s="1"/>
  <c r="AF8" i="4"/>
  <c r="AN8" i="4" s="1"/>
  <c r="AK8" i="4" s="1"/>
  <c r="AL8" i="4" s="1"/>
  <c r="AF16" i="4"/>
  <c r="AN16" i="4" s="1"/>
  <c r="AK16" i="4" s="1"/>
  <c r="AL16" i="4" s="1"/>
  <c r="AF32" i="4"/>
  <c r="AN32" i="4" s="1"/>
  <c r="AK32" i="4" s="1"/>
  <c r="AL32" i="4" s="1"/>
  <c r="AF9" i="4"/>
  <c r="AN9" i="4" s="1"/>
  <c r="AK9" i="4" s="1"/>
  <c r="AL9" i="4" s="1"/>
  <c r="AF25" i="4"/>
  <c r="AN25" i="4" s="1"/>
  <c r="AK25" i="4" s="1"/>
  <c r="AF33" i="4"/>
  <c r="AN33" i="4" s="1"/>
  <c r="AK33" i="4" s="1"/>
  <c r="AF41" i="4"/>
  <c r="AN41" i="4" s="1"/>
  <c r="AK41" i="4" s="1"/>
  <c r="AF40" i="4"/>
  <c r="AN40" i="4" s="1"/>
  <c r="AK40" i="4" s="1"/>
  <c r="AF11" i="4"/>
  <c r="AN11" i="4" s="1"/>
  <c r="AK11" i="4" s="1"/>
  <c r="AF19" i="4"/>
  <c r="AN19" i="4" s="1"/>
  <c r="AK19" i="4" s="1"/>
  <c r="AF27" i="4"/>
  <c r="AN27" i="4" s="1"/>
  <c r="AK27" i="4" s="1"/>
  <c r="AF35" i="4"/>
  <c r="AN35" i="4" s="1"/>
  <c r="AK35" i="4" s="1"/>
  <c r="AL35" i="4" s="1"/>
  <c r="AF43" i="4"/>
  <c r="AN43" i="4" s="1"/>
  <c r="AK43" i="4" s="1"/>
  <c r="AI4" i="4"/>
  <c r="AL4" i="4"/>
  <c r="AA4" i="4"/>
  <c r="AB4" i="4" s="1"/>
  <c r="Y4" i="4"/>
  <c r="U31" i="5"/>
  <c r="X31" i="5" s="1"/>
  <c r="U23" i="5"/>
  <c r="X23" i="5" s="1"/>
  <c r="U15" i="5"/>
  <c r="X15" i="5" s="1"/>
  <c r="BI24" i="4" l="1"/>
  <c r="AY37" i="4"/>
  <c r="BI15" i="4"/>
  <c r="AO36" i="4"/>
  <c r="AO9" i="4"/>
  <c r="AS1" i="4"/>
  <c r="BF1" i="4"/>
  <c r="Y1" i="4"/>
  <c r="AV1" i="4"/>
  <c r="AB1" i="4"/>
  <c r="BC1" i="4"/>
  <c r="AY32" i="4"/>
  <c r="AI1" i="4"/>
  <c r="AY9" i="4"/>
  <c r="AY19" i="4"/>
  <c r="AY21" i="4"/>
  <c r="AO31" i="4"/>
  <c r="BI25" i="4"/>
  <c r="BI7" i="4"/>
  <c r="AY8" i="4"/>
  <c r="AY31" i="4"/>
  <c r="AO23" i="4"/>
  <c r="BI16" i="4"/>
  <c r="AY16" i="4"/>
  <c r="AO16" i="4"/>
  <c r="BI39" i="4"/>
  <c r="BI23" i="4"/>
  <c r="AO28" i="4"/>
  <c r="AO5" i="4"/>
  <c r="BI11" i="4"/>
  <c r="AO39" i="4"/>
  <c r="AL41" i="4"/>
  <c r="AO41" i="4" s="1"/>
  <c r="BI28" i="4"/>
  <c r="BI42" i="4"/>
  <c r="BI10" i="4"/>
  <c r="BI5" i="4"/>
  <c r="BI32" i="4"/>
  <c r="BI19" i="4"/>
  <c r="BI13" i="4"/>
  <c r="BI17" i="4"/>
  <c r="BI26" i="4"/>
  <c r="BI8" i="4"/>
  <c r="BI33" i="4"/>
  <c r="BI36" i="4"/>
  <c r="BI20" i="4"/>
  <c r="BI12" i="4"/>
  <c r="AE37" i="4"/>
  <c r="BI37" i="4"/>
  <c r="BI29" i="4"/>
  <c r="BI31" i="4"/>
  <c r="BI41" i="4"/>
  <c r="BI9" i="4"/>
  <c r="BI4" i="4"/>
  <c r="BI40" i="4"/>
  <c r="BI43" i="4"/>
  <c r="BI38" i="4"/>
  <c r="BI6" i="4"/>
  <c r="BI22" i="4"/>
  <c r="BI27" i="4"/>
  <c r="BI35" i="4"/>
  <c r="BI18" i="4"/>
  <c r="BI14" i="4"/>
  <c r="BI34" i="4"/>
  <c r="BI30" i="4"/>
  <c r="AL25" i="4"/>
  <c r="AO25" i="4" s="1"/>
  <c r="AO35" i="4"/>
  <c r="AE19" i="4"/>
  <c r="AO32" i="4"/>
  <c r="AO29" i="4"/>
  <c r="AY28" i="4"/>
  <c r="AO8" i="4"/>
  <c r="AO15" i="4"/>
  <c r="AL40" i="4"/>
  <c r="AO40" i="4" s="1"/>
  <c r="AE13" i="4"/>
  <c r="AY18" i="4"/>
  <c r="AL33" i="4"/>
  <c r="AO33" i="4" s="1"/>
  <c r="AO24" i="4"/>
  <c r="AE33" i="4"/>
  <c r="AO7" i="4"/>
  <c r="AE42" i="4"/>
  <c r="AL11" i="4"/>
  <c r="AO11" i="4" s="1"/>
  <c r="AE5" i="4"/>
  <c r="AE11" i="4"/>
  <c r="AE10" i="4"/>
  <c r="AE9" i="4"/>
  <c r="AE21" i="4"/>
  <c r="AE41" i="4"/>
  <c r="AY43" i="4"/>
  <c r="AL43" i="4"/>
  <c r="AO43" i="4" s="1"/>
  <c r="AE29" i="4"/>
  <c r="AY12" i="4"/>
  <c r="AL19" i="4"/>
  <c r="AO19" i="4" s="1"/>
  <c r="AY4" i="4"/>
  <c r="AL27" i="4"/>
  <c r="AO27" i="4" s="1"/>
  <c r="AY27" i="4"/>
  <c r="AY33" i="4"/>
  <c r="AY5" i="4"/>
  <c r="AO4" i="4"/>
  <c r="AE4" i="4"/>
  <c r="BK1" i="4" l="1"/>
  <c r="AL1" i="4"/>
  <c r="BL1" i="4" s="1"/>
  <c r="BM1" i="4" s="1"/>
  <c r="E43" i="4" l="1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K68" i="3" l="1"/>
  <c r="K60" i="3"/>
  <c r="K51" i="3"/>
  <c r="K43" i="3"/>
  <c r="A68" i="3"/>
  <c r="A60" i="3"/>
  <c r="A51" i="3"/>
  <c r="A43" i="3"/>
  <c r="U30" i="3"/>
  <c r="U22" i="3"/>
  <c r="U13" i="3"/>
  <c r="U5" i="3"/>
  <c r="K30" i="3"/>
  <c r="K22" i="3"/>
  <c r="K13" i="3"/>
  <c r="K5" i="3"/>
  <c r="A30" i="3"/>
  <c r="A22" i="3"/>
  <c r="A13" i="3"/>
  <c r="A5" i="3"/>
  <c r="AA30" i="3"/>
  <c r="AA32" i="3" s="1"/>
  <c r="X29" i="3"/>
  <c r="X28" i="3" s="1"/>
  <c r="AA22" i="3"/>
  <c r="AA24" i="3" s="1"/>
  <c r="X21" i="3"/>
  <c r="AA21" i="3" s="1"/>
  <c r="AC23" i="3" s="1"/>
  <c r="AB23" i="3" s="1"/>
  <c r="X20" i="3"/>
  <c r="AA13" i="3"/>
  <c r="AA15" i="3" s="1"/>
  <c r="X12" i="3"/>
  <c r="AA12" i="3" s="1"/>
  <c r="AC14" i="3" s="1"/>
  <c r="AB14" i="3" s="1"/>
  <c r="AA7" i="3"/>
  <c r="AB5" i="3"/>
  <c r="AA5" i="3"/>
  <c r="X4" i="3"/>
  <c r="AA4" i="3" s="1"/>
  <c r="AC6" i="3" s="1"/>
  <c r="AB6" i="3" s="1"/>
  <c r="Q68" i="3"/>
  <c r="Q70" i="3" s="1"/>
  <c r="N67" i="3"/>
  <c r="N66" i="3" s="1"/>
  <c r="Q60" i="3"/>
  <c r="R60" i="3" s="1"/>
  <c r="N59" i="3"/>
  <c r="Q59" i="3" s="1"/>
  <c r="S61" i="3" s="1"/>
  <c r="R61" i="3" s="1"/>
  <c r="Q51" i="3"/>
  <c r="R51" i="3" s="1"/>
  <c r="N50" i="3"/>
  <c r="Q50" i="3" s="1"/>
  <c r="S52" i="3" s="1"/>
  <c r="R52" i="3" s="1"/>
  <c r="Q43" i="3"/>
  <c r="R43" i="3" s="1"/>
  <c r="N42" i="3"/>
  <c r="Q42" i="3" s="1"/>
  <c r="S44" i="3" s="1"/>
  <c r="R44" i="3" s="1"/>
  <c r="R45" i="3" s="1"/>
  <c r="G62" i="3"/>
  <c r="G68" i="3"/>
  <c r="G70" i="3" s="1"/>
  <c r="D67" i="3"/>
  <c r="G67" i="3" s="1"/>
  <c r="I69" i="3" s="1"/>
  <c r="H69" i="3" s="1"/>
  <c r="G60" i="3"/>
  <c r="D59" i="3"/>
  <c r="D58" i="3" s="1"/>
  <c r="H51" i="3"/>
  <c r="G51" i="3"/>
  <c r="G53" i="3" s="1"/>
  <c r="D50" i="3"/>
  <c r="G50" i="3" s="1"/>
  <c r="I52" i="3" s="1"/>
  <c r="H52" i="3" s="1"/>
  <c r="G43" i="3"/>
  <c r="H43" i="3" s="1"/>
  <c r="D42" i="3"/>
  <c r="G42" i="3" s="1"/>
  <c r="I44" i="3" s="1"/>
  <c r="H44" i="3" s="1"/>
  <c r="N3" i="3"/>
  <c r="D28" i="3"/>
  <c r="Q30" i="3"/>
  <c r="Q32" i="3" s="1"/>
  <c r="N29" i="3"/>
  <c r="Q29" i="3" s="1"/>
  <c r="S31" i="3" s="1"/>
  <c r="R31" i="3" s="1"/>
  <c r="Q22" i="3"/>
  <c r="Q24" i="3" s="1"/>
  <c r="N21" i="3"/>
  <c r="Q21" i="3" s="1"/>
  <c r="S23" i="3" s="1"/>
  <c r="R23" i="3" s="1"/>
  <c r="Q13" i="3"/>
  <c r="Q15" i="3" s="1"/>
  <c r="N12" i="3"/>
  <c r="Q12" i="3" s="1"/>
  <c r="S14" i="3" s="1"/>
  <c r="R14" i="3" s="1"/>
  <c r="Q5" i="3"/>
  <c r="N4" i="3"/>
  <c r="S6" i="3" s="1"/>
  <c r="R6" i="3" s="1"/>
  <c r="G30" i="3"/>
  <c r="G32" i="3" s="1"/>
  <c r="D29" i="3"/>
  <c r="G29" i="3" s="1"/>
  <c r="I31" i="3" s="1"/>
  <c r="H31" i="3" s="1"/>
  <c r="G22" i="3"/>
  <c r="G24" i="3" s="1"/>
  <c r="D21" i="3"/>
  <c r="G21" i="3" s="1"/>
  <c r="I23" i="3" s="1"/>
  <c r="H23" i="3" s="1"/>
  <c r="G13" i="3"/>
  <c r="H13" i="3" s="1"/>
  <c r="D12" i="3"/>
  <c r="G12" i="3" s="1"/>
  <c r="I14" i="3" s="1"/>
  <c r="H14" i="3" s="1"/>
  <c r="G7" i="3"/>
  <c r="D4" i="3"/>
  <c r="I6" i="3" s="1"/>
  <c r="H6" i="3" s="1"/>
  <c r="AA29" i="3" l="1"/>
  <c r="AC31" i="3" s="1"/>
  <c r="AB31" i="3" s="1"/>
  <c r="AB30" i="3"/>
  <c r="AB22" i="3"/>
  <c r="AB24" i="3" s="1"/>
  <c r="AC24" i="3" s="1"/>
  <c r="X11" i="3"/>
  <c r="AB13" i="3"/>
  <c r="AB15" i="3" s="1"/>
  <c r="AC15" i="3" s="1"/>
  <c r="AB7" i="3"/>
  <c r="AC7" i="3" s="1"/>
  <c r="X3" i="3"/>
  <c r="H22" i="3"/>
  <c r="N20" i="3"/>
  <c r="Q45" i="3"/>
  <c r="S45" i="3" s="1"/>
  <c r="D3" i="3"/>
  <c r="G45" i="3"/>
  <c r="D66" i="3"/>
  <c r="H15" i="3"/>
  <c r="D11" i="3"/>
  <c r="H53" i="3"/>
  <c r="I53" i="3" s="1"/>
  <c r="N28" i="3"/>
  <c r="D20" i="3"/>
  <c r="N41" i="3"/>
  <c r="R53" i="3"/>
  <c r="S53" i="3" s="1"/>
  <c r="R62" i="3"/>
  <c r="Q67" i="3"/>
  <c r="S69" i="3" s="1"/>
  <c r="R69" i="3" s="1"/>
  <c r="Q53" i="3"/>
  <c r="N49" i="3"/>
  <c r="R68" i="3"/>
  <c r="Q62" i="3"/>
  <c r="N58" i="3"/>
  <c r="G59" i="3"/>
  <c r="I61" i="3" s="1"/>
  <c r="H61" i="3" s="1"/>
  <c r="D49" i="3"/>
  <c r="D41" i="3"/>
  <c r="H45" i="3"/>
  <c r="H60" i="3"/>
  <c r="H68" i="3"/>
  <c r="H70" i="3" s="1"/>
  <c r="I70" i="3" s="1"/>
  <c r="N11" i="3"/>
  <c r="R5" i="3"/>
  <c r="R7" i="3" s="1"/>
  <c r="S7" i="3" s="1"/>
  <c r="R13" i="3"/>
  <c r="R15" i="3" s="1"/>
  <c r="S15" i="3" s="1"/>
  <c r="R22" i="3"/>
  <c r="R24" i="3" s="1"/>
  <c r="S24" i="3" s="1"/>
  <c r="R30" i="3"/>
  <c r="R32" i="3" s="1"/>
  <c r="S32" i="3" s="1"/>
  <c r="H30" i="3"/>
  <c r="H32" i="3" s="1"/>
  <c r="I32" i="3" s="1"/>
  <c r="H24" i="3"/>
  <c r="I24" i="3" s="1"/>
  <c r="G15" i="3"/>
  <c r="I15" i="3" s="1"/>
  <c r="H5" i="3"/>
  <c r="H7" i="3" s="1"/>
  <c r="I7" i="3" s="1"/>
  <c r="E35" i="1"/>
  <c r="AB32" i="3" l="1"/>
  <c r="AC32" i="3" s="1"/>
  <c r="R70" i="3"/>
  <c r="S70" i="3" s="1"/>
  <c r="H62" i="3"/>
  <c r="I62" i="3" s="1"/>
  <c r="I45" i="3"/>
  <c r="S62" i="3"/>
  <c r="J9" i="2"/>
  <c r="S36" i="2"/>
  <c r="S38" i="2" s="1"/>
  <c r="H36" i="2"/>
  <c r="I36" i="2" s="1"/>
  <c r="S35" i="2"/>
  <c r="U37" i="2" s="1"/>
  <c r="T37" i="2" s="1"/>
  <c r="P35" i="2"/>
  <c r="E35" i="2"/>
  <c r="H35" i="2" s="1"/>
  <c r="H27" i="2"/>
  <c r="E26" i="2"/>
  <c r="H26" i="2" s="1"/>
  <c r="H18" i="2"/>
  <c r="I18" i="2" s="1"/>
  <c r="H17" i="2"/>
  <c r="E17" i="2"/>
  <c r="S13" i="2"/>
  <c r="R13" i="2"/>
  <c r="S12" i="2"/>
  <c r="S11" i="2"/>
  <c r="S10" i="2"/>
  <c r="S9" i="2"/>
  <c r="H9" i="2"/>
  <c r="S8" i="2"/>
  <c r="E8" i="2"/>
  <c r="H8" i="2" s="1"/>
  <c r="S7" i="2"/>
  <c r="S6" i="2"/>
  <c r="S5" i="2"/>
  <c r="S4" i="2"/>
  <c r="S3" i="2"/>
  <c r="H38" i="2" l="1"/>
  <c r="I9" i="2"/>
  <c r="J28" i="2"/>
  <c r="I28" i="2" s="1"/>
  <c r="I27" i="2"/>
  <c r="J10" i="2"/>
  <c r="I10" i="2" s="1"/>
  <c r="H29" i="2"/>
  <c r="J19" i="2"/>
  <c r="I19" i="2" s="1"/>
  <c r="I20" i="2" s="1"/>
  <c r="J20" i="2" s="1"/>
  <c r="H20" i="2"/>
  <c r="H11" i="2"/>
  <c r="J37" i="2"/>
  <c r="I37" i="2" s="1"/>
  <c r="I38" i="2" s="1"/>
  <c r="T36" i="2"/>
  <c r="T38" i="2" s="1"/>
  <c r="U38" i="2" s="1"/>
  <c r="E17" i="1"/>
  <c r="J38" i="2" l="1"/>
  <c r="I11" i="2"/>
  <c r="J11" i="2" s="1"/>
  <c r="I29" i="2"/>
  <c r="J29" i="2" s="1"/>
  <c r="J2" i="2"/>
  <c r="J3" i="2" l="1"/>
  <c r="K3" i="2" s="1"/>
  <c r="H17" i="1" l="1"/>
  <c r="J19" i="1" s="1"/>
  <c r="I19" i="1" s="1"/>
  <c r="H36" i="1"/>
  <c r="H27" i="1"/>
  <c r="H18" i="1"/>
  <c r="H20" i="1" s="1"/>
  <c r="H38" i="1" l="1"/>
  <c r="I36" i="1"/>
  <c r="H35" i="1"/>
  <c r="J37" i="1" s="1"/>
  <c r="I37" i="1" s="1"/>
  <c r="H29" i="1"/>
  <c r="I27" i="1"/>
  <c r="E26" i="1"/>
  <c r="H26" i="1" s="1"/>
  <c r="J28" i="1" s="1"/>
  <c r="I28" i="1" s="1"/>
  <c r="I18" i="1"/>
  <c r="I20" i="1" s="1"/>
  <c r="J20" i="1" s="1"/>
  <c r="H9" i="1"/>
  <c r="H11" i="1" s="1"/>
  <c r="E8" i="1"/>
  <c r="H8" i="1" s="1"/>
  <c r="J10" i="1" s="1"/>
  <c r="I10" i="1" s="1"/>
  <c r="J2" i="1" l="1"/>
  <c r="I9" i="1"/>
  <c r="I11" i="1" s="1"/>
  <c r="J11" i="1" s="1"/>
  <c r="I38" i="1"/>
  <c r="J38" i="1" s="1"/>
  <c r="I29" i="1"/>
  <c r="J29" i="1" s="1"/>
  <c r="J3" i="1" l="1"/>
  <c r="K3" i="1" s="1"/>
</calcChain>
</file>

<file path=xl/sharedStrings.xml><?xml version="1.0" encoding="utf-8"?>
<sst xmlns="http://schemas.openxmlformats.org/spreadsheetml/2006/main" count="812" uniqueCount="181">
  <si>
    <t>Cluster 1</t>
  </si>
  <si>
    <t>SCEN1</t>
  </si>
  <si>
    <t>SCEN2</t>
  </si>
  <si>
    <t>Change</t>
  </si>
  <si>
    <t>Elasticity</t>
  </si>
  <si>
    <t>ELAST</t>
  </si>
  <si>
    <t>Coeff</t>
  </si>
  <si>
    <t>Avg. Price</t>
  </si>
  <si>
    <t>Avg of Independent</t>
  </si>
  <si>
    <t>Total Units</t>
  </si>
  <si>
    <t>Avg of Dependent</t>
  </si>
  <si>
    <t>TOT Rev</t>
  </si>
  <si>
    <t>Cluster 2</t>
  </si>
  <si>
    <t>Price</t>
  </si>
  <si>
    <t>Units</t>
  </si>
  <si>
    <t>Cluster 3</t>
  </si>
  <si>
    <t>Cluster 4</t>
  </si>
  <si>
    <t>New Revenue</t>
  </si>
  <si>
    <t>Previous Revenue</t>
  </si>
  <si>
    <t>=</t>
  </si>
  <si>
    <t>Price change</t>
  </si>
  <si>
    <t>Variable</t>
  </si>
  <si>
    <t>Label</t>
  </si>
  <si>
    <t>DF</t>
  </si>
  <si>
    <t>Parameter</t>
  </si>
  <si>
    <t>Estimate</t>
  </si>
  <si>
    <t>Standard</t>
  </si>
  <si>
    <t>Error</t>
  </si>
  <si>
    <t>t Value</t>
  </si>
  <si>
    <t>Pr &gt; |t|</t>
  </si>
  <si>
    <t>Variance</t>
  </si>
  <si>
    <t>Inflation</t>
  </si>
  <si>
    <t>email_send_num</t>
  </si>
  <si>
    <t>Parameter Estimates</t>
  </si>
  <si>
    <t>Intercept</t>
  </si>
  <si>
    <t>&lt;.0001</t>
  </si>
  <si>
    <t>net_amt_per_item</t>
  </si>
  <si>
    <t>Cluster1</t>
  </si>
  <si>
    <t>Pharmacy</t>
  </si>
  <si>
    <t>Avg units</t>
  </si>
  <si>
    <t>Avg price</t>
  </si>
  <si>
    <t>Health Aidd Otc</t>
  </si>
  <si>
    <t>Not significant</t>
  </si>
  <si>
    <t>Consumer Electronics</t>
  </si>
  <si>
    <t>Missiy Apparel</t>
  </si>
  <si>
    <t>Change total units</t>
  </si>
  <si>
    <t>Cluster2</t>
  </si>
  <si>
    <t>Linen Domestic</t>
  </si>
  <si>
    <t>Men's Apparel</t>
  </si>
  <si>
    <t>Cluster3</t>
  </si>
  <si>
    <t>Consumer Electronic</t>
  </si>
  <si>
    <t>Cluster4</t>
  </si>
  <si>
    <t>Food &amp; Beverage</t>
  </si>
  <si>
    <t>Kitchen Table Top</t>
  </si>
  <si>
    <t>Small Electronic</t>
  </si>
  <si>
    <t>active_shoe_PU</t>
  </si>
  <si>
    <t>baby_personal_care_PU</t>
  </si>
  <si>
    <t>baby_furn_basics_PU</t>
  </si>
  <si>
    <t>beauty_aids_PU</t>
  </si>
  <si>
    <t>boys_apparel_PU</t>
  </si>
  <si>
    <t>cards_books_mag_PU</t>
  </si>
  <si>
    <t>consumer_electron_PU</t>
  </si>
  <si>
    <t>electronic_service_PU</t>
  </si>
  <si>
    <t>food_beverage_PU</t>
  </si>
  <si>
    <t>furniture_PU</t>
  </si>
  <si>
    <t>girls_apparel_PU</t>
  </si>
  <si>
    <t>health_aid_otc_PU</t>
  </si>
  <si>
    <t>home_decor_PU</t>
  </si>
  <si>
    <t>home_improvement_PU</t>
  </si>
  <si>
    <t>home_organization_PU</t>
  </si>
  <si>
    <t>household_supplies_PU</t>
  </si>
  <si>
    <t>intimate_apparel_PU</t>
  </si>
  <si>
    <t>jewelry_watches_PU</t>
  </si>
  <si>
    <t>junior_apparel_PU</t>
  </si>
  <si>
    <t>kitchen_tabletop_PU</t>
  </si>
  <si>
    <t>lawn_garden_PU</t>
  </si>
  <si>
    <t>leased_shoe_PU</t>
  </si>
  <si>
    <t>licensed_sports_PU</t>
  </si>
  <si>
    <t>linens_domestics_PU</t>
  </si>
  <si>
    <t>mens_apparel_PU</t>
  </si>
  <si>
    <t>missy_apparel_PU</t>
  </si>
  <si>
    <t>nit_PU</t>
  </si>
  <si>
    <t>non_merchandise_PU</t>
  </si>
  <si>
    <t>optical_PU</t>
  </si>
  <si>
    <t>patio_furniture_PU</t>
  </si>
  <si>
    <t>pet_supplies_PU</t>
  </si>
  <si>
    <t>pharmacy_PU</t>
  </si>
  <si>
    <t>plus_apparel_PU</t>
  </si>
  <si>
    <t>school_office_sup_PU</t>
  </si>
  <si>
    <t>small_electronics_PU</t>
  </si>
  <si>
    <t>sports_rec_PU</t>
  </si>
  <si>
    <t>toys_PU</t>
  </si>
  <si>
    <t>trim_a_tree_PU</t>
  </si>
  <si>
    <t>unallocated_PU</t>
  </si>
  <si>
    <t>womens_accessories_PU</t>
  </si>
  <si>
    <t>active_shoe</t>
  </si>
  <si>
    <t>baby_personal_care</t>
  </si>
  <si>
    <t>baby_furn_basics</t>
  </si>
  <si>
    <t>beauty_aids</t>
  </si>
  <si>
    <t>boys_apparel</t>
  </si>
  <si>
    <t>cards_books_mag</t>
  </si>
  <si>
    <t>consumer_electron</t>
  </si>
  <si>
    <t>electronic_service</t>
  </si>
  <si>
    <t>food_beverage</t>
  </si>
  <si>
    <t>furniture</t>
  </si>
  <si>
    <t>girls_apparel</t>
  </si>
  <si>
    <t>health_aid_otc</t>
  </si>
  <si>
    <t>home_decor</t>
  </si>
  <si>
    <t>home_improvement</t>
  </si>
  <si>
    <t>home_organization</t>
  </si>
  <si>
    <t>household_supplies</t>
  </si>
  <si>
    <t>intimate_apparel</t>
  </si>
  <si>
    <t>jewelry_watches</t>
  </si>
  <si>
    <t>junior_apparel</t>
  </si>
  <si>
    <t>kitchen_tabletop</t>
  </si>
  <si>
    <t>lawn_garden</t>
  </si>
  <si>
    <t>leased_shoe</t>
  </si>
  <si>
    <t>licensed_sports</t>
  </si>
  <si>
    <t>linens_domestics</t>
  </si>
  <si>
    <t>mens_apparel</t>
  </si>
  <si>
    <t>missy_apparel</t>
  </si>
  <si>
    <t>nit</t>
  </si>
  <si>
    <t>non_merchandise</t>
  </si>
  <si>
    <t>optical</t>
  </si>
  <si>
    <t>patio_furniture</t>
  </si>
  <si>
    <t>pet_supplies</t>
  </si>
  <si>
    <t>pharmacy</t>
  </si>
  <si>
    <t>plus_apparel</t>
  </si>
  <si>
    <t>school_office_sup</t>
  </si>
  <si>
    <t>small_electronics</t>
  </si>
  <si>
    <t>sports_rec</t>
  </si>
  <si>
    <t>toys</t>
  </si>
  <si>
    <t>trim_a_tree</t>
  </si>
  <si>
    <t>unallocated</t>
  </si>
  <si>
    <t>womens_accessories</t>
  </si>
  <si>
    <t>proc reg data = GR_cluster_PE3;</t>
  </si>
  <si>
    <t>Formula1</t>
  </si>
  <si>
    <t>Formula2</t>
  </si>
  <si>
    <t>Formula3</t>
  </si>
  <si>
    <t>Category</t>
  </si>
  <si>
    <t>Categoty_PU</t>
  </si>
  <si>
    <t>Coeff1</t>
  </si>
  <si>
    <t>Avg Price1</t>
  </si>
  <si>
    <t>Avg Qty1</t>
  </si>
  <si>
    <t>Elasticity1</t>
  </si>
  <si>
    <t>Coeff2</t>
  </si>
  <si>
    <t>Avg Price2</t>
  </si>
  <si>
    <t>Avg Qty2</t>
  </si>
  <si>
    <t>Elasticity2</t>
  </si>
  <si>
    <t>Coeff3</t>
  </si>
  <si>
    <t>Avg Price3</t>
  </si>
  <si>
    <t>Avg Qty3</t>
  </si>
  <si>
    <t>Elasticity3</t>
  </si>
  <si>
    <t>Coeff4</t>
  </si>
  <si>
    <t>Avg Price4</t>
  </si>
  <si>
    <t>Avg Qty4</t>
  </si>
  <si>
    <t>Elasticity4</t>
  </si>
  <si>
    <t>Cluster</t>
  </si>
  <si>
    <t>Avg Revenue</t>
  </si>
  <si>
    <t>P.change</t>
  </si>
  <si>
    <t>Q.Change</t>
  </si>
  <si>
    <t>R.Change</t>
  </si>
  <si>
    <t>Cost</t>
  </si>
  <si>
    <t>Total Rev</t>
  </si>
  <si>
    <t>Avg Emails sent</t>
  </si>
  <si>
    <t>Emails to be sent</t>
  </si>
  <si>
    <t>New Rev</t>
  </si>
  <si>
    <t># Emails sent(avg)</t>
  </si>
  <si>
    <t>Coeff(Email)</t>
  </si>
  <si>
    <t>Change% (Emails)</t>
  </si>
  <si>
    <t>Change% (Rev)</t>
  </si>
  <si>
    <t>Current Revenue</t>
  </si>
  <si>
    <t>Increase</t>
  </si>
  <si>
    <t>Incraese%</t>
  </si>
  <si>
    <t>Cost per email</t>
  </si>
  <si>
    <t>Current Total emails</t>
  </si>
  <si>
    <t>New Total emails</t>
  </si>
  <si>
    <t>Current email cost</t>
  </si>
  <si>
    <t>New Email cost</t>
  </si>
  <si>
    <t>Cost Increase</t>
  </si>
  <si>
    <t>Increase%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</si>
</sst>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000%"/>
    <numFmt numFmtId="165" formatCode="_(&quot;$&quot;* #,##0.000_);_(&quot;$&quot;* \(#,##0.000\);_(&quot;$&quot;* &quot;-&quot;??_);_(@_)"/>
    <numFmt numFmtId="166" formatCode="0.000%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0" borderId="7" xfId="0" applyBorder="1"/>
    <xf numFmtId="0" fontId="3" fillId="0" borderId="0" xfId="0" applyFont="1"/>
    <xf numFmtId="44" fontId="0" fillId="3" borderId="5" xfId="0" applyNumberFormat="1" applyFill="1" applyBorder="1"/>
    <xf numFmtId="9" fontId="0" fillId="4" borderId="6" xfId="0" applyNumberFormat="1" applyFill="1" applyBorder="1"/>
    <xf numFmtId="2" fontId="0" fillId="0" borderId="5" xfId="2" applyNumberFormat="1" applyFont="1" applyBorder="1"/>
    <xf numFmtId="0" fontId="0" fillId="3" borderId="5" xfId="0" applyFill="1" applyBorder="1"/>
    <xf numFmtId="164" fontId="0" fillId="3" borderId="6" xfId="2" applyNumberFormat="1" applyFont="1" applyFill="1" applyBorder="1"/>
    <xf numFmtId="44" fontId="0" fillId="4" borderId="5" xfId="0" applyNumberFormat="1" applyFill="1" applyBorder="1"/>
    <xf numFmtId="165" fontId="0" fillId="3" borderId="6" xfId="0" applyNumberFormat="1" applyFill="1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44" fontId="0" fillId="0" borderId="5" xfId="1" applyFont="1" applyBorder="1"/>
    <xf numFmtId="44" fontId="0" fillId="0" borderId="0" xfId="0" applyNumberFormat="1"/>
    <xf numFmtId="9" fontId="0" fillId="0" borderId="0" xfId="2" applyFont="1"/>
    <xf numFmtId="0" fontId="4" fillId="0" borderId="0" xfId="0" applyFont="1"/>
    <xf numFmtId="9" fontId="0" fillId="3" borderId="6" xfId="2" applyFont="1" applyFill="1" applyBorder="1"/>
    <xf numFmtId="9" fontId="0" fillId="0" borderId="3" xfId="2" applyFont="1" applyBorder="1"/>
    <xf numFmtId="9" fontId="0" fillId="0" borderId="6" xfId="2" applyFont="1" applyBorder="1"/>
    <xf numFmtId="9" fontId="0" fillId="4" borderId="6" xfId="2" applyFont="1" applyFill="1" applyBorder="1"/>
    <xf numFmtId="9" fontId="0" fillId="0" borderId="9" xfId="2" applyFont="1" applyBorder="1"/>
    <xf numFmtId="0" fontId="0" fillId="0" borderId="0" xfId="0"/>
    <xf numFmtId="10" fontId="0" fillId="0" borderId="0" xfId="2" applyNumberFormat="1" applyFont="1"/>
    <xf numFmtId="2" fontId="0" fillId="0" borderId="0" xfId="0" applyNumberFormat="1"/>
    <xf numFmtId="0" fontId="0" fillId="5" borderId="5" xfId="0" applyFill="1" applyBorder="1"/>
    <xf numFmtId="0" fontId="0" fillId="5" borderId="0" xfId="0" applyFill="1"/>
    <xf numFmtId="44" fontId="0" fillId="5" borderId="5" xfId="0" applyNumberFormat="1" applyFill="1" applyBorder="1"/>
    <xf numFmtId="0" fontId="0" fillId="6" borderId="5" xfId="0" applyFill="1" applyBorder="1"/>
    <xf numFmtId="44" fontId="0" fillId="6" borderId="5" xfId="0" applyNumberFormat="1" applyFill="1" applyBorder="1"/>
    <xf numFmtId="0" fontId="0" fillId="6" borderId="0" xfId="0" applyFill="1"/>
    <xf numFmtId="0" fontId="0" fillId="7" borderId="0" xfId="0" applyFill="1"/>
    <xf numFmtId="0" fontId="0" fillId="8" borderId="5" xfId="0" applyFill="1" applyBorder="1"/>
    <xf numFmtId="44" fontId="0" fillId="8" borderId="5" xfId="0" applyNumberFormat="1" applyFill="1" applyBorder="1"/>
    <xf numFmtId="0" fontId="0" fillId="8" borderId="0" xfId="0" applyFill="1"/>
    <xf numFmtId="0" fontId="0" fillId="7" borderId="6" xfId="0" applyFill="1" applyBorder="1"/>
    <xf numFmtId="10" fontId="0" fillId="7" borderId="12" xfId="2" applyNumberFormat="1" applyFont="1" applyFill="1" applyBorder="1"/>
    <xf numFmtId="164" fontId="0" fillId="7" borderId="6" xfId="2" applyNumberFormat="1" applyFont="1" applyFill="1" applyBorder="1"/>
    <xf numFmtId="10" fontId="0" fillId="7" borderId="6" xfId="2" applyNumberFormat="1" applyFont="1" applyFill="1" applyBorder="1"/>
    <xf numFmtId="10" fontId="0" fillId="7" borderId="0" xfId="2" applyNumberFormat="1" applyFont="1" applyFill="1"/>
    <xf numFmtId="9" fontId="0" fillId="7" borderId="6" xfId="2" applyFont="1" applyFill="1" applyBorder="1"/>
    <xf numFmtId="9" fontId="0" fillId="7" borderId="0" xfId="2" applyFont="1" applyFill="1"/>
    <xf numFmtId="0" fontId="0" fillId="2" borderId="11" xfId="0" applyFill="1" applyBorder="1"/>
    <xf numFmtId="9" fontId="0" fillId="2" borderId="6" xfId="0" applyNumberFormat="1" applyFill="1" applyBorder="1"/>
    <xf numFmtId="44" fontId="0" fillId="8" borderId="0" xfId="0" applyNumberFormat="1" applyFill="1"/>
    <xf numFmtId="44" fontId="0" fillId="0" borderId="0" xfId="1" applyFont="1"/>
    <xf numFmtId="165" fontId="0" fillId="0" borderId="0" xfId="1" applyNumberFormat="1" applyFont="1"/>
    <xf numFmtId="166" fontId="0" fillId="0" borderId="0" xfId="2" applyNumberFormat="1" applyFont="1"/>
    <xf numFmtId="167" fontId="0" fillId="0" borderId="0" xfId="2" applyNumberFormat="1" applyFont="1"/>
    <xf numFmtId="0" fontId="0" fillId="0" borderId="0" xfId="0" applyFill="1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4" borderId="16" xfId="0" applyFill="1" applyBorder="1"/>
    <xf numFmtId="0" fontId="3" fillId="4" borderId="5" xfId="0" applyFont="1" applyFill="1" applyBorder="1"/>
    <xf numFmtId="0" fontId="0" fillId="4" borderId="5" xfId="0" applyFill="1" applyBorder="1"/>
    <xf numFmtId="167" fontId="0" fillId="4" borderId="5" xfId="2" applyNumberFormat="1" applyFont="1" applyFill="1" applyBorder="1"/>
    <xf numFmtId="0" fontId="0" fillId="4" borderId="17" xfId="0" applyFill="1" applyBorder="1"/>
    <xf numFmtId="0" fontId="3" fillId="4" borderId="18" xfId="0" applyFont="1" applyFill="1" applyBorder="1"/>
    <xf numFmtId="0" fontId="0" fillId="4" borderId="18" xfId="0" applyFill="1" applyBorder="1"/>
    <xf numFmtId="167" fontId="0" fillId="4" borderId="18" xfId="2" applyNumberFormat="1" applyFont="1" applyFill="1" applyBorder="1"/>
    <xf numFmtId="0" fontId="0" fillId="10" borderId="13" xfId="0" applyFill="1" applyBorder="1"/>
    <xf numFmtId="0" fontId="0" fillId="10" borderId="14" xfId="0" applyFill="1" applyBorder="1"/>
    <xf numFmtId="2" fontId="0" fillId="10" borderId="14" xfId="0" applyNumberFormat="1" applyFill="1" applyBorder="1"/>
    <xf numFmtId="0" fontId="0" fillId="10" borderId="15" xfId="0" applyFill="1" applyBorder="1"/>
    <xf numFmtId="44" fontId="0" fillId="4" borderId="5" xfId="1" applyFont="1" applyFill="1" applyBorder="1"/>
    <xf numFmtId="44" fontId="0" fillId="4" borderId="18" xfId="1" applyFont="1" applyFill="1" applyBorder="1"/>
    <xf numFmtId="9" fontId="0" fillId="3" borderId="5" xfId="0" applyNumberFormat="1" applyFill="1" applyBorder="1"/>
    <xf numFmtId="164" fontId="0" fillId="11" borderId="6" xfId="2" applyNumberFormat="1" applyFont="1" applyFill="1" applyBorder="1"/>
    <xf numFmtId="164" fontId="0" fillId="11" borderId="19" xfId="2" applyNumberFormat="1" applyFont="1" applyFill="1" applyBorder="1"/>
    <xf numFmtId="2" fontId="0" fillId="7" borderId="5" xfId="0" applyNumberFormat="1" applyFill="1" applyBorder="1"/>
    <xf numFmtId="2" fontId="0" fillId="7" borderId="18" xfId="0" applyNumberFormat="1" applyFill="1" applyBorder="1"/>
    <xf numFmtId="10" fontId="5" fillId="9" borderId="0" xfId="2" applyNumberFormat="1" applyFont="1" applyFill="1"/>
    <xf numFmtId="0" fontId="0" fillId="4" borderId="0" xfId="0" applyFill="1" applyBorder="1"/>
    <xf numFmtId="44" fontId="0" fillId="0" borderId="15" xfId="0" applyNumberFormat="1" applyBorder="1"/>
    <xf numFmtId="44" fontId="0" fillId="0" borderId="6" xfId="0" applyNumberFormat="1" applyBorder="1"/>
    <xf numFmtId="44" fontId="0" fillId="10" borderId="6" xfId="0" applyNumberFormat="1" applyFill="1" applyBorder="1"/>
    <xf numFmtId="44" fontId="0" fillId="10" borderId="19" xfId="0" applyNumberFormat="1" applyFill="1" applyBorder="1"/>
    <xf numFmtId="165" fontId="0" fillId="0" borderId="15" xfId="1" applyNumberFormat="1" applyFont="1" applyBorder="1"/>
    <xf numFmtId="0" fontId="0" fillId="4" borderId="6" xfId="0" applyFill="1" applyBorder="1"/>
    <xf numFmtId="0" fontId="0" fillId="0" borderId="19" xfId="0" applyBorder="1"/>
    <xf numFmtId="166" fontId="5" fillId="9" borderId="19" xfId="2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9" fontId="0" fillId="7" borderId="0" xfId="2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Elastcicity'!$C$44</c:f>
              <c:strCache>
                <c:ptCount val="1"/>
                <c:pt idx="0">
                  <c:v>Elasticity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Elastcicity'!$B$45:$B$48</c:f>
              <c:strCache>
                <c:ptCount val="4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</c:strCache>
            </c:strRef>
          </c:cat>
          <c:val>
            <c:numRef>
              <c:f>'Segment Elastcicity'!$C$45:$C$48</c:f>
              <c:numCache>
                <c:formatCode>General</c:formatCode>
                <c:ptCount val="4"/>
                <c:pt idx="0">
                  <c:v>0.49916709977891066</c:v>
                </c:pt>
                <c:pt idx="1">
                  <c:v>0.16564696739531171</c:v>
                </c:pt>
                <c:pt idx="2">
                  <c:v>0.43371552968949062</c:v>
                </c:pt>
                <c:pt idx="3">
                  <c:v>0.37628392498048302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98128"/>
        <c:axId val="394298520"/>
      </c:barChart>
      <c:catAx>
        <c:axId val="3942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8520"/>
        <c:crosses val="autoZero"/>
        <c:auto val="1"/>
        <c:lblAlgn val="ctr"/>
        <c:lblOffset val="100"/>
        <c:noMultiLvlLbl val="0"/>
      </c:catAx>
      <c:valAx>
        <c:axId val="3942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1000125</xdr:colOff>
      <xdr:row>42</xdr:row>
      <xdr:rowOff>42862</xdr:rowOff>
    </xdr:from>
    <xdr:to>
      <xdr:col>9</xdr:col>
      <xdr:colOff>400050</xdr:colOff>
      <xdr:row>56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4"/>
  <sheetViews>
    <sheetView tabSelected="1" workbookViewId="0">
      <pane xSplit="1" topLeftCell="AW1" activePane="topRight" state="frozen"/>
      <selection pane="topRight" activeCell="BE37" sqref="BE37"/>
    </sheetView>
  </sheetViews>
  <sheetFormatPr defaultRowHeight="14.4" x14ac:dyDescent="0.3"/>
  <cols>
    <col min="1" max="1" width="19.88671875" bestFit="1" customWidth="1"/>
    <col min="2" max="2" width="23.44140625" bestFit="1" customWidth="1"/>
    <col min="3" max="3" width="29" bestFit="1" customWidth="1"/>
    <col min="4" max="4" width="49.44140625" bestFit="1" customWidth="1"/>
    <col min="23" max="24" width="9.109375" style="34"/>
    <col min="25" max="25" width="12.5546875" style="34" bestFit="1" customWidth="1"/>
    <col min="26" max="26" width="9.6640625" style="42" bestFit="1" customWidth="1"/>
    <col min="27" max="27" width="11.5546875" style="42" bestFit="1" customWidth="1"/>
    <col min="28" max="28" width="12.5546875" style="42" bestFit="1" customWidth="1"/>
    <col min="29" max="29" width="9" style="39" bestFit="1" customWidth="1"/>
    <col min="30" max="30" width="9.5546875" style="39" bestFit="1" customWidth="1"/>
    <col min="31" max="31" width="9.33203125" style="47" bestFit="1" customWidth="1"/>
    <col min="33" max="33" width="9.109375" style="38"/>
    <col min="34" max="34" width="10.44140625" style="38" bestFit="1" customWidth="1"/>
    <col min="35" max="35" width="14.33203125" style="38" bestFit="1" customWidth="1"/>
    <col min="36" max="36" width="9.6640625" style="42" bestFit="1" customWidth="1"/>
    <col min="37" max="37" width="11.5546875" style="42" bestFit="1" customWidth="1"/>
    <col min="38" max="38" width="14.33203125" style="42" bestFit="1" customWidth="1"/>
    <col min="39" max="39" width="9" style="39" bestFit="1" customWidth="1"/>
    <col min="40" max="40" width="9.88671875" style="49" bestFit="1" customWidth="1"/>
    <col min="41" max="41" width="9.33203125" style="39" bestFit="1" customWidth="1"/>
    <col min="42" max="42" width="9.109375" style="30"/>
    <col min="43" max="43" width="9.109375" style="38"/>
    <col min="44" max="44" width="10.44140625" style="38" bestFit="1" customWidth="1"/>
    <col min="45" max="45" width="14.33203125" style="38" bestFit="1" customWidth="1"/>
    <col min="46" max="46" width="9.6640625" style="42" bestFit="1" customWidth="1"/>
    <col min="47" max="47" width="11.5546875" style="42" bestFit="1" customWidth="1"/>
    <col min="48" max="48" width="14.33203125" style="42" bestFit="1" customWidth="1"/>
    <col min="49" max="49" width="9" style="39" bestFit="1" customWidth="1"/>
    <col min="50" max="50" width="9.88671875" style="49" bestFit="1" customWidth="1"/>
    <col min="51" max="51" width="9.33203125" style="39" bestFit="1" customWidth="1"/>
    <col min="52" max="52" width="9.109375" style="30"/>
    <col min="53" max="53" width="9.109375" style="38"/>
    <col min="54" max="54" width="10.44140625" style="38" bestFit="1" customWidth="1"/>
    <col min="55" max="55" width="14.33203125" style="38" bestFit="1" customWidth="1"/>
    <col min="56" max="56" width="9.6640625" style="42" bestFit="1" customWidth="1"/>
    <col min="57" max="57" width="11.5546875" style="42" bestFit="1" customWidth="1"/>
    <col min="58" max="58" width="14.33203125" style="42" bestFit="1" customWidth="1"/>
    <col min="59" max="59" width="9" style="39" bestFit="1" customWidth="1"/>
    <col min="60" max="60" width="9.88671875" style="49" bestFit="1" customWidth="1"/>
    <col min="61" max="61" width="9.33203125" style="39" bestFit="1" customWidth="1"/>
    <col min="63" max="64" width="14.33203125" bestFit="1" customWidth="1"/>
  </cols>
  <sheetData>
    <row r="1" spans="1:65" s="30" customFormat="1" x14ac:dyDescent="0.3">
      <c r="W1" s="38"/>
      <c r="X1" s="38"/>
      <c r="Y1" s="52">
        <f>SUM(Y4:Y43)</f>
        <v>655832.66162547958</v>
      </c>
      <c r="Z1" s="42"/>
      <c r="AA1" s="42"/>
      <c r="AB1" s="52">
        <f>SUM(AB4:AB43)</f>
        <v>682781.41337590967</v>
      </c>
      <c r="AC1" s="39"/>
      <c r="AD1" s="49"/>
      <c r="AE1" s="39"/>
      <c r="AG1" s="38"/>
      <c r="AH1" s="38"/>
      <c r="AI1" s="52">
        <f>SUM(AI4:AI43)</f>
        <v>1060965.2822508961</v>
      </c>
      <c r="AJ1" s="42"/>
      <c r="AK1" s="42"/>
      <c r="AL1" s="52">
        <f>SUM(AL4:AL43)</f>
        <v>1094025.698590386</v>
      </c>
      <c r="AM1" s="39"/>
      <c r="AN1" s="49"/>
      <c r="AO1" s="39"/>
      <c r="AQ1" s="38"/>
      <c r="AR1" s="38"/>
      <c r="AS1" s="52">
        <f>SUM(AS4:AS43)</f>
        <v>1264457.7214459374</v>
      </c>
      <c r="AT1" s="42"/>
      <c r="AU1" s="42"/>
      <c r="AV1" s="52">
        <f>SUM(AV4:AV43)</f>
        <v>1313706.812639351</v>
      </c>
      <c r="AW1" s="39"/>
      <c r="AX1" s="49"/>
      <c r="AY1" s="39"/>
      <c r="BA1" s="38"/>
      <c r="BB1" s="38"/>
      <c r="BC1" s="52">
        <f>SUM(BC4:BC43)</f>
        <v>1462596.7916648358</v>
      </c>
      <c r="BD1" s="42"/>
      <c r="BE1" s="42"/>
      <c r="BF1" s="52">
        <f>SUM(BF4:BF43)</f>
        <v>1513969.521141672</v>
      </c>
      <c r="BG1" s="39"/>
      <c r="BH1" s="49"/>
      <c r="BI1" s="39"/>
      <c r="BK1" s="22">
        <f>BC1+AS1+AI1+Y1</f>
        <v>4443852.4569871491</v>
      </c>
      <c r="BL1" s="22">
        <f>BF1+AV1+AL1+AB1</f>
        <v>4604483.4457473187</v>
      </c>
      <c r="BM1" s="31">
        <f>(BL1-BK1)/BK1</f>
        <v>3.6146787121072527E-2</v>
      </c>
    </row>
    <row r="2" spans="1:65" s="30" customFormat="1" x14ac:dyDescent="0.3">
      <c r="V2" s="94" t="s">
        <v>37</v>
      </c>
      <c r="W2" s="99"/>
      <c r="X2" s="99"/>
      <c r="Y2" s="99"/>
      <c r="Z2" s="96"/>
      <c r="AA2" s="96"/>
      <c r="AB2" s="96"/>
      <c r="AC2" s="97"/>
      <c r="AD2" s="97"/>
      <c r="AE2" s="97"/>
      <c r="AF2" s="94" t="s">
        <v>46</v>
      </c>
      <c r="AG2" s="95"/>
      <c r="AH2" s="95"/>
      <c r="AI2" s="95"/>
      <c r="AJ2" s="96"/>
      <c r="AK2" s="96"/>
      <c r="AL2" s="96"/>
      <c r="AM2" s="97"/>
      <c r="AN2" s="98"/>
      <c r="AO2" s="97"/>
      <c r="AP2" s="94" t="s">
        <v>49</v>
      </c>
      <c r="AQ2" s="95"/>
      <c r="AR2" s="95"/>
      <c r="AS2" s="95"/>
      <c r="AT2" s="96"/>
      <c r="AU2" s="96"/>
      <c r="AV2" s="96"/>
      <c r="AW2" s="97"/>
      <c r="AX2" s="98"/>
      <c r="AY2" s="97"/>
      <c r="AZ2" s="94" t="s">
        <v>51</v>
      </c>
      <c r="BA2" s="95"/>
      <c r="BB2" s="95"/>
      <c r="BC2" s="95"/>
      <c r="BD2" s="96"/>
      <c r="BE2" s="96"/>
      <c r="BF2" s="96"/>
      <c r="BG2" s="97"/>
      <c r="BH2" s="98"/>
      <c r="BI2" s="97"/>
    </row>
    <row r="3" spans="1:65" x14ac:dyDescent="0.3">
      <c r="A3" t="s">
        <v>139</v>
      </c>
      <c r="B3" t="s">
        <v>140</v>
      </c>
      <c r="C3" t="s">
        <v>136</v>
      </c>
      <c r="D3" s="30" t="s">
        <v>137</v>
      </c>
      <c r="E3" s="30" t="s">
        <v>138</v>
      </c>
      <c r="F3" s="6" t="s">
        <v>141</v>
      </c>
      <c r="G3" s="6" t="s">
        <v>142</v>
      </c>
      <c r="H3" s="6" t="s">
        <v>143</v>
      </c>
      <c r="I3" s="6" t="s">
        <v>144</v>
      </c>
      <c r="J3" s="6" t="s">
        <v>145</v>
      </c>
      <c r="K3" s="6" t="s">
        <v>146</v>
      </c>
      <c r="L3" s="6" t="s">
        <v>147</v>
      </c>
      <c r="M3" s="6" t="s">
        <v>148</v>
      </c>
      <c r="N3" s="6" t="s">
        <v>149</v>
      </c>
      <c r="O3" s="6" t="s">
        <v>150</v>
      </c>
      <c r="P3" s="6" t="s">
        <v>151</v>
      </c>
      <c r="Q3" s="6" t="s">
        <v>152</v>
      </c>
      <c r="R3" s="6" t="s">
        <v>153</v>
      </c>
      <c r="S3" s="6" t="s">
        <v>154</v>
      </c>
      <c r="T3" s="6" t="s">
        <v>155</v>
      </c>
      <c r="U3" s="6" t="s">
        <v>156</v>
      </c>
      <c r="V3" s="6" t="s">
        <v>5</v>
      </c>
      <c r="W3" s="33" t="s">
        <v>7</v>
      </c>
      <c r="X3" s="33" t="s">
        <v>9</v>
      </c>
      <c r="Y3" s="33" t="s">
        <v>11</v>
      </c>
      <c r="Z3" s="40" t="s">
        <v>7</v>
      </c>
      <c r="AA3" s="40" t="s">
        <v>9</v>
      </c>
      <c r="AB3" s="40" t="s">
        <v>11</v>
      </c>
      <c r="AC3" s="50" t="s">
        <v>159</v>
      </c>
      <c r="AD3" s="43" t="s">
        <v>160</v>
      </c>
      <c r="AE3" s="44" t="s">
        <v>161</v>
      </c>
      <c r="AF3" s="6" t="s">
        <v>5</v>
      </c>
      <c r="AG3" s="36" t="s">
        <v>7</v>
      </c>
      <c r="AH3" s="36" t="s">
        <v>9</v>
      </c>
      <c r="AI3" s="36" t="s">
        <v>11</v>
      </c>
      <c r="AJ3" s="40" t="s">
        <v>7</v>
      </c>
      <c r="AK3" s="40" t="s">
        <v>9</v>
      </c>
      <c r="AL3" s="40" t="s">
        <v>11</v>
      </c>
      <c r="AM3" s="50" t="s">
        <v>159</v>
      </c>
      <c r="AN3" s="48" t="s">
        <v>160</v>
      </c>
      <c r="AO3" s="44" t="s">
        <v>161</v>
      </c>
      <c r="AP3" s="6" t="s">
        <v>5</v>
      </c>
      <c r="AQ3" s="36" t="s">
        <v>7</v>
      </c>
      <c r="AR3" s="36" t="s">
        <v>9</v>
      </c>
      <c r="AS3" s="36" t="s">
        <v>11</v>
      </c>
      <c r="AT3" s="40" t="s">
        <v>7</v>
      </c>
      <c r="AU3" s="40" t="s">
        <v>9</v>
      </c>
      <c r="AV3" s="40" t="s">
        <v>11</v>
      </c>
      <c r="AW3" s="50" t="s">
        <v>159</v>
      </c>
      <c r="AX3" s="48" t="s">
        <v>160</v>
      </c>
      <c r="AY3" s="44" t="s">
        <v>161</v>
      </c>
      <c r="AZ3" s="6" t="s">
        <v>5</v>
      </c>
      <c r="BA3" s="36" t="s">
        <v>7</v>
      </c>
      <c r="BB3" s="36" t="s">
        <v>9</v>
      </c>
      <c r="BC3" s="36" t="s">
        <v>11</v>
      </c>
      <c r="BD3" s="40" t="s">
        <v>7</v>
      </c>
      <c r="BE3" s="40" t="s">
        <v>9</v>
      </c>
      <c r="BF3" s="40" t="s">
        <v>11</v>
      </c>
      <c r="BG3" s="50" t="s">
        <v>159</v>
      </c>
      <c r="BH3" s="48" t="s">
        <v>160</v>
      </c>
      <c r="BI3" s="44" t="s">
        <v>161</v>
      </c>
    </row>
    <row r="4" spans="1:65" x14ac:dyDescent="0.3">
      <c r="A4" s="30" t="s">
        <v>95</v>
      </c>
      <c r="B4" s="30" t="s">
        <v>55</v>
      </c>
      <c r="C4" t="s">
        <v>135</v>
      </c>
      <c r="D4" t="str">
        <f>"Model"&amp;" "&amp;A4&amp;"="&amp;B4&amp;";"</f>
        <v>Model active_shoe=active_shoe_PU;</v>
      </c>
      <c r="E4" t="str">
        <f>"run:quit;"</f>
        <v>run:quit;</v>
      </c>
      <c r="F4" s="10">
        <v>-5.7389999999999997E-2</v>
      </c>
      <c r="G4" s="30">
        <v>29.347825764978417</v>
      </c>
      <c r="H4" s="30">
        <v>2.2684563758389262</v>
      </c>
      <c r="I4" s="30">
        <f t="shared" ref="I4:I43" si="0">(F4*G4/H4)*-1</f>
        <v>0.742474811766759</v>
      </c>
      <c r="J4" s="10">
        <v>-1.9900000000000001E-2</v>
      </c>
      <c r="K4" s="10">
        <v>31.263235838952323</v>
      </c>
      <c r="L4" s="30">
        <v>0.35703197764669359</v>
      </c>
      <c r="M4" s="30">
        <f>(J4*K4/L4)*-1</f>
        <v>1.7425284908535499</v>
      </c>
      <c r="N4" s="10">
        <v>-3.2410000000000001E-2</v>
      </c>
      <c r="O4" s="30">
        <v>28.590370467410082</v>
      </c>
      <c r="P4" s="30">
        <v>1.9131205673758864</v>
      </c>
      <c r="Q4" s="30">
        <f>(N4*O4/P4)*-1</f>
        <v>0.48434684287553392</v>
      </c>
      <c r="R4" s="10">
        <v>-2.7320000000000001E-2</v>
      </c>
      <c r="S4" s="30">
        <v>29.866183691643236</v>
      </c>
      <c r="T4" s="30">
        <v>1.0925789860396766</v>
      </c>
      <c r="U4" s="30">
        <f>(R4*S4/T4)*-1</f>
        <v>0.7468056304224604</v>
      </c>
      <c r="V4" s="6">
        <f>I4*-1</f>
        <v>-0.742474811766759</v>
      </c>
      <c r="W4" s="34">
        <f>G4</f>
        <v>29.347825764978417</v>
      </c>
      <c r="X4" s="34">
        <v>338</v>
      </c>
      <c r="Y4" s="35">
        <f>X4*W4</f>
        <v>9919.5651085627051</v>
      </c>
      <c r="Z4" s="41">
        <f>W4+W4*AC4</f>
        <v>30.815217053227336</v>
      </c>
      <c r="AA4" s="41">
        <f>X4+X4*AD4</f>
        <v>325.4521756811418</v>
      </c>
      <c r="AB4" s="41">
        <f>AA4*Z4</f>
        <v>10028.87943405946</v>
      </c>
      <c r="AC4" s="51">
        <v>0.05</v>
      </c>
      <c r="AD4" s="45">
        <f>AC4*V4</f>
        <v>-3.712374058833795E-2</v>
      </c>
      <c r="AE4" s="46">
        <f>(AB4-Y4)/Y4</f>
        <v>1.1020072382245149E-2</v>
      </c>
      <c r="AF4" s="6">
        <f>M4*-1</f>
        <v>-1.7425284908535499</v>
      </c>
      <c r="AG4" s="38">
        <f>K4</f>
        <v>31.263235838952323</v>
      </c>
      <c r="AH4" s="38">
        <v>1150</v>
      </c>
      <c r="AI4" s="37">
        <f>AH4*AG4</f>
        <v>35952.721214795172</v>
      </c>
      <c r="AJ4" s="41">
        <f>AG4+AG4*AM4</f>
        <v>29.700074047004705</v>
      </c>
      <c r="AK4" s="41">
        <f>AH4+AH4*AN4</f>
        <v>1250.1953882240791</v>
      </c>
      <c r="AL4" s="41">
        <f>AK4*AJ4</f>
        <v>37130.895603478944</v>
      </c>
      <c r="AM4" s="51">
        <v>-0.05</v>
      </c>
      <c r="AN4" s="48">
        <f>AM4*AF4</f>
        <v>8.7126424542677494E-2</v>
      </c>
      <c r="AO4" s="46">
        <f>(AL4-AI4)/AI4</f>
        <v>3.2770103315543544E-2</v>
      </c>
      <c r="AP4" s="6">
        <f>Q4*-1</f>
        <v>-0.48434684287553392</v>
      </c>
      <c r="AQ4" s="38">
        <f>O4</f>
        <v>28.590370467410082</v>
      </c>
      <c r="AR4" s="36">
        <v>1079</v>
      </c>
      <c r="AS4" s="37">
        <f t="shared" ref="AS4:AS43" si="1">AR4*AQ4</f>
        <v>30849.009734335479</v>
      </c>
      <c r="AT4" s="41">
        <f>AQ4+AQ4*AW4</f>
        <v>30.019888990780586</v>
      </c>
      <c r="AU4" s="41">
        <f>AR4+AR4*AX4</f>
        <v>1052.869487826865</v>
      </c>
      <c r="AV4" s="41">
        <f>AU4*AT4</f>
        <v>31607.025146342497</v>
      </c>
      <c r="AW4" s="51">
        <v>0.05</v>
      </c>
      <c r="AX4" s="48">
        <f>AW4*AP4</f>
        <v>-2.4217342143776698E-2</v>
      </c>
      <c r="AY4" s="46">
        <f>(AV4-AS4)/AS4</f>
        <v>2.4571790749034452E-2</v>
      </c>
      <c r="AZ4" s="6">
        <f>U4*-1</f>
        <v>-0.7468056304224604</v>
      </c>
      <c r="BA4" s="38">
        <f>S4</f>
        <v>29.866183691643236</v>
      </c>
      <c r="BB4" s="36">
        <v>1487</v>
      </c>
      <c r="BC4" s="37">
        <f t="shared" ref="BC4:BC43" si="2">BB4*BA4</f>
        <v>44411.015149473489</v>
      </c>
      <c r="BD4" s="41">
        <f>BA4+BA4*BG4</f>
        <v>31.359492876225399</v>
      </c>
      <c r="BE4" s="41">
        <f>BB4+BB4*BH4</f>
        <v>1431.4750013780902</v>
      </c>
      <c r="BF4" s="41">
        <f>BE4*BD4</f>
        <v>44890.330108210961</v>
      </c>
      <c r="BG4" s="51">
        <v>0.05</v>
      </c>
      <c r="BH4" s="48">
        <f>BG4*AZ4</f>
        <v>-3.7340281521123023E-2</v>
      </c>
      <c r="BI4" s="46">
        <f>(BF4-BC4)/BC4</f>
        <v>1.0792704402820983E-2</v>
      </c>
    </row>
    <row r="5" spans="1:65" x14ac:dyDescent="0.3">
      <c r="A5" s="30" t="s">
        <v>96</v>
      </c>
      <c r="B5" s="30" t="s">
        <v>56</v>
      </c>
      <c r="C5" s="30" t="s">
        <v>135</v>
      </c>
      <c r="D5" s="30" t="str">
        <f t="shared" ref="D5:D19" si="3">"Model"&amp;" "&amp;A5&amp;"="&amp;B5&amp;";"</f>
        <v>Model baby_personal_care=baby_personal_care_PU;</v>
      </c>
      <c r="E5" s="30" t="str">
        <f t="shared" ref="E5:E43" si="4">"run:quit;"</f>
        <v>run:quit;</v>
      </c>
      <c r="F5" s="10">
        <v>1.32131</v>
      </c>
      <c r="G5" s="30">
        <v>5.1370171544477206</v>
      </c>
      <c r="H5" s="30">
        <v>16.765100671140939</v>
      </c>
      <c r="I5" s="30">
        <f t="shared" si="0"/>
        <v>-0.40486438283232756</v>
      </c>
      <c r="J5" s="10">
        <v>-1.188E-2</v>
      </c>
      <c r="K5" s="30">
        <v>5.7270482942265595</v>
      </c>
      <c r="L5" s="30">
        <v>0.94628997205836696</v>
      </c>
      <c r="M5" s="30">
        <f t="shared" ref="M5:M43" si="5">(J5*K5/L5)*-1</f>
        <v>7.1899032795853191E-2</v>
      </c>
      <c r="N5" s="10">
        <v>0.12669</v>
      </c>
      <c r="O5" s="30">
        <v>5.4069342517714052</v>
      </c>
      <c r="P5" s="30">
        <v>8.7198581560283692</v>
      </c>
      <c r="Q5" s="30">
        <f t="shared" ref="Q5:Q43" si="6">(N5*O5/P5)*-1</f>
        <v>-7.8556839813196916E-2</v>
      </c>
      <c r="R5" s="10">
        <v>5.5469999999999998E-2</v>
      </c>
      <c r="S5" s="30">
        <v>5.5714536627828029</v>
      </c>
      <c r="T5" s="30">
        <v>3.7105069801616457</v>
      </c>
      <c r="U5" s="30">
        <f t="shared" ref="U5:U43" si="7">(R5*S5/T5)*-1</f>
        <v>-8.3290110038035436E-2</v>
      </c>
      <c r="V5" s="6">
        <f t="shared" ref="V5:V43" si="8">I5*-1</f>
        <v>0.40486438283232756</v>
      </c>
      <c r="W5" s="34">
        <f t="shared" ref="W5:W43" si="9">G5</f>
        <v>5.1370171544477206</v>
      </c>
      <c r="X5" s="34">
        <v>2498</v>
      </c>
      <c r="Y5" s="35">
        <f t="shared" ref="Y5:Y43" si="10">X5*W5</f>
        <v>12832.268851810406</v>
      </c>
      <c r="Z5" s="41">
        <f t="shared" ref="Z5:Z43" si="11">W5+W5*AC5</f>
        <v>5.3938680121701061</v>
      </c>
      <c r="AA5" s="41">
        <f t="shared" ref="AA5:AA43" si="12">X5+X5*AD5</f>
        <v>2548.5675614157576</v>
      </c>
      <c r="AB5" s="41">
        <f t="shared" ref="AB5:AB43" si="13">AA5*Z5</f>
        <v>13746.637046374828</v>
      </c>
      <c r="AC5" s="51">
        <v>0.05</v>
      </c>
      <c r="AD5" s="45">
        <f t="shared" ref="AD5:AD43" si="14">AC5*V5</f>
        <v>2.0243219141616378E-2</v>
      </c>
      <c r="AE5" s="46">
        <f t="shared" ref="AE5:AE43" si="15">(AB5-Y5)/Y5</f>
        <v>7.1255380098697113E-2</v>
      </c>
      <c r="AF5" s="6">
        <f t="shared" ref="AF5:AF43" si="16">M5*-1</f>
        <v>-7.1899032795853191E-2</v>
      </c>
      <c r="AG5" s="38">
        <f t="shared" ref="AG5:AG43" si="17">K5</f>
        <v>5.7270482942265595</v>
      </c>
      <c r="AH5" s="38">
        <v>3048</v>
      </c>
      <c r="AI5" s="37">
        <f t="shared" ref="AI5:AI43" si="18">AH5*AG5</f>
        <v>17456.043200802553</v>
      </c>
      <c r="AJ5" s="41">
        <f t="shared" ref="AJ5:AJ43" si="19">AG5+AG5*AM5</f>
        <v>6.0134007089378878</v>
      </c>
      <c r="AK5" s="41">
        <f t="shared" ref="AK5:AK43" si="20">AH5+AH5*AN5</f>
        <v>3037.042587401912</v>
      </c>
      <c r="AL5" s="41">
        <f t="shared" ref="AL5:AL43" si="21">AK5*AJ5</f>
        <v>18262.954048157215</v>
      </c>
      <c r="AM5" s="51">
        <v>0.05</v>
      </c>
      <c r="AN5" s="48">
        <f t="shared" ref="AN5:AN43" si="22">AM5*AF5</f>
        <v>-3.5949516397926597E-3</v>
      </c>
      <c r="AO5" s="46">
        <f t="shared" ref="AO5:AO43" si="23">(AL5-AI5)/AI5</f>
        <v>4.622530077821782E-2</v>
      </c>
      <c r="AP5" s="6">
        <f t="shared" ref="AP5:AP43" si="24">Q5*-1</f>
        <v>7.8556839813196916E-2</v>
      </c>
      <c r="AQ5" s="38">
        <f t="shared" ref="AQ5:AQ43" si="25">O5</f>
        <v>5.4069342517714052</v>
      </c>
      <c r="AR5" s="36">
        <v>4918</v>
      </c>
      <c r="AS5" s="37">
        <f t="shared" si="1"/>
        <v>26591.302650211772</v>
      </c>
      <c r="AT5" s="41">
        <f t="shared" ref="AT5:AT43" si="26">AQ5+AQ5*AW5</f>
        <v>5.6772809643599755</v>
      </c>
      <c r="AU5" s="41">
        <f t="shared" ref="AU5:AU43" si="27">AR5+AR5*AX5</f>
        <v>4937.3171269100649</v>
      </c>
      <c r="AV5" s="41">
        <f t="shared" ref="AV5:AV43" si="28">AU5*AT5</f>
        <v>28030.536539614997</v>
      </c>
      <c r="AW5" s="51">
        <v>0.05</v>
      </c>
      <c r="AX5" s="48">
        <f t="shared" ref="AX5:AX43" si="29">AW5*AP5</f>
        <v>3.9278419906598463E-3</v>
      </c>
      <c r="AY5" s="46">
        <f t="shared" ref="AY5:AY43" si="30">(AV5-AS5)/AS5</f>
        <v>5.4124234090192777E-2</v>
      </c>
      <c r="AZ5" s="6">
        <f t="shared" ref="AZ5:AZ43" si="31">U5*-1</f>
        <v>8.3290110038035436E-2</v>
      </c>
      <c r="BA5" s="38">
        <f t="shared" ref="BA5:BA43" si="32">S5</f>
        <v>5.5714536627828029</v>
      </c>
      <c r="BB5" s="36">
        <v>5050</v>
      </c>
      <c r="BC5" s="37">
        <f t="shared" si="2"/>
        <v>28135.840997053154</v>
      </c>
      <c r="BD5" s="41">
        <f t="shared" ref="BD5:BD43" si="33">BA5+BA5*BG5</f>
        <v>5.8500263459219433</v>
      </c>
      <c r="BE5" s="41">
        <f t="shared" ref="BE5:BE43" si="34">BB5+BB5*BH5</f>
        <v>5071.0307527846044</v>
      </c>
      <c r="BF5" s="41">
        <f t="shared" ref="BF5:BF43" si="35">BE5*BD5</f>
        <v>29665.66350477032</v>
      </c>
      <c r="BG5" s="51">
        <v>0.05</v>
      </c>
      <c r="BH5" s="48">
        <f t="shared" ref="BH5:BH43" si="36">BG5*AZ5</f>
        <v>4.1645055019017716E-3</v>
      </c>
      <c r="BI5" s="46">
        <f t="shared" ref="BI5:BI43" si="37">(BF5-BC5)/BC5</f>
        <v>5.4372730776997016E-2</v>
      </c>
    </row>
    <row r="6" spans="1:65" x14ac:dyDescent="0.3">
      <c r="A6" s="30" t="s">
        <v>97</v>
      </c>
      <c r="B6" s="30" t="s">
        <v>57</v>
      </c>
      <c r="C6" s="30" t="s">
        <v>135</v>
      </c>
      <c r="D6" s="30" t="str">
        <f t="shared" si="3"/>
        <v>Model baby_furn_basics=baby_furn_basics_PU;</v>
      </c>
      <c r="E6" s="30" t="str">
        <f t="shared" si="4"/>
        <v>run:quit;</v>
      </c>
      <c r="F6" s="10">
        <v>-5.4629999999999998E-2</v>
      </c>
      <c r="G6" s="30">
        <v>11.94432115136571</v>
      </c>
      <c r="H6" s="30">
        <v>2.3691275167785233</v>
      </c>
      <c r="I6" s="30">
        <f t="shared" si="0"/>
        <v>0.27542555640330652</v>
      </c>
      <c r="J6" s="10">
        <v>-1.5E-3</v>
      </c>
      <c r="K6" s="30">
        <v>14.410257999385669</v>
      </c>
      <c r="L6" s="30">
        <v>0.2337783297112698</v>
      </c>
      <c r="M6" s="30">
        <f t="shared" si="5"/>
        <v>9.2461037880520403E-2</v>
      </c>
      <c r="N6" s="10">
        <v>-1.7180000000000001E-2</v>
      </c>
      <c r="O6" s="30">
        <v>13.125851283307298</v>
      </c>
      <c r="P6" s="30">
        <v>1.1010638297872339</v>
      </c>
      <c r="Q6" s="30">
        <f t="shared" si="6"/>
        <v>0.20480386236172585</v>
      </c>
      <c r="R6" s="10">
        <v>-1.2359999999999999E-2</v>
      </c>
      <c r="S6" s="30">
        <v>13.847365715633339</v>
      </c>
      <c r="T6" s="30">
        <v>0.61866274797942689</v>
      </c>
      <c r="U6" s="30">
        <f t="shared" si="7"/>
        <v>0.27665063203533896</v>
      </c>
      <c r="V6" s="6">
        <f t="shared" si="8"/>
        <v>-0.27542555640330652</v>
      </c>
      <c r="W6" s="34">
        <f t="shared" si="9"/>
        <v>11.94432115136571</v>
      </c>
      <c r="X6" s="34">
        <v>353</v>
      </c>
      <c r="Y6" s="35">
        <f t="shared" si="10"/>
        <v>4216.3453664320959</v>
      </c>
      <c r="Z6" s="41">
        <f t="shared" si="11"/>
        <v>12.541537208933995</v>
      </c>
      <c r="AA6" s="41">
        <f t="shared" si="12"/>
        <v>348.13873892948163</v>
      </c>
      <c r="AB6" s="41">
        <f t="shared" si="13"/>
        <v>4366.194948155452</v>
      </c>
      <c r="AC6" s="51">
        <v>0.05</v>
      </c>
      <c r="AD6" s="45">
        <f t="shared" si="14"/>
        <v>-1.3771277820165326E-2</v>
      </c>
      <c r="AE6" s="46">
        <f t="shared" si="15"/>
        <v>3.5540158288826319E-2</v>
      </c>
      <c r="AF6" s="6">
        <f t="shared" si="16"/>
        <v>-9.2461037880520403E-2</v>
      </c>
      <c r="AG6" s="38">
        <f t="shared" si="17"/>
        <v>14.410257999385669</v>
      </c>
      <c r="AH6" s="38">
        <v>753</v>
      </c>
      <c r="AI6" s="37">
        <f t="shared" si="18"/>
        <v>10850.924273537408</v>
      </c>
      <c r="AJ6" s="41">
        <f t="shared" si="19"/>
        <v>15.130770899354953</v>
      </c>
      <c r="AK6" s="41">
        <f t="shared" si="20"/>
        <v>749.51884192379839</v>
      </c>
      <c r="AL6" s="41">
        <f t="shared" si="21"/>
        <v>11340.797881898834</v>
      </c>
      <c r="AM6" s="51">
        <v>0.05</v>
      </c>
      <c r="AN6" s="48">
        <f t="shared" si="22"/>
        <v>-4.6230518940260203E-3</v>
      </c>
      <c r="AO6" s="46">
        <f t="shared" si="23"/>
        <v>4.5145795511272763E-2</v>
      </c>
      <c r="AP6" s="6">
        <f t="shared" si="24"/>
        <v>-0.20480386236172585</v>
      </c>
      <c r="AQ6" s="38">
        <f t="shared" si="25"/>
        <v>13.125851283307298</v>
      </c>
      <c r="AR6" s="36">
        <v>621</v>
      </c>
      <c r="AS6" s="37">
        <f t="shared" si="1"/>
        <v>8151.1536469338325</v>
      </c>
      <c r="AT6" s="41">
        <f t="shared" si="26"/>
        <v>13.782143847472664</v>
      </c>
      <c r="AU6" s="41">
        <f t="shared" si="27"/>
        <v>614.64084007366841</v>
      </c>
      <c r="AV6" s="41">
        <f t="shared" si="28"/>
        <v>8471.0684724267394</v>
      </c>
      <c r="AW6" s="51">
        <v>0.05</v>
      </c>
      <c r="AX6" s="48">
        <f t="shared" si="29"/>
        <v>-1.0240193118086292E-2</v>
      </c>
      <c r="AY6" s="46">
        <f t="shared" si="30"/>
        <v>3.9247797226009497E-2</v>
      </c>
      <c r="AZ6" s="6">
        <f t="shared" si="31"/>
        <v>-0.27665063203533896</v>
      </c>
      <c r="BA6" s="38">
        <f t="shared" si="32"/>
        <v>13.847365715633339</v>
      </c>
      <c r="BB6" s="36">
        <v>842</v>
      </c>
      <c r="BC6" s="37">
        <f t="shared" si="2"/>
        <v>11659.481932563272</v>
      </c>
      <c r="BD6" s="41">
        <f t="shared" si="33"/>
        <v>14.539734001415006</v>
      </c>
      <c r="BE6" s="41">
        <f t="shared" si="34"/>
        <v>830.35300839131219</v>
      </c>
      <c r="BF6" s="41">
        <f t="shared" si="35"/>
        <v>12073.111869284401</v>
      </c>
      <c r="BG6" s="51">
        <v>0.05</v>
      </c>
      <c r="BH6" s="48">
        <f t="shared" si="36"/>
        <v>-1.3832531601766949E-2</v>
      </c>
      <c r="BI6" s="46">
        <f t="shared" si="37"/>
        <v>3.5475841818144518E-2</v>
      </c>
    </row>
    <row r="7" spans="1:65" x14ac:dyDescent="0.3">
      <c r="A7" s="30" t="s">
        <v>98</v>
      </c>
      <c r="B7" s="30" t="s">
        <v>58</v>
      </c>
      <c r="C7" s="30" t="s">
        <v>135</v>
      </c>
      <c r="D7" s="30" t="str">
        <f t="shared" si="3"/>
        <v>Model beauty_aids=beauty_aids_PU;</v>
      </c>
      <c r="E7" s="30" t="str">
        <f t="shared" si="4"/>
        <v>run:quit;</v>
      </c>
      <c r="F7" s="10">
        <v>0.26578000000000002</v>
      </c>
      <c r="G7" s="30">
        <v>4.4190077831139307</v>
      </c>
      <c r="H7" s="30">
        <v>35.093959731543627</v>
      </c>
      <c r="I7" s="30">
        <f t="shared" si="0"/>
        <v>-3.34668386691159E-2</v>
      </c>
      <c r="J7" s="10">
        <v>-8.4820000000000007E-2</v>
      </c>
      <c r="K7" s="30">
        <v>4.8563797223459888</v>
      </c>
      <c r="L7" s="30">
        <v>1.9860291834833903</v>
      </c>
      <c r="M7" s="30">
        <f t="shared" si="5"/>
        <v>0.20740789283212052</v>
      </c>
      <c r="N7" s="10">
        <v>0.35114000000000001</v>
      </c>
      <c r="O7" s="30">
        <v>4.4840593955649997</v>
      </c>
      <c r="P7" s="30">
        <v>16.835106382978722</v>
      </c>
      <c r="Q7" s="30">
        <f t="shared" si="6"/>
        <v>-9.3526739917167298E-2</v>
      </c>
      <c r="R7" s="10">
        <v>-3.48E-3</v>
      </c>
      <c r="S7" s="30">
        <v>4.3486769111745778</v>
      </c>
      <c r="T7" s="30">
        <v>7.914768552534901</v>
      </c>
      <c r="U7" s="30">
        <f t="shared" si="7"/>
        <v>1.912045254442808E-3</v>
      </c>
      <c r="V7" s="6">
        <f t="shared" si="8"/>
        <v>3.34668386691159E-2</v>
      </c>
      <c r="W7" s="34">
        <f t="shared" si="9"/>
        <v>4.4190077831139307</v>
      </c>
      <c r="X7" s="34">
        <v>5229</v>
      </c>
      <c r="Y7" s="35">
        <f t="shared" si="10"/>
        <v>23106.991697902744</v>
      </c>
      <c r="Z7" s="41">
        <f t="shared" si="11"/>
        <v>4.639958172269627</v>
      </c>
      <c r="AA7" s="41">
        <f t="shared" si="12"/>
        <v>5237.74990497004</v>
      </c>
      <c r="AB7" s="41">
        <f t="shared" si="13"/>
        <v>24302.9404758702</v>
      </c>
      <c r="AC7" s="51">
        <v>0.05</v>
      </c>
      <c r="AD7" s="45">
        <f t="shared" si="14"/>
        <v>1.6733419334557951E-3</v>
      </c>
      <c r="AE7" s="46">
        <f t="shared" si="15"/>
        <v>5.175700903012849E-2</v>
      </c>
      <c r="AF7" s="6">
        <f t="shared" si="16"/>
        <v>-0.20740789283212052</v>
      </c>
      <c r="AG7" s="38">
        <f t="shared" si="17"/>
        <v>4.8563797223459888</v>
      </c>
      <c r="AH7" s="38">
        <v>6397</v>
      </c>
      <c r="AI7" s="37">
        <f t="shared" si="18"/>
        <v>31066.26108384729</v>
      </c>
      <c r="AJ7" s="41">
        <f t="shared" si="19"/>
        <v>5.0991987084632884</v>
      </c>
      <c r="AK7" s="41">
        <f t="shared" si="20"/>
        <v>6330.6605854776462</v>
      </c>
      <c r="AL7" s="41">
        <f t="shared" si="21"/>
        <v>32281.29628118706</v>
      </c>
      <c r="AM7" s="51">
        <v>0.05</v>
      </c>
      <c r="AN7" s="48">
        <f t="shared" si="22"/>
        <v>-1.0370394641606027E-2</v>
      </c>
      <c r="AO7" s="46">
        <f t="shared" si="23"/>
        <v>3.9111085626313755E-2</v>
      </c>
      <c r="AP7" s="6">
        <f t="shared" si="24"/>
        <v>9.3526739917167298E-2</v>
      </c>
      <c r="AQ7" s="38">
        <f t="shared" si="25"/>
        <v>4.4840593955649997</v>
      </c>
      <c r="AR7" s="36">
        <v>9495</v>
      </c>
      <c r="AS7" s="37">
        <f t="shared" si="1"/>
        <v>42576.143960889669</v>
      </c>
      <c r="AT7" s="41">
        <f t="shared" si="26"/>
        <v>4.7082623653432494</v>
      </c>
      <c r="AU7" s="41">
        <f t="shared" si="27"/>
        <v>9539.4018197756759</v>
      </c>
      <c r="AV7" s="41">
        <f t="shared" si="28"/>
        <v>44914.006575936721</v>
      </c>
      <c r="AW7" s="51">
        <v>0.05</v>
      </c>
      <c r="AX7" s="48">
        <f t="shared" si="29"/>
        <v>4.6763369958583651E-3</v>
      </c>
      <c r="AY7" s="46">
        <f t="shared" si="30"/>
        <v>5.4910153845651358E-2</v>
      </c>
      <c r="AZ7" s="6">
        <f t="shared" si="31"/>
        <v>-1.912045254442808E-3</v>
      </c>
      <c r="BA7" s="38">
        <f t="shared" si="32"/>
        <v>4.3486769111745778</v>
      </c>
      <c r="BB7" s="36">
        <v>10772</v>
      </c>
      <c r="BC7" s="37">
        <f t="shared" si="2"/>
        <v>46843.947687172549</v>
      </c>
      <c r="BD7" s="41">
        <f t="shared" si="33"/>
        <v>4.5661107567333064</v>
      </c>
      <c r="BE7" s="41">
        <f t="shared" si="34"/>
        <v>10770.970172425958</v>
      </c>
      <c r="BF7" s="41">
        <f t="shared" si="35"/>
        <v>49181.442764767758</v>
      </c>
      <c r="BG7" s="51">
        <v>0.05</v>
      </c>
      <c r="BH7" s="48">
        <f t="shared" si="36"/>
        <v>-9.5602262722140399E-5</v>
      </c>
      <c r="BI7" s="46">
        <f t="shared" si="37"/>
        <v>4.9899617624141746E-2</v>
      </c>
    </row>
    <row r="8" spans="1:65" x14ac:dyDescent="0.3">
      <c r="A8" s="30" t="s">
        <v>99</v>
      </c>
      <c r="B8" s="30" t="s">
        <v>59</v>
      </c>
      <c r="C8" s="30" t="s">
        <v>135</v>
      </c>
      <c r="D8" s="30" t="str">
        <f t="shared" si="3"/>
        <v>Model boys_apparel=boys_apparel_PU;</v>
      </c>
      <c r="E8" s="30" t="str">
        <f t="shared" si="4"/>
        <v>run:quit;</v>
      </c>
      <c r="F8" s="10">
        <v>-4.6460000000000001E-2</v>
      </c>
      <c r="G8" s="30">
        <v>8.1998930938445351</v>
      </c>
      <c r="H8" s="30">
        <v>5.1140939597315436</v>
      </c>
      <c r="I8" s="30">
        <f t="shared" si="0"/>
        <v>7.449355372422907E-2</v>
      </c>
      <c r="J8" s="10">
        <v>-3.6418000000000003E-4</v>
      </c>
      <c r="K8" s="30">
        <v>9.9631787620375238</v>
      </c>
      <c r="L8" s="30">
        <v>0.4892890406705992</v>
      </c>
      <c r="M8" s="30">
        <f t="shared" si="5"/>
        <v>7.4156380788457975E-3</v>
      </c>
      <c r="N8" s="10">
        <v>0.13145000000000001</v>
      </c>
      <c r="O8" s="30">
        <v>8.7442447858916932</v>
      </c>
      <c r="P8" s="30">
        <v>3.0797872340425534</v>
      </c>
      <c r="Q8" s="30">
        <f t="shared" si="6"/>
        <v>-0.3732176575057462</v>
      </c>
      <c r="R8" s="10">
        <v>-0.12132</v>
      </c>
      <c r="S8" s="30">
        <v>9.1357553284886137</v>
      </c>
      <c r="T8" s="30">
        <v>1.5540044085231448</v>
      </c>
      <c r="U8" s="30">
        <f t="shared" si="7"/>
        <v>0.71322180965082582</v>
      </c>
      <c r="V8" s="6">
        <f t="shared" si="8"/>
        <v>-7.449355372422907E-2</v>
      </c>
      <c r="W8" s="34">
        <f t="shared" si="9"/>
        <v>8.1998930938445351</v>
      </c>
      <c r="X8" s="34">
        <v>762</v>
      </c>
      <c r="Y8" s="35">
        <f t="shared" si="10"/>
        <v>6248.3185375095354</v>
      </c>
      <c r="Z8" s="41">
        <f t="shared" si="11"/>
        <v>8.609887748536762</v>
      </c>
      <c r="AA8" s="41">
        <f t="shared" si="12"/>
        <v>759.16179560310684</v>
      </c>
      <c r="AB8" s="41">
        <f t="shared" si="13"/>
        <v>6536.2978431203592</v>
      </c>
      <c r="AC8" s="51">
        <v>0.05</v>
      </c>
      <c r="AD8" s="45">
        <f t="shared" si="14"/>
        <v>-3.7246776862114536E-3</v>
      </c>
      <c r="AE8" s="46">
        <f t="shared" si="15"/>
        <v>4.6089088429478023E-2</v>
      </c>
      <c r="AF8" s="6">
        <f t="shared" si="16"/>
        <v>-7.4156380788457975E-3</v>
      </c>
      <c r="AG8" s="38">
        <f t="shared" si="17"/>
        <v>9.9631787620375238</v>
      </c>
      <c r="AH8" s="38">
        <v>1576</v>
      </c>
      <c r="AI8" s="37">
        <f t="shared" si="18"/>
        <v>15701.969728971138</v>
      </c>
      <c r="AJ8" s="41">
        <f t="shared" si="19"/>
        <v>10.461337700139399</v>
      </c>
      <c r="AK8" s="41">
        <f t="shared" si="20"/>
        <v>1575.4156477193869</v>
      </c>
      <c r="AL8" s="41">
        <f t="shared" si="21"/>
        <v>16480.955108876355</v>
      </c>
      <c r="AM8" s="51">
        <v>0.05</v>
      </c>
      <c r="AN8" s="48">
        <f t="shared" si="22"/>
        <v>-3.7078190394228988E-4</v>
      </c>
      <c r="AO8" s="46">
        <f t="shared" si="23"/>
        <v>4.9610679000860532E-2</v>
      </c>
      <c r="AP8" s="6">
        <f t="shared" si="24"/>
        <v>0.3732176575057462</v>
      </c>
      <c r="AQ8" s="38">
        <f t="shared" si="25"/>
        <v>8.7442447858916932</v>
      </c>
      <c r="AR8" s="36">
        <v>1737</v>
      </c>
      <c r="AS8" s="37">
        <f t="shared" si="1"/>
        <v>15188.753193093871</v>
      </c>
      <c r="AT8" s="41">
        <f t="shared" si="26"/>
        <v>9.1814570251862779</v>
      </c>
      <c r="AU8" s="41">
        <f t="shared" si="27"/>
        <v>1769.4139535543741</v>
      </c>
      <c r="AV8" s="41">
        <f t="shared" si="28"/>
        <v>16245.798174324435</v>
      </c>
      <c r="AW8" s="51">
        <v>0.05</v>
      </c>
      <c r="AX8" s="48">
        <f t="shared" si="29"/>
        <v>1.8660882875287312E-2</v>
      </c>
      <c r="AY8" s="46">
        <f t="shared" si="30"/>
        <v>6.9593927019051691E-2</v>
      </c>
      <c r="AZ8" s="6">
        <f t="shared" si="31"/>
        <v>-0.71322180965082582</v>
      </c>
      <c r="BA8" s="38">
        <f t="shared" si="32"/>
        <v>9.1357553284886137</v>
      </c>
      <c r="BB8" s="36">
        <v>2115</v>
      </c>
      <c r="BC8" s="37">
        <f t="shared" si="2"/>
        <v>19322.122519753419</v>
      </c>
      <c r="BD8" s="41">
        <f t="shared" si="33"/>
        <v>9.5925430949130437</v>
      </c>
      <c r="BE8" s="41">
        <f t="shared" si="34"/>
        <v>2039.5767936294251</v>
      </c>
      <c r="BF8" s="41">
        <f t="shared" si="35"/>
        <v>19564.728288274826</v>
      </c>
      <c r="BG8" s="51">
        <v>0.05</v>
      </c>
      <c r="BH8" s="48">
        <f t="shared" si="36"/>
        <v>-3.5661090482541291E-2</v>
      </c>
      <c r="BI8" s="46">
        <f t="shared" si="37"/>
        <v>1.2555854993331412E-2</v>
      </c>
    </row>
    <row r="9" spans="1:65" x14ac:dyDescent="0.3">
      <c r="A9" s="30" t="s">
        <v>100</v>
      </c>
      <c r="B9" s="30" t="s">
        <v>60</v>
      </c>
      <c r="C9" s="30" t="s">
        <v>135</v>
      </c>
      <c r="D9" s="30" t="str">
        <f t="shared" si="3"/>
        <v>Model cards_books_mag=cards_books_mag_PU;</v>
      </c>
      <c r="E9" s="30" t="str">
        <f t="shared" si="4"/>
        <v>run:quit;</v>
      </c>
      <c r="F9" s="10">
        <v>-0.48120000000000002</v>
      </c>
      <c r="G9" s="30">
        <v>4.1803458897026271</v>
      </c>
      <c r="H9" s="30">
        <v>23.006711409395972</v>
      </c>
      <c r="I9" s="30">
        <f t="shared" si="0"/>
        <v>8.7434592729466382E-2</v>
      </c>
      <c r="J9" s="10">
        <v>-7.1389999999999995E-2</v>
      </c>
      <c r="K9" s="30">
        <v>4.6393639716008588</v>
      </c>
      <c r="L9" s="30">
        <v>1.3359205215771499</v>
      </c>
      <c r="M9" s="30">
        <f t="shared" si="5"/>
        <v>0.24792207963208393</v>
      </c>
      <c r="N9" s="10">
        <v>-0.23122000000000001</v>
      </c>
      <c r="O9" s="30">
        <v>4.220150874036932</v>
      </c>
      <c r="P9" s="30">
        <v>11.872340425531915</v>
      </c>
      <c r="Q9" s="30">
        <f t="shared" si="6"/>
        <v>8.2189631540244654E-2</v>
      </c>
      <c r="R9" s="10">
        <v>-6.7710000000000006E-2</v>
      </c>
      <c r="S9" s="30">
        <v>4.2942994008333955</v>
      </c>
      <c r="T9" s="30">
        <v>5.1711976487876559</v>
      </c>
      <c r="U9" s="30">
        <f t="shared" si="7"/>
        <v>5.6228176174739158E-2</v>
      </c>
      <c r="V9" s="6">
        <f t="shared" si="8"/>
        <v>-8.7434592729466382E-2</v>
      </c>
      <c r="W9" s="34">
        <f t="shared" si="9"/>
        <v>4.1803458897026271</v>
      </c>
      <c r="X9" s="34">
        <v>3428</v>
      </c>
      <c r="Y9" s="35">
        <f t="shared" si="10"/>
        <v>14330.225709900606</v>
      </c>
      <c r="Z9" s="41">
        <f t="shared" si="11"/>
        <v>4.3893631841877587</v>
      </c>
      <c r="AA9" s="41">
        <f t="shared" si="12"/>
        <v>3413.0137108061695</v>
      </c>
      <c r="AB9" s="41">
        <f t="shared" si="13"/>
        <v>14980.956729340647</v>
      </c>
      <c r="AC9" s="51">
        <v>0.05</v>
      </c>
      <c r="AD9" s="45">
        <f t="shared" si="14"/>
        <v>-4.3717296364733189E-3</v>
      </c>
      <c r="AE9" s="46">
        <f t="shared" si="15"/>
        <v>4.5409683881703147E-2</v>
      </c>
      <c r="AF9" s="6">
        <f t="shared" si="16"/>
        <v>-0.24792207963208393</v>
      </c>
      <c r="AG9" s="38">
        <f t="shared" si="17"/>
        <v>4.6393639716008588</v>
      </c>
      <c r="AH9" s="38">
        <v>4303</v>
      </c>
      <c r="AI9" s="37">
        <f t="shared" si="18"/>
        <v>19963.183169798496</v>
      </c>
      <c r="AJ9" s="41">
        <f t="shared" si="19"/>
        <v>4.871332170180902</v>
      </c>
      <c r="AK9" s="41">
        <f t="shared" si="20"/>
        <v>4249.6595645671568</v>
      </c>
      <c r="AL9" s="41">
        <f t="shared" si="21"/>
        <v>20701.503349192957</v>
      </c>
      <c r="AM9" s="51">
        <v>0.05</v>
      </c>
      <c r="AN9" s="48">
        <f t="shared" si="22"/>
        <v>-1.2396103981604198E-2</v>
      </c>
      <c r="AO9" s="46">
        <f t="shared" si="23"/>
        <v>3.6984090819315633E-2</v>
      </c>
      <c r="AP9" s="6">
        <f t="shared" si="24"/>
        <v>-8.2189631540244654E-2</v>
      </c>
      <c r="AQ9" s="38">
        <f t="shared" si="25"/>
        <v>4.220150874036932</v>
      </c>
      <c r="AR9" s="36">
        <v>6696</v>
      </c>
      <c r="AS9" s="37">
        <f t="shared" si="1"/>
        <v>28258.130252551298</v>
      </c>
      <c r="AT9" s="41">
        <f t="shared" si="26"/>
        <v>4.4311584177387786</v>
      </c>
      <c r="AU9" s="41">
        <f t="shared" si="27"/>
        <v>6668.4829113603264</v>
      </c>
      <c r="AV9" s="41">
        <f t="shared" si="28"/>
        <v>29549.104186221506</v>
      </c>
      <c r="AW9" s="51">
        <v>0.05</v>
      </c>
      <c r="AX9" s="48">
        <f t="shared" si="29"/>
        <v>-4.109481577012233E-3</v>
      </c>
      <c r="AY9" s="46">
        <f t="shared" si="30"/>
        <v>4.5685044344137088E-2</v>
      </c>
      <c r="AZ9" s="6">
        <f t="shared" si="31"/>
        <v>-5.6228176174739158E-2</v>
      </c>
      <c r="BA9" s="38">
        <f t="shared" si="32"/>
        <v>4.2942994008333955</v>
      </c>
      <c r="BB9" s="36">
        <v>7038</v>
      </c>
      <c r="BC9" s="37">
        <f t="shared" si="2"/>
        <v>30223.279183065439</v>
      </c>
      <c r="BD9" s="41">
        <f t="shared" si="33"/>
        <v>4.5090143708750654</v>
      </c>
      <c r="BE9" s="41">
        <f t="shared" si="34"/>
        <v>7018.2133048041096</v>
      </c>
      <c r="BF9" s="41">
        <f t="shared" si="35"/>
        <v>31645.224649228316</v>
      </c>
      <c r="BG9" s="51">
        <v>0.05</v>
      </c>
      <c r="BH9" s="48">
        <f t="shared" si="36"/>
        <v>-2.8114088087369581E-3</v>
      </c>
      <c r="BI9" s="46">
        <f t="shared" si="37"/>
        <v>4.7048020750826224E-2</v>
      </c>
    </row>
    <row r="10" spans="1:65" x14ac:dyDescent="0.3">
      <c r="A10" s="30" t="s">
        <v>101</v>
      </c>
      <c r="B10" s="30" t="s">
        <v>61</v>
      </c>
      <c r="C10" s="30" t="s">
        <v>135</v>
      </c>
      <c r="D10" s="30" t="str">
        <f t="shared" si="3"/>
        <v>Model consumer_electron=consumer_electron_PU;</v>
      </c>
      <c r="E10" s="30" t="str">
        <f t="shared" si="4"/>
        <v>run:quit;</v>
      </c>
      <c r="F10" s="10">
        <v>3.9890000000000002E-2</v>
      </c>
      <c r="G10" s="30">
        <v>15.711707839773428</v>
      </c>
      <c r="H10" s="30">
        <v>14.409395973154362</v>
      </c>
      <c r="I10" s="30">
        <f t="shared" si="0"/>
        <v>-4.3495232339802403E-2</v>
      </c>
      <c r="J10" s="10">
        <v>-5.0400000000000002E-3</v>
      </c>
      <c r="K10" s="30">
        <v>24.488742291116356</v>
      </c>
      <c r="L10" s="30">
        <v>1.2533374728345235</v>
      </c>
      <c r="M10" s="30">
        <f t="shared" si="5"/>
        <v>9.847568098964983E-2</v>
      </c>
      <c r="N10" s="10">
        <v>-1.805E-2</v>
      </c>
      <c r="O10" s="30">
        <v>17.937047963485867</v>
      </c>
      <c r="P10" s="30">
        <v>8.1613475177304959</v>
      </c>
      <c r="Q10" s="30">
        <f t="shared" si="6"/>
        <v>3.9670374902863098E-2</v>
      </c>
      <c r="R10" s="10">
        <v>-9.7699999999999992E-3</v>
      </c>
      <c r="S10" s="30">
        <v>21.705512787971703</v>
      </c>
      <c r="T10" s="30">
        <v>3.9044819985304922</v>
      </c>
      <c r="U10" s="30">
        <f t="shared" si="7"/>
        <v>5.4312674515671067E-2</v>
      </c>
      <c r="V10" s="6">
        <f t="shared" si="8"/>
        <v>4.3495232339802403E-2</v>
      </c>
      <c r="W10" s="34">
        <f t="shared" si="9"/>
        <v>15.711707839773428</v>
      </c>
      <c r="X10" s="34">
        <v>2147</v>
      </c>
      <c r="Y10" s="35">
        <f t="shared" si="10"/>
        <v>33733.036731993554</v>
      </c>
      <c r="Z10" s="41">
        <f t="shared" si="11"/>
        <v>16.4972932317621</v>
      </c>
      <c r="AA10" s="41">
        <f t="shared" si="12"/>
        <v>2151.669213191678</v>
      </c>
      <c r="AB10" s="41">
        <f t="shared" si="13"/>
        <v>35496.71794777795</v>
      </c>
      <c r="AC10" s="51">
        <v>0.05</v>
      </c>
      <c r="AD10" s="45">
        <f t="shared" si="14"/>
        <v>2.1747616169901203E-3</v>
      </c>
      <c r="AE10" s="46">
        <f t="shared" si="15"/>
        <v>5.2283499697839568E-2</v>
      </c>
      <c r="AF10" s="6">
        <f t="shared" si="16"/>
        <v>-9.847568098964983E-2</v>
      </c>
      <c r="AG10" s="38">
        <f t="shared" si="17"/>
        <v>24.488742291116356</v>
      </c>
      <c r="AH10" s="38">
        <v>4037</v>
      </c>
      <c r="AI10" s="37">
        <f t="shared" si="18"/>
        <v>98861.052629236729</v>
      </c>
      <c r="AJ10" s="41">
        <f t="shared" si="19"/>
        <v>25.713179405672175</v>
      </c>
      <c r="AK10" s="41">
        <f t="shared" si="20"/>
        <v>4017.1226837922391</v>
      </c>
      <c r="AL10" s="41">
        <f t="shared" si="21"/>
        <v>103292.99626294513</v>
      </c>
      <c r="AM10" s="51">
        <v>0.05</v>
      </c>
      <c r="AN10" s="48">
        <f t="shared" si="22"/>
        <v>-4.9237840494824915E-3</v>
      </c>
      <c r="AO10" s="46">
        <f t="shared" si="23"/>
        <v>4.4830026748043351E-2</v>
      </c>
      <c r="AP10" s="6">
        <f t="shared" si="24"/>
        <v>-3.9670374902863098E-2</v>
      </c>
      <c r="AQ10" s="38">
        <f t="shared" si="25"/>
        <v>17.937047963485867</v>
      </c>
      <c r="AR10" s="36">
        <v>4603</v>
      </c>
      <c r="AS10" s="37">
        <f t="shared" si="1"/>
        <v>82564.231775925451</v>
      </c>
      <c r="AT10" s="41">
        <f t="shared" si="26"/>
        <v>18.833900361660159</v>
      </c>
      <c r="AU10" s="41">
        <f t="shared" si="27"/>
        <v>4593.8698632161058</v>
      </c>
      <c r="AV10" s="41">
        <f t="shared" si="28"/>
        <v>86520.48727824552</v>
      </c>
      <c r="AW10" s="51">
        <v>0.05</v>
      </c>
      <c r="AX10" s="48">
        <f t="shared" si="29"/>
        <v>-1.9835187451431552E-3</v>
      </c>
      <c r="AY10" s="46">
        <f t="shared" si="30"/>
        <v>4.7917305317599489E-2</v>
      </c>
      <c r="AZ10" s="6">
        <f t="shared" si="31"/>
        <v>-5.4312674515671067E-2</v>
      </c>
      <c r="BA10" s="38">
        <f t="shared" si="32"/>
        <v>21.705512787971703</v>
      </c>
      <c r="BB10" s="36">
        <v>5314</v>
      </c>
      <c r="BC10" s="37">
        <f t="shared" si="2"/>
        <v>115343.09495528163</v>
      </c>
      <c r="BD10" s="41">
        <f t="shared" si="33"/>
        <v>22.790788427370288</v>
      </c>
      <c r="BE10" s="41">
        <f t="shared" si="34"/>
        <v>5299.5691223811864</v>
      </c>
      <c r="BF10" s="41">
        <f t="shared" si="35"/>
        <v>120781.35862441406</v>
      </c>
      <c r="BG10" s="51">
        <v>0.05</v>
      </c>
      <c r="BH10" s="48">
        <f t="shared" si="36"/>
        <v>-2.7156337257835533E-3</v>
      </c>
      <c r="BI10" s="46">
        <f t="shared" si="37"/>
        <v>4.7148584587927325E-2</v>
      </c>
    </row>
    <row r="11" spans="1:65" x14ac:dyDescent="0.3">
      <c r="A11" s="30" t="s">
        <v>102</v>
      </c>
      <c r="B11" s="30" t="s">
        <v>62</v>
      </c>
      <c r="C11" s="30" t="s">
        <v>135</v>
      </c>
      <c r="D11" s="30" t="str">
        <f t="shared" si="3"/>
        <v>Model electronic_service=electronic_service_PU;</v>
      </c>
      <c r="E11" s="30" t="str">
        <f t="shared" si="4"/>
        <v>run:quit;</v>
      </c>
      <c r="F11" s="10">
        <v>-2.503E-2</v>
      </c>
      <c r="G11" s="30">
        <v>14.724399795345166</v>
      </c>
      <c r="H11" s="30">
        <v>0.71812080536912748</v>
      </c>
      <c r="I11" s="30">
        <f t="shared" si="0"/>
        <v>0.51321689069856014</v>
      </c>
      <c r="J11" s="10">
        <v>-8.5000000000000006E-3</v>
      </c>
      <c r="K11" s="30">
        <v>13.795358264569183</v>
      </c>
      <c r="L11" s="30">
        <v>8.8481837938528402E-2</v>
      </c>
      <c r="M11" s="30">
        <f t="shared" si="5"/>
        <v>1.3252498815666929</v>
      </c>
      <c r="N11" s="10">
        <v>-5.1900000000000002E-3</v>
      </c>
      <c r="O11" s="30">
        <v>17.695598789430584</v>
      </c>
      <c r="P11" s="30">
        <v>0.38652482269503546</v>
      </c>
      <c r="Q11" s="30">
        <f t="shared" si="6"/>
        <v>0.23760481170857628</v>
      </c>
      <c r="R11" s="10">
        <v>3.79E-3</v>
      </c>
      <c r="S11" s="30">
        <v>13.832846246708579</v>
      </c>
      <c r="T11" s="30">
        <v>0.1961792799412197</v>
      </c>
      <c r="U11" s="30">
        <f t="shared" si="7"/>
        <v>-0.26723763738318246</v>
      </c>
      <c r="V11" s="6">
        <f t="shared" si="8"/>
        <v>-0.51321689069856014</v>
      </c>
      <c r="W11" s="34">
        <f t="shared" si="9"/>
        <v>14.724399795345166</v>
      </c>
      <c r="X11" s="34">
        <v>107</v>
      </c>
      <c r="Y11" s="35">
        <f t="shared" si="10"/>
        <v>1575.5107781019328</v>
      </c>
      <c r="Z11" s="41">
        <f t="shared" si="11"/>
        <v>15.460619785112424</v>
      </c>
      <c r="AA11" s="41">
        <f t="shared" si="12"/>
        <v>104.2542896347627</v>
      </c>
      <c r="AB11" s="41">
        <f t="shared" si="13"/>
        <v>1611.8359330100534</v>
      </c>
      <c r="AC11" s="51">
        <v>0.05</v>
      </c>
      <c r="AD11" s="45">
        <f t="shared" si="14"/>
        <v>-2.5660844534928007E-2</v>
      </c>
      <c r="AE11" s="46">
        <f t="shared" si="15"/>
        <v>2.3056113238325553E-2</v>
      </c>
      <c r="AF11" s="6">
        <f t="shared" si="16"/>
        <v>-1.3252498815666929</v>
      </c>
      <c r="AG11" s="38">
        <f t="shared" si="17"/>
        <v>13.795358264569183</v>
      </c>
      <c r="AH11" s="38">
        <v>285</v>
      </c>
      <c r="AI11" s="37">
        <f t="shared" si="18"/>
        <v>3931.677105402217</v>
      </c>
      <c r="AJ11" s="41">
        <f t="shared" si="19"/>
        <v>13.105590351340723</v>
      </c>
      <c r="AK11" s="41">
        <f t="shared" si="20"/>
        <v>303.88481081232538</v>
      </c>
      <c r="AL11" s="41">
        <f t="shared" si="21"/>
        <v>3982.5898445010125</v>
      </c>
      <c r="AM11" s="51">
        <v>-0.05</v>
      </c>
      <c r="AN11" s="48">
        <f t="shared" si="22"/>
        <v>6.6262494078334649E-2</v>
      </c>
      <c r="AO11" s="46">
        <f t="shared" si="23"/>
        <v>1.2949369374417917E-2</v>
      </c>
      <c r="AP11" s="6">
        <f t="shared" si="24"/>
        <v>-0.23760481170857628</v>
      </c>
      <c r="AQ11" s="38">
        <f t="shared" si="25"/>
        <v>17.695598789430584</v>
      </c>
      <c r="AR11" s="36">
        <v>218</v>
      </c>
      <c r="AS11" s="37">
        <f t="shared" si="1"/>
        <v>3857.640536095867</v>
      </c>
      <c r="AT11" s="41">
        <f t="shared" si="26"/>
        <v>18.580378728902112</v>
      </c>
      <c r="AU11" s="41">
        <f t="shared" si="27"/>
        <v>215.41010755237653</v>
      </c>
      <c r="AV11" s="41">
        <f t="shared" si="28"/>
        <v>4002.4013803566932</v>
      </c>
      <c r="AW11" s="51">
        <v>0.05</v>
      </c>
      <c r="AX11" s="48">
        <f t="shared" si="29"/>
        <v>-1.1880240585428815E-2</v>
      </c>
      <c r="AY11" s="46">
        <f t="shared" si="30"/>
        <v>3.7525747385299839E-2</v>
      </c>
      <c r="AZ11" s="6">
        <f t="shared" si="31"/>
        <v>0.26723763738318246</v>
      </c>
      <c r="BA11" s="38">
        <f t="shared" si="32"/>
        <v>13.832846246708579</v>
      </c>
      <c r="BB11" s="36">
        <v>267</v>
      </c>
      <c r="BC11" s="37">
        <f t="shared" si="2"/>
        <v>3693.3699478711906</v>
      </c>
      <c r="BD11" s="41">
        <f t="shared" si="33"/>
        <v>14.524488559044007</v>
      </c>
      <c r="BE11" s="41">
        <f t="shared" si="34"/>
        <v>270.56762245906549</v>
      </c>
      <c r="BF11" s="41">
        <f t="shared" si="35"/>
        <v>3929.8563368544351</v>
      </c>
      <c r="BG11" s="51">
        <v>0.05</v>
      </c>
      <c r="BH11" s="48">
        <f t="shared" si="36"/>
        <v>1.3361881869159124E-2</v>
      </c>
      <c r="BI11" s="46">
        <f t="shared" si="37"/>
        <v>6.4029975962617044E-2</v>
      </c>
    </row>
    <row r="12" spans="1:65" x14ac:dyDescent="0.3">
      <c r="A12" s="30" t="s">
        <v>103</v>
      </c>
      <c r="B12" s="30" t="s">
        <v>63</v>
      </c>
      <c r="C12" s="30" t="s">
        <v>135</v>
      </c>
      <c r="D12" s="30" t="str">
        <f t="shared" si="3"/>
        <v>Model food_beverage=food_beverage_PU;</v>
      </c>
      <c r="E12" s="30" t="str">
        <f t="shared" si="4"/>
        <v>run:quit;</v>
      </c>
      <c r="F12" s="10">
        <v>-3.51966</v>
      </c>
      <c r="G12" s="30">
        <v>2.2506522930741957</v>
      </c>
      <c r="H12" s="30">
        <v>67.718120805369125</v>
      </c>
      <c r="I12" s="30">
        <f t="shared" si="0"/>
        <v>0.1169780075942901</v>
      </c>
      <c r="J12" s="10">
        <v>-0.17601</v>
      </c>
      <c r="K12" s="30">
        <v>2.2772624921710838</v>
      </c>
      <c r="L12" s="30">
        <v>4.7739832350201796</v>
      </c>
      <c r="M12" s="30">
        <f t="shared" si="5"/>
        <v>8.3959442569206719E-2</v>
      </c>
      <c r="N12" s="10">
        <v>-3.7437100000000001</v>
      </c>
      <c r="O12" s="30">
        <v>2.3227850595461206</v>
      </c>
      <c r="P12" s="30">
        <v>37.372340425531917</v>
      </c>
      <c r="Q12" s="30">
        <f t="shared" si="6"/>
        <v>0.23268100301614011</v>
      </c>
      <c r="R12" s="10">
        <v>-0.68533999999999995</v>
      </c>
      <c r="S12" s="30">
        <v>2.277438804218801</v>
      </c>
      <c r="T12" s="30">
        <v>17.642174871418074</v>
      </c>
      <c r="U12" s="30">
        <f t="shared" si="7"/>
        <v>8.8470946550472232E-2</v>
      </c>
      <c r="V12" s="6">
        <f t="shared" si="8"/>
        <v>-0.1169780075942901</v>
      </c>
      <c r="W12" s="34">
        <f t="shared" si="9"/>
        <v>2.2506522930741957</v>
      </c>
      <c r="X12" s="34">
        <v>10090</v>
      </c>
      <c r="Y12" s="35">
        <f t="shared" si="10"/>
        <v>22709.081637118634</v>
      </c>
      <c r="Z12" s="41">
        <f t="shared" si="11"/>
        <v>2.3631849077279057</v>
      </c>
      <c r="AA12" s="41">
        <f t="shared" si="12"/>
        <v>10030.98459516868</v>
      </c>
      <c r="AB12" s="41">
        <f t="shared" si="13"/>
        <v>23705.071404953742</v>
      </c>
      <c r="AC12" s="51">
        <v>0.05</v>
      </c>
      <c r="AD12" s="45">
        <f t="shared" si="14"/>
        <v>-5.8489003797145053E-3</v>
      </c>
      <c r="AE12" s="46">
        <f t="shared" si="15"/>
        <v>4.3858654601299896E-2</v>
      </c>
      <c r="AF12" s="6">
        <f t="shared" si="16"/>
        <v>-8.3959442569206719E-2</v>
      </c>
      <c r="AG12" s="38">
        <f t="shared" si="17"/>
        <v>2.2772624921710838</v>
      </c>
      <c r="AH12" s="38">
        <v>15377</v>
      </c>
      <c r="AI12" s="37">
        <f t="shared" si="18"/>
        <v>35017.465342114752</v>
      </c>
      <c r="AJ12" s="41">
        <f t="shared" si="19"/>
        <v>2.3911256167796378</v>
      </c>
      <c r="AK12" s="41">
        <f t="shared" si="20"/>
        <v>15312.447782580666</v>
      </c>
      <c r="AL12" s="41">
        <f t="shared" si="21"/>
        <v>36613.986148529191</v>
      </c>
      <c r="AM12" s="51">
        <v>0.05</v>
      </c>
      <c r="AN12" s="48">
        <f t="shared" si="22"/>
        <v>-4.1979721284603365E-3</v>
      </c>
      <c r="AO12" s="46">
        <f t="shared" si="23"/>
        <v>4.5592129265116681E-2</v>
      </c>
      <c r="AP12" s="6">
        <f t="shared" si="24"/>
        <v>-0.23268100301614011</v>
      </c>
      <c r="AQ12" s="38">
        <f t="shared" si="25"/>
        <v>2.3227850595461206</v>
      </c>
      <c r="AR12" s="36">
        <v>21078</v>
      </c>
      <c r="AS12" s="37">
        <f t="shared" si="1"/>
        <v>48959.663485113131</v>
      </c>
      <c r="AT12" s="41">
        <f t="shared" si="26"/>
        <v>2.4389243125234268</v>
      </c>
      <c r="AU12" s="41">
        <f t="shared" si="27"/>
        <v>20832.777490921289</v>
      </c>
      <c r="AV12" s="41">
        <f t="shared" si="28"/>
        <v>50809.567519998724</v>
      </c>
      <c r="AW12" s="51">
        <v>0.05</v>
      </c>
      <c r="AX12" s="48">
        <f t="shared" si="29"/>
        <v>-1.1634050150807006E-2</v>
      </c>
      <c r="AY12" s="46">
        <f t="shared" si="30"/>
        <v>3.7784247341652616E-2</v>
      </c>
      <c r="AZ12" s="6">
        <f t="shared" si="31"/>
        <v>-8.8470946550472232E-2</v>
      </c>
      <c r="BA12" s="38">
        <f t="shared" si="32"/>
        <v>2.277438804218801</v>
      </c>
      <c r="BB12" s="36">
        <v>24011</v>
      </c>
      <c r="BC12" s="37">
        <f t="shared" si="2"/>
        <v>54683.583128097627</v>
      </c>
      <c r="BD12" s="41">
        <f t="shared" si="33"/>
        <v>2.3913107444297408</v>
      </c>
      <c r="BE12" s="41">
        <f t="shared" si="34"/>
        <v>23904.786205118831</v>
      </c>
      <c r="BF12" s="41">
        <f t="shared" si="35"/>
        <v>57163.772095596512</v>
      </c>
      <c r="BG12" s="51">
        <v>0.05</v>
      </c>
      <c r="BH12" s="48">
        <f t="shared" si="36"/>
        <v>-4.4235473275236114E-3</v>
      </c>
      <c r="BI12" s="46">
        <f t="shared" si="37"/>
        <v>4.5355275306100222E-2</v>
      </c>
    </row>
    <row r="13" spans="1:65" x14ac:dyDescent="0.3">
      <c r="A13" s="30" t="s">
        <v>104</v>
      </c>
      <c r="B13" s="30" t="s">
        <v>64</v>
      </c>
      <c r="C13" s="30" t="s">
        <v>135</v>
      </c>
      <c r="D13" s="30" t="str">
        <f t="shared" si="3"/>
        <v>Model furniture=furniture_PU;</v>
      </c>
      <c r="E13" s="30" t="str">
        <f t="shared" si="4"/>
        <v>run:quit;</v>
      </c>
      <c r="F13" s="10">
        <v>-1.8669999999999999E-2</v>
      </c>
      <c r="G13" s="30">
        <v>83.185206022394055</v>
      </c>
      <c r="H13" s="30">
        <v>0.9261744966442953</v>
      </c>
      <c r="I13" s="30">
        <f t="shared" si="0"/>
        <v>1.676863055574467</v>
      </c>
      <c r="J13" s="10">
        <v>-5.0600000000000003E-3</v>
      </c>
      <c r="K13" s="30">
        <v>84.816801233117388</v>
      </c>
      <c r="L13" s="30">
        <v>0.12263272275690779</v>
      </c>
      <c r="M13" s="30">
        <f t="shared" si="5"/>
        <v>3.4996614654827036</v>
      </c>
      <c r="N13" s="10">
        <v>-7.0499999999999998E-3</v>
      </c>
      <c r="O13" s="30">
        <v>83.567605956801174</v>
      </c>
      <c r="P13" s="30">
        <v>0.55673758865248224</v>
      </c>
      <c r="Q13" s="30">
        <f t="shared" si="6"/>
        <v>1.0582213847306778</v>
      </c>
      <c r="R13" s="10">
        <v>-9.3500000000000007E-3</v>
      </c>
      <c r="S13" s="30">
        <v>76.758749187948936</v>
      </c>
      <c r="T13" s="30">
        <v>0.33798677443056574</v>
      </c>
      <c r="U13" s="30">
        <f t="shared" si="7"/>
        <v>2.1234390195192741</v>
      </c>
      <c r="V13" s="6">
        <f t="shared" si="8"/>
        <v>-1.676863055574467</v>
      </c>
      <c r="W13" s="34">
        <f t="shared" si="9"/>
        <v>83.185206022394055</v>
      </c>
      <c r="X13" s="34">
        <v>138</v>
      </c>
      <c r="Y13" s="35">
        <f t="shared" si="10"/>
        <v>11479.55843109038</v>
      </c>
      <c r="Z13" s="41">
        <f t="shared" si="11"/>
        <v>79.025945721274354</v>
      </c>
      <c r="AA13" s="41">
        <f t="shared" si="12"/>
        <v>149.57035508346382</v>
      </c>
      <c r="AB13" s="41">
        <f t="shared" si="13"/>
        <v>11819.938762337544</v>
      </c>
      <c r="AC13" s="51">
        <v>-0.05</v>
      </c>
      <c r="AD13" s="45">
        <f t="shared" si="14"/>
        <v>8.3843152778723354E-2</v>
      </c>
      <c r="AE13" s="46">
        <f t="shared" si="15"/>
        <v>2.9650995139787247E-2</v>
      </c>
      <c r="AF13" s="6">
        <f t="shared" si="16"/>
        <v>-3.4996614654827036</v>
      </c>
      <c r="AG13" s="38">
        <f t="shared" si="17"/>
        <v>84.816801233117388</v>
      </c>
      <c r="AH13" s="38">
        <v>395</v>
      </c>
      <c r="AI13" s="37">
        <f t="shared" si="18"/>
        <v>33502.63648708137</v>
      </c>
      <c r="AJ13" s="41">
        <f t="shared" si="19"/>
        <v>80.575961171461515</v>
      </c>
      <c r="AK13" s="41">
        <f t="shared" si="20"/>
        <v>464.1183139432834</v>
      </c>
      <c r="AL13" s="41">
        <f t="shared" si="21"/>
        <v>37396.779243258192</v>
      </c>
      <c r="AM13" s="51">
        <v>-0.05</v>
      </c>
      <c r="AN13" s="48">
        <f t="shared" si="22"/>
        <v>0.1749830732741352</v>
      </c>
      <c r="AO13" s="46">
        <f t="shared" si="23"/>
        <v>0.11623391961042841</v>
      </c>
      <c r="AP13" s="6">
        <f t="shared" si="24"/>
        <v>-1.0582213847306778</v>
      </c>
      <c r="AQ13" s="38">
        <f t="shared" si="25"/>
        <v>83.567605956801174</v>
      </c>
      <c r="AR13" s="36">
        <v>314</v>
      </c>
      <c r="AS13" s="37">
        <f t="shared" si="1"/>
        <v>26240.228270435568</v>
      </c>
      <c r="AT13" s="41">
        <f t="shared" si="26"/>
        <v>79.389225658961109</v>
      </c>
      <c r="AU13" s="41">
        <f t="shared" si="27"/>
        <v>330.61407574027163</v>
      </c>
      <c r="AV13" s="41">
        <f t="shared" si="28"/>
        <v>26247.195464973283</v>
      </c>
      <c r="AW13" s="51">
        <v>-0.05</v>
      </c>
      <c r="AX13" s="48">
        <f t="shared" si="29"/>
        <v>5.2911069236533895E-2</v>
      </c>
      <c r="AY13" s="46">
        <f t="shared" si="30"/>
        <v>2.6551577470709976E-4</v>
      </c>
      <c r="AZ13" s="6">
        <f t="shared" si="31"/>
        <v>-2.1234390195192741</v>
      </c>
      <c r="BA13" s="38">
        <f t="shared" si="32"/>
        <v>76.758749187948936</v>
      </c>
      <c r="BB13" s="36">
        <v>460</v>
      </c>
      <c r="BC13" s="37">
        <f t="shared" si="2"/>
        <v>35309.024626456514</v>
      </c>
      <c r="BD13" s="41">
        <f t="shared" si="33"/>
        <v>72.920811728551485</v>
      </c>
      <c r="BE13" s="41">
        <f t="shared" si="34"/>
        <v>508.83909744894333</v>
      </c>
      <c r="BF13" s="41">
        <f t="shared" si="35"/>
        <v>37104.96002520046</v>
      </c>
      <c r="BG13" s="51">
        <v>-0.05</v>
      </c>
      <c r="BH13" s="48">
        <f t="shared" si="36"/>
        <v>0.10617195097596371</v>
      </c>
      <c r="BI13" s="46">
        <f t="shared" si="37"/>
        <v>5.0863353427165449E-2</v>
      </c>
    </row>
    <row r="14" spans="1:65" x14ac:dyDescent="0.3">
      <c r="A14" s="30" t="s">
        <v>105</v>
      </c>
      <c r="B14" s="30" t="s">
        <v>65</v>
      </c>
      <c r="C14" s="30" t="s">
        <v>135</v>
      </c>
      <c r="D14" s="30" t="str">
        <f t="shared" si="3"/>
        <v>Model girls_apparel=girls_apparel_PU;</v>
      </c>
      <c r="E14" s="30" t="str">
        <f t="shared" si="4"/>
        <v>run:quit;</v>
      </c>
      <c r="F14" s="10">
        <v>-1.08361</v>
      </c>
      <c r="G14" s="30">
        <v>7.6356318078950052</v>
      </c>
      <c r="H14" s="30">
        <v>8.6107382550335565</v>
      </c>
      <c r="I14" s="30">
        <f t="shared" si="0"/>
        <v>0.96089867538551277</v>
      </c>
      <c r="J14" s="10">
        <v>-4.3839999999999997E-2</v>
      </c>
      <c r="K14" s="30">
        <v>8.3729097083687929</v>
      </c>
      <c r="L14" s="30">
        <v>0.75380316671841041</v>
      </c>
      <c r="M14" s="30">
        <f t="shared" si="5"/>
        <v>0.48695518647510455</v>
      </c>
      <c r="N14" s="10">
        <v>2.6800000000000001E-2</v>
      </c>
      <c r="O14" s="30">
        <v>7.7946013073448306</v>
      </c>
      <c r="P14" s="30">
        <v>5.4911347517730498</v>
      </c>
      <c r="Q14" s="30">
        <f t="shared" si="6"/>
        <v>-3.8042285334445786E-2</v>
      </c>
      <c r="R14" s="10">
        <v>-3.6069999999999998E-2</v>
      </c>
      <c r="S14" s="30">
        <v>7.6998633692809806</v>
      </c>
      <c r="T14" s="30">
        <v>2.8412931667891255</v>
      </c>
      <c r="U14" s="30">
        <f t="shared" si="7"/>
        <v>9.7749178077187054E-2</v>
      </c>
      <c r="V14" s="6">
        <f t="shared" si="8"/>
        <v>-0.96089867538551277</v>
      </c>
      <c r="W14" s="34">
        <f t="shared" si="9"/>
        <v>7.6356318078950052</v>
      </c>
      <c r="X14" s="34">
        <v>1283</v>
      </c>
      <c r="Y14" s="35">
        <f t="shared" si="10"/>
        <v>9796.5156095292914</v>
      </c>
      <c r="Z14" s="41">
        <f t="shared" si="11"/>
        <v>8.0174133982897562</v>
      </c>
      <c r="AA14" s="41">
        <f t="shared" si="12"/>
        <v>1221.3583499740193</v>
      </c>
      <c r="AB14" s="41">
        <f t="shared" si="13"/>
        <v>9792.1347991947714</v>
      </c>
      <c r="AC14" s="51">
        <v>0.05</v>
      </c>
      <c r="AD14" s="45">
        <f t="shared" si="14"/>
        <v>-4.8044933769275641E-2</v>
      </c>
      <c r="AE14" s="46">
        <f t="shared" si="15"/>
        <v>-4.4718045773934966E-4</v>
      </c>
      <c r="AF14" s="6">
        <f t="shared" si="16"/>
        <v>-0.48695518647510455</v>
      </c>
      <c r="AG14" s="38">
        <f t="shared" si="17"/>
        <v>8.3729097083687929</v>
      </c>
      <c r="AH14" s="38">
        <v>2428</v>
      </c>
      <c r="AI14" s="37">
        <f t="shared" si="18"/>
        <v>20329.424771919428</v>
      </c>
      <c r="AJ14" s="41">
        <f t="shared" si="19"/>
        <v>8.7915551937872323</v>
      </c>
      <c r="AK14" s="41">
        <f t="shared" si="20"/>
        <v>2368.8836403619225</v>
      </c>
      <c r="AL14" s="41">
        <f t="shared" si="21"/>
        <v>20826.171271901465</v>
      </c>
      <c r="AM14" s="51">
        <v>0.05</v>
      </c>
      <c r="AN14" s="48">
        <f t="shared" si="22"/>
        <v>-2.4347759323755228E-2</v>
      </c>
      <c r="AO14" s="46">
        <f t="shared" si="23"/>
        <v>2.4434852710057069E-2</v>
      </c>
      <c r="AP14" s="6">
        <f t="shared" si="24"/>
        <v>3.8042285334445786E-2</v>
      </c>
      <c r="AQ14" s="38">
        <f t="shared" si="25"/>
        <v>7.7946013073448306</v>
      </c>
      <c r="AR14" s="36">
        <v>3097</v>
      </c>
      <c r="AS14" s="37">
        <f t="shared" si="1"/>
        <v>24139.880248846941</v>
      </c>
      <c r="AT14" s="41">
        <f t="shared" si="26"/>
        <v>8.184331372712073</v>
      </c>
      <c r="AU14" s="41">
        <f t="shared" si="27"/>
        <v>3102.890847884039</v>
      </c>
      <c r="AV14" s="41">
        <f t="shared" si="28"/>
        <v>25395.086912438506</v>
      </c>
      <c r="AW14" s="51">
        <v>0.05</v>
      </c>
      <c r="AX14" s="48">
        <f t="shared" si="29"/>
        <v>1.9021142667222893E-3</v>
      </c>
      <c r="AY14" s="46">
        <f t="shared" si="30"/>
        <v>5.1997219980058566E-2</v>
      </c>
      <c r="AZ14" s="6">
        <f t="shared" si="31"/>
        <v>-9.7749178077187054E-2</v>
      </c>
      <c r="BA14" s="38">
        <f t="shared" si="32"/>
        <v>7.6998633692809806</v>
      </c>
      <c r="BB14" s="36">
        <v>3867</v>
      </c>
      <c r="BC14" s="37">
        <f t="shared" si="2"/>
        <v>29775.37164900955</v>
      </c>
      <c r="BD14" s="41">
        <f t="shared" si="33"/>
        <v>8.0848565377450292</v>
      </c>
      <c r="BE14" s="41">
        <f t="shared" si="34"/>
        <v>3848.1001964187758</v>
      </c>
      <c r="BF14" s="41">
        <f t="shared" si="35"/>
        <v>31111.33803091427</v>
      </c>
      <c r="BG14" s="51">
        <v>0.05</v>
      </c>
      <c r="BH14" s="48">
        <f t="shared" si="36"/>
        <v>-4.8874589038593527E-3</v>
      </c>
      <c r="BI14" s="46">
        <f t="shared" si="37"/>
        <v>4.4868168150947657E-2</v>
      </c>
    </row>
    <row r="15" spans="1:65" x14ac:dyDescent="0.3">
      <c r="A15" s="30" t="s">
        <v>106</v>
      </c>
      <c r="B15" s="30" t="s">
        <v>66</v>
      </c>
      <c r="C15" s="30" t="s">
        <v>135</v>
      </c>
      <c r="D15" s="30" t="str">
        <f t="shared" si="3"/>
        <v>Model health_aid_otc=health_aid_otc_PU;</v>
      </c>
      <c r="E15" s="30" t="str">
        <f t="shared" si="4"/>
        <v>run:quit;</v>
      </c>
      <c r="F15" s="10">
        <v>2.2776299999999998</v>
      </c>
      <c r="G15" s="30">
        <v>6.5186929701701732</v>
      </c>
      <c r="H15" s="30">
        <v>25.758389261744966</v>
      </c>
      <c r="I15" s="30">
        <f t="shared" si="0"/>
        <v>-0.57640136263096797</v>
      </c>
      <c r="J15" s="10">
        <v>-9.2499999999999995E-3</v>
      </c>
      <c r="K15" s="30">
        <v>6.8685076606871025</v>
      </c>
      <c r="L15" s="30">
        <v>0.89382179447376586</v>
      </c>
      <c r="M15" s="30">
        <f t="shared" si="5"/>
        <v>7.1080942816751203E-2</v>
      </c>
      <c r="N15" s="10">
        <v>0.21575</v>
      </c>
      <c r="O15" s="30">
        <v>6.5957015758015123</v>
      </c>
      <c r="P15" s="30">
        <v>9.6968085106382986</v>
      </c>
      <c r="Q15" s="30">
        <f t="shared" si="6"/>
        <v>-0.14675164652555409</v>
      </c>
      <c r="R15" s="10">
        <v>-1.338E-2</v>
      </c>
      <c r="S15" s="30">
        <v>6.5510187250128453</v>
      </c>
      <c r="T15" s="30">
        <v>3.6164584864070535</v>
      </c>
      <c r="U15" s="30">
        <f t="shared" si="7"/>
        <v>2.4237145503017962E-2</v>
      </c>
      <c r="V15" s="6">
        <f t="shared" si="8"/>
        <v>0.57640136263096797</v>
      </c>
      <c r="W15" s="34">
        <f t="shared" si="9"/>
        <v>6.5186929701701732</v>
      </c>
      <c r="X15" s="34">
        <v>3838</v>
      </c>
      <c r="Y15" s="35">
        <f t="shared" si="10"/>
        <v>25018.743619513123</v>
      </c>
      <c r="Z15" s="41">
        <f t="shared" si="11"/>
        <v>6.8446276186786816</v>
      </c>
      <c r="AA15" s="41">
        <f t="shared" si="12"/>
        <v>3948.6114214888826</v>
      </c>
      <c r="AB15" s="41">
        <f t="shared" si="13"/>
        <v>27026.774790952895</v>
      </c>
      <c r="AC15" s="51">
        <v>0.05</v>
      </c>
      <c r="AD15" s="45">
        <f t="shared" si="14"/>
        <v>2.8820068131548401E-2</v>
      </c>
      <c r="AE15" s="46">
        <f t="shared" si="15"/>
        <v>8.0261071538125839E-2</v>
      </c>
      <c r="AF15" s="6">
        <f t="shared" si="16"/>
        <v>-7.1080942816751203E-2</v>
      </c>
      <c r="AG15" s="38">
        <f t="shared" si="17"/>
        <v>6.8685076606871025</v>
      </c>
      <c r="AH15" s="38">
        <v>2879</v>
      </c>
      <c r="AI15" s="37">
        <f t="shared" si="18"/>
        <v>19774.433555118168</v>
      </c>
      <c r="AJ15" s="41">
        <f t="shared" si="19"/>
        <v>7.2119330437214577</v>
      </c>
      <c r="AK15" s="41">
        <f t="shared" si="20"/>
        <v>2868.7678982815287</v>
      </c>
      <c r="AL15" s="41">
        <f t="shared" si="21"/>
        <v>20689.362000383913</v>
      </c>
      <c r="AM15" s="51">
        <v>0.05</v>
      </c>
      <c r="AN15" s="48">
        <f t="shared" si="22"/>
        <v>-3.5540471408375602E-3</v>
      </c>
      <c r="AO15" s="46">
        <f t="shared" si="23"/>
        <v>4.6268250502120509E-2</v>
      </c>
      <c r="AP15" s="6">
        <f t="shared" si="24"/>
        <v>0.14675164652555409</v>
      </c>
      <c r="AQ15" s="38">
        <f t="shared" si="25"/>
        <v>6.5957015758015123</v>
      </c>
      <c r="AR15" s="36">
        <v>5469</v>
      </c>
      <c r="AS15" s="37">
        <f t="shared" si="1"/>
        <v>36071.891918058471</v>
      </c>
      <c r="AT15" s="41">
        <f t="shared" si="26"/>
        <v>6.9254866545915883</v>
      </c>
      <c r="AU15" s="41">
        <f t="shared" si="27"/>
        <v>5509.1292377424124</v>
      </c>
      <c r="AV15" s="41">
        <f t="shared" si="28"/>
        <v>38153.401014405405</v>
      </c>
      <c r="AW15" s="51">
        <v>0.05</v>
      </c>
      <c r="AX15" s="48">
        <f t="shared" si="29"/>
        <v>7.337582326277705E-3</v>
      </c>
      <c r="AY15" s="46">
        <f t="shared" si="30"/>
        <v>5.7704461442591524E-2</v>
      </c>
      <c r="AZ15" s="6">
        <f t="shared" si="31"/>
        <v>-2.4237145503017962E-2</v>
      </c>
      <c r="BA15" s="38">
        <f t="shared" si="32"/>
        <v>6.5510187250128453</v>
      </c>
      <c r="BB15" s="36">
        <v>4922</v>
      </c>
      <c r="BC15" s="37">
        <f t="shared" si="2"/>
        <v>32244.114164513223</v>
      </c>
      <c r="BD15" s="41">
        <f t="shared" si="33"/>
        <v>6.8785696612634872</v>
      </c>
      <c r="BE15" s="41">
        <f t="shared" si="34"/>
        <v>4916.0352384917069</v>
      </c>
      <c r="BF15" s="41">
        <f t="shared" si="35"/>
        <v>33815.290845191266</v>
      </c>
      <c r="BG15" s="51">
        <v>0.05</v>
      </c>
      <c r="BH15" s="48">
        <f t="shared" si="36"/>
        <v>-1.2118572751508982E-3</v>
      </c>
      <c r="BI15" s="46">
        <f t="shared" si="37"/>
        <v>4.8727549861091457E-2</v>
      </c>
    </row>
    <row r="16" spans="1:65" x14ac:dyDescent="0.3">
      <c r="A16" s="30" t="s">
        <v>107</v>
      </c>
      <c r="B16" s="30" t="s">
        <v>67</v>
      </c>
      <c r="C16" s="30" t="s">
        <v>135</v>
      </c>
      <c r="D16" s="30" t="str">
        <f t="shared" si="3"/>
        <v>Model home_decor=home_decor_PU;</v>
      </c>
      <c r="E16" s="30" t="str">
        <f t="shared" si="4"/>
        <v>run:quit;</v>
      </c>
      <c r="F16" s="10">
        <v>-0.12264</v>
      </c>
      <c r="G16" s="30">
        <v>9.2347211443300967</v>
      </c>
      <c r="H16" s="30">
        <v>5.0335570469798654</v>
      </c>
      <c r="I16" s="30">
        <f t="shared" si="0"/>
        <v>0.22499917862660779</v>
      </c>
      <c r="J16" s="10">
        <v>-3.3669999999999999E-2</v>
      </c>
      <c r="K16" s="30">
        <v>10.777737462806671</v>
      </c>
      <c r="L16" s="30">
        <v>0.49363551692021113</v>
      </c>
      <c r="M16" s="30">
        <f t="shared" si="5"/>
        <v>0.73513028932104951</v>
      </c>
      <c r="N16" s="10">
        <v>-3.9109999999999999E-2</v>
      </c>
      <c r="O16" s="30">
        <v>9.2197020423066984</v>
      </c>
      <c r="P16" s="30">
        <v>3.4858156028368796</v>
      </c>
      <c r="Q16" s="30">
        <f t="shared" si="6"/>
        <v>0.10344280591926898</v>
      </c>
      <c r="R16" s="10">
        <v>-4.1869999999999997E-2</v>
      </c>
      <c r="S16" s="30">
        <v>9.0656039875793404</v>
      </c>
      <c r="T16" s="30">
        <v>1.8229243203526819</v>
      </c>
      <c r="U16" s="30">
        <f t="shared" si="7"/>
        <v>0.20822413455239333</v>
      </c>
      <c r="V16" s="6">
        <f t="shared" si="8"/>
        <v>-0.22499917862660779</v>
      </c>
      <c r="W16" s="34">
        <f t="shared" si="9"/>
        <v>9.2347211443300967</v>
      </c>
      <c r="X16" s="34">
        <v>750</v>
      </c>
      <c r="Y16" s="35">
        <f t="shared" si="10"/>
        <v>6926.0408582475729</v>
      </c>
      <c r="Z16" s="41">
        <f t="shared" si="11"/>
        <v>9.6964572015466022</v>
      </c>
      <c r="AA16" s="41">
        <f t="shared" si="12"/>
        <v>741.56253080150225</v>
      </c>
      <c r="AB16" s="41">
        <f t="shared" si="13"/>
        <v>7190.5293421873503</v>
      </c>
      <c r="AC16" s="51">
        <v>0.05</v>
      </c>
      <c r="AD16" s="45">
        <f t="shared" si="14"/>
        <v>-1.124995893133039E-2</v>
      </c>
      <c r="AE16" s="46">
        <f t="shared" si="15"/>
        <v>3.8187543122103124E-2</v>
      </c>
      <c r="AF16" s="6">
        <f t="shared" si="16"/>
        <v>-0.73513028932104951</v>
      </c>
      <c r="AG16" s="38">
        <f t="shared" si="17"/>
        <v>10.777737462806671</v>
      </c>
      <c r="AH16" s="38">
        <v>1590</v>
      </c>
      <c r="AI16" s="37">
        <f t="shared" si="18"/>
        <v>17136.602565862606</v>
      </c>
      <c r="AJ16" s="41">
        <f t="shared" si="19"/>
        <v>11.316624335947004</v>
      </c>
      <c r="AK16" s="41">
        <f t="shared" si="20"/>
        <v>1531.5571419989765</v>
      </c>
      <c r="AL16" s="41">
        <f t="shared" si="21"/>
        <v>17332.056825039061</v>
      </c>
      <c r="AM16" s="51">
        <v>0.05</v>
      </c>
      <c r="AN16" s="48">
        <f t="shared" si="22"/>
        <v>-3.6756514466052478E-2</v>
      </c>
      <c r="AO16" s="46">
        <f t="shared" si="23"/>
        <v>1.1405659810644982E-2</v>
      </c>
      <c r="AP16" s="6">
        <f t="shared" si="24"/>
        <v>-0.10344280591926898</v>
      </c>
      <c r="AQ16" s="38">
        <f t="shared" si="25"/>
        <v>9.2197020423066984</v>
      </c>
      <c r="AR16" s="36">
        <v>1966</v>
      </c>
      <c r="AS16" s="37">
        <f t="shared" si="1"/>
        <v>18125.93421517497</v>
      </c>
      <c r="AT16" s="41">
        <f t="shared" si="26"/>
        <v>9.6806871444220342</v>
      </c>
      <c r="AU16" s="41">
        <f t="shared" si="27"/>
        <v>1955.831572178136</v>
      </c>
      <c r="AV16" s="41">
        <f t="shared" si="28"/>
        <v>18933.793557439618</v>
      </c>
      <c r="AW16" s="51">
        <v>0.05</v>
      </c>
      <c r="AX16" s="48">
        <f t="shared" si="29"/>
        <v>-5.1721402959634495E-3</v>
      </c>
      <c r="AY16" s="46">
        <f t="shared" si="30"/>
        <v>4.4569252689238552E-2</v>
      </c>
      <c r="AZ16" s="6">
        <f t="shared" si="31"/>
        <v>-0.20822413455239333</v>
      </c>
      <c r="BA16" s="38">
        <f t="shared" si="32"/>
        <v>9.0656039875793404</v>
      </c>
      <c r="BB16" s="36">
        <v>2481</v>
      </c>
      <c r="BC16" s="37">
        <f t="shared" si="2"/>
        <v>22491.763493184342</v>
      </c>
      <c r="BD16" s="41">
        <f t="shared" si="33"/>
        <v>9.5188841869583065</v>
      </c>
      <c r="BE16" s="41">
        <f t="shared" si="34"/>
        <v>2455.1697961087757</v>
      </c>
      <c r="BF16" s="41">
        <f t="shared" si="35"/>
        <v>23370.476948477473</v>
      </c>
      <c r="BG16" s="51">
        <v>0.05</v>
      </c>
      <c r="BH16" s="48">
        <f t="shared" si="36"/>
        <v>-1.0411206727619667E-2</v>
      </c>
      <c r="BI16" s="46">
        <f t="shared" si="37"/>
        <v>3.90682329359993E-2</v>
      </c>
    </row>
    <row r="17" spans="1:61" x14ac:dyDescent="0.3">
      <c r="A17" s="30" t="s">
        <v>108</v>
      </c>
      <c r="B17" s="30" t="s">
        <v>68</v>
      </c>
      <c r="C17" s="30" t="s">
        <v>135</v>
      </c>
      <c r="D17" s="30" t="str">
        <f t="shared" si="3"/>
        <v>Model home_improvement=home_improvement_PU;</v>
      </c>
      <c r="E17" s="30" t="str">
        <f t="shared" si="4"/>
        <v>run:quit;</v>
      </c>
      <c r="F17" s="10">
        <v>-0.11558</v>
      </c>
      <c r="G17" s="30">
        <v>6.4370521034785355</v>
      </c>
      <c r="H17" s="30">
        <v>4.1812080536912752</v>
      </c>
      <c r="I17" s="30">
        <f t="shared" si="0"/>
        <v>0.17793768512983518</v>
      </c>
      <c r="J17" s="10">
        <v>-4.5500000000000002E-3</v>
      </c>
      <c r="K17" s="30">
        <v>7.0075142286772572</v>
      </c>
      <c r="L17" s="30">
        <v>0.33498913380937595</v>
      </c>
      <c r="M17" s="30">
        <f t="shared" si="5"/>
        <v>9.5179773080714541E-2</v>
      </c>
      <c r="N17" s="10">
        <v>-6.5060000000000007E-2</v>
      </c>
      <c r="O17" s="30">
        <v>6.368816246276241</v>
      </c>
      <c r="P17" s="30">
        <v>2.2375886524822697</v>
      </c>
      <c r="Q17" s="30">
        <f t="shared" si="6"/>
        <v>0.18517933782112597</v>
      </c>
      <c r="R17" s="10">
        <v>-4.385E-2</v>
      </c>
      <c r="S17" s="30">
        <v>6.8054185670086147</v>
      </c>
      <c r="T17" s="30">
        <v>1.2468772961058046</v>
      </c>
      <c r="U17" s="30">
        <f t="shared" si="7"/>
        <v>0.23933197363953393</v>
      </c>
      <c r="V17" s="6">
        <f t="shared" si="8"/>
        <v>-0.17793768512983518</v>
      </c>
      <c r="W17" s="34">
        <f t="shared" si="9"/>
        <v>6.4370521034785355</v>
      </c>
      <c r="X17" s="34">
        <v>623</v>
      </c>
      <c r="Y17" s="35">
        <f t="shared" si="10"/>
        <v>4010.2834604671275</v>
      </c>
      <c r="Z17" s="41">
        <f t="shared" si="11"/>
        <v>6.7589047086524623</v>
      </c>
      <c r="AA17" s="41">
        <f t="shared" si="12"/>
        <v>617.45724110820561</v>
      </c>
      <c r="AB17" s="41">
        <f t="shared" si="13"/>
        <v>4173.3346543178095</v>
      </c>
      <c r="AC17" s="51">
        <v>0.05</v>
      </c>
      <c r="AD17" s="45">
        <f t="shared" si="14"/>
        <v>-8.8968842564917591E-3</v>
      </c>
      <c r="AE17" s="46">
        <f t="shared" si="15"/>
        <v>4.0658271530683625E-2</v>
      </c>
      <c r="AF17" s="6">
        <f t="shared" si="16"/>
        <v>-9.5179773080714541E-2</v>
      </c>
      <c r="AG17" s="38">
        <f t="shared" si="17"/>
        <v>7.0075142286772572</v>
      </c>
      <c r="AH17" s="38">
        <v>1079</v>
      </c>
      <c r="AI17" s="37">
        <f t="shared" si="18"/>
        <v>7561.1078527427608</v>
      </c>
      <c r="AJ17" s="41">
        <f t="shared" si="19"/>
        <v>7.3578899401111197</v>
      </c>
      <c r="AK17" s="41">
        <f t="shared" si="20"/>
        <v>1073.8650512422955</v>
      </c>
      <c r="AL17" s="41">
        <f t="shared" si="21"/>
        <v>7901.380857572598</v>
      </c>
      <c r="AM17" s="51">
        <v>0.05</v>
      </c>
      <c r="AN17" s="48">
        <f t="shared" si="22"/>
        <v>-4.7589886540357271E-3</v>
      </c>
      <c r="AO17" s="46">
        <f t="shared" si="23"/>
        <v>4.5003061913262428E-2</v>
      </c>
      <c r="AP17" s="6">
        <f t="shared" si="24"/>
        <v>-0.18517933782112597</v>
      </c>
      <c r="AQ17" s="38">
        <f t="shared" si="25"/>
        <v>6.368816246276241</v>
      </c>
      <c r="AR17" s="36">
        <v>1262</v>
      </c>
      <c r="AS17" s="37">
        <f t="shared" si="1"/>
        <v>8037.4461028006162</v>
      </c>
      <c r="AT17" s="41">
        <f t="shared" si="26"/>
        <v>6.6872570585900526</v>
      </c>
      <c r="AU17" s="41">
        <f t="shared" si="27"/>
        <v>1250.3151837834869</v>
      </c>
      <c r="AV17" s="41">
        <f t="shared" si="28"/>
        <v>8361.1790382184408</v>
      </c>
      <c r="AW17" s="51">
        <v>0.05</v>
      </c>
      <c r="AX17" s="48">
        <f t="shared" si="29"/>
        <v>-9.2589668910562986E-3</v>
      </c>
      <c r="AY17" s="46">
        <f t="shared" si="30"/>
        <v>4.0278084764390661E-2</v>
      </c>
      <c r="AZ17" s="6">
        <f t="shared" si="31"/>
        <v>-0.23933197363953393</v>
      </c>
      <c r="BA17" s="38">
        <f t="shared" si="32"/>
        <v>6.8054185670086147</v>
      </c>
      <c r="BB17" s="36">
        <v>1697</v>
      </c>
      <c r="BC17" s="37">
        <f t="shared" si="2"/>
        <v>11548.795308213619</v>
      </c>
      <c r="BD17" s="41">
        <f t="shared" si="33"/>
        <v>7.1456894953590453</v>
      </c>
      <c r="BE17" s="41">
        <f t="shared" si="34"/>
        <v>1676.6926820366855</v>
      </c>
      <c r="BF17" s="41">
        <f t="shared" si="35"/>
        <v>11981.125284974927</v>
      </c>
      <c r="BG17" s="51">
        <v>0.05</v>
      </c>
      <c r="BH17" s="48">
        <f t="shared" si="36"/>
        <v>-1.1966598681976698E-2</v>
      </c>
      <c r="BI17" s="46">
        <f t="shared" si="37"/>
        <v>3.74350713839244E-2</v>
      </c>
    </row>
    <row r="18" spans="1:61" x14ac:dyDescent="0.3">
      <c r="A18" s="30" t="s">
        <v>109</v>
      </c>
      <c r="B18" s="30" t="s">
        <v>69</v>
      </c>
      <c r="C18" s="30" t="s">
        <v>135</v>
      </c>
      <c r="D18" s="30" t="str">
        <f t="shared" si="3"/>
        <v>Model home_organization=home_organization_PU;</v>
      </c>
      <c r="E18" s="30" t="str">
        <f t="shared" si="4"/>
        <v>run:quit;</v>
      </c>
      <c r="F18" s="10">
        <v>-0.13513</v>
      </c>
      <c r="G18" s="30">
        <v>7.584437844999206</v>
      </c>
      <c r="H18" s="30">
        <v>5.0134228187919465</v>
      </c>
      <c r="I18" s="30">
        <f t="shared" si="0"/>
        <v>0.20442821661742525</v>
      </c>
      <c r="J18" s="10">
        <v>-8.8580000000000006E-2</v>
      </c>
      <c r="K18" s="30">
        <v>8.9129645783214944</v>
      </c>
      <c r="L18" s="30">
        <v>0.63427506985408255</v>
      </c>
      <c r="M18" s="30">
        <f t="shared" si="5"/>
        <v>1.244744496310328</v>
      </c>
      <c r="N18" s="10">
        <v>-6.2429999999999999E-2</v>
      </c>
      <c r="O18" s="30">
        <v>7.1716509217142814</v>
      </c>
      <c r="P18" s="30">
        <v>3.4574468085106385</v>
      </c>
      <c r="Q18" s="30">
        <f t="shared" si="6"/>
        <v>0.12949618369848159</v>
      </c>
      <c r="R18" s="10">
        <v>-0.10965</v>
      </c>
      <c r="S18" s="30">
        <v>7.7861856224328534</v>
      </c>
      <c r="T18" s="30">
        <v>2.0639235855988245</v>
      </c>
      <c r="U18" s="30">
        <f t="shared" si="7"/>
        <v>0.4136564257789877</v>
      </c>
      <c r="V18" s="6">
        <f t="shared" si="8"/>
        <v>-0.20442821661742525</v>
      </c>
      <c r="W18" s="34">
        <f t="shared" si="9"/>
        <v>7.584437844999206</v>
      </c>
      <c r="X18" s="34">
        <v>747</v>
      </c>
      <c r="Y18" s="35">
        <f t="shared" si="10"/>
        <v>5665.5750702144069</v>
      </c>
      <c r="Z18" s="41">
        <f t="shared" si="11"/>
        <v>7.9636597372491664</v>
      </c>
      <c r="AA18" s="41">
        <f t="shared" si="12"/>
        <v>739.36460610933921</v>
      </c>
      <c r="AB18" s="41">
        <f t="shared" si="13"/>
        <v>5888.0481448200335</v>
      </c>
      <c r="AC18" s="51">
        <v>0.05</v>
      </c>
      <c r="AD18" s="45">
        <f t="shared" si="14"/>
        <v>-1.0221410830871263E-2</v>
      </c>
      <c r="AE18" s="46">
        <f t="shared" si="15"/>
        <v>3.9267518627585207E-2</v>
      </c>
      <c r="AF18" s="6">
        <f t="shared" si="16"/>
        <v>-1.244744496310328</v>
      </c>
      <c r="AG18" s="38">
        <f t="shared" si="17"/>
        <v>8.9129645783214944</v>
      </c>
      <c r="AH18" s="38">
        <v>2043</v>
      </c>
      <c r="AI18" s="37">
        <f t="shared" si="18"/>
        <v>18209.186633510813</v>
      </c>
      <c r="AJ18" s="41">
        <f t="shared" si="19"/>
        <v>8.4673163494054204</v>
      </c>
      <c r="AK18" s="41">
        <f t="shared" si="20"/>
        <v>2170.1506502981001</v>
      </c>
      <c r="AL18" s="41">
        <f t="shared" si="21"/>
        <v>18375.35208194191</v>
      </c>
      <c r="AM18" s="51">
        <v>-0.05</v>
      </c>
      <c r="AN18" s="48">
        <f t="shared" si="22"/>
        <v>6.2237224815516405E-2</v>
      </c>
      <c r="AO18" s="46">
        <f t="shared" si="23"/>
        <v>9.1253635747407975E-3</v>
      </c>
      <c r="AP18" s="6">
        <f t="shared" si="24"/>
        <v>-0.12949618369848159</v>
      </c>
      <c r="AQ18" s="38">
        <f t="shared" si="25"/>
        <v>7.1716509217142814</v>
      </c>
      <c r="AR18" s="36">
        <v>1950</v>
      </c>
      <c r="AS18" s="37">
        <f t="shared" si="1"/>
        <v>13984.719297342848</v>
      </c>
      <c r="AT18" s="41">
        <f t="shared" si="26"/>
        <v>7.5302334677999951</v>
      </c>
      <c r="AU18" s="41">
        <f t="shared" si="27"/>
        <v>1937.374122089398</v>
      </c>
      <c r="AV18" s="41">
        <f t="shared" si="28"/>
        <v>14588.87945380722</v>
      </c>
      <c r="AW18" s="51">
        <v>0.05</v>
      </c>
      <c r="AX18" s="48">
        <f t="shared" si="29"/>
        <v>-6.4748091849240802E-3</v>
      </c>
      <c r="AY18" s="46">
        <f t="shared" si="30"/>
        <v>4.3201450355829764E-2</v>
      </c>
      <c r="AZ18" s="6">
        <f t="shared" si="31"/>
        <v>-0.4136564257789877</v>
      </c>
      <c r="BA18" s="38">
        <f t="shared" si="32"/>
        <v>7.7861856224328534</v>
      </c>
      <c r="BB18" s="36">
        <v>2809</v>
      </c>
      <c r="BC18" s="37">
        <f t="shared" si="2"/>
        <v>21871.395413413884</v>
      </c>
      <c r="BD18" s="41">
        <f t="shared" si="33"/>
        <v>8.1754949035544957</v>
      </c>
      <c r="BE18" s="41">
        <f t="shared" si="34"/>
        <v>2750.9019549993413</v>
      </c>
      <c r="BF18" s="41">
        <f t="shared" si="35"/>
        <v>22489.984913275213</v>
      </c>
      <c r="BG18" s="51">
        <v>0.05</v>
      </c>
      <c r="BH18" s="48">
        <f t="shared" si="36"/>
        <v>-2.0682821288949386E-2</v>
      </c>
      <c r="BI18" s="46">
        <f t="shared" si="37"/>
        <v>2.8283037646603199E-2</v>
      </c>
    </row>
    <row r="19" spans="1:61" x14ac:dyDescent="0.3">
      <c r="A19" s="30" t="s">
        <v>110</v>
      </c>
      <c r="B19" s="30" t="s">
        <v>70</v>
      </c>
      <c r="C19" s="30" t="s">
        <v>135</v>
      </c>
      <c r="D19" s="30" t="str">
        <f t="shared" si="3"/>
        <v>Model household_supplies=household_supplies_PU;</v>
      </c>
      <c r="E19" s="30" t="str">
        <f t="shared" si="4"/>
        <v>run:quit;</v>
      </c>
      <c r="F19" s="10">
        <v>0.54451000000000005</v>
      </c>
      <c r="G19" s="30">
        <v>4.4391319523929669</v>
      </c>
      <c r="H19" s="30">
        <v>24.436241610738254</v>
      </c>
      <c r="I19" s="30">
        <f t="shared" si="0"/>
        <v>-9.891667376276482E-2</v>
      </c>
      <c r="J19" s="10">
        <v>-7.4380000000000002E-2</v>
      </c>
      <c r="K19" s="30">
        <v>4.8064540752592473</v>
      </c>
      <c r="L19" s="30">
        <v>1.5476560074511021</v>
      </c>
      <c r="M19" s="30">
        <f t="shared" si="5"/>
        <v>0.23099710297159046</v>
      </c>
      <c r="N19" s="10">
        <v>-4.7260000000000003E-2</v>
      </c>
      <c r="O19" s="30">
        <v>4.3682893185511986</v>
      </c>
      <c r="P19" s="30">
        <v>13.870567375886525</v>
      </c>
      <c r="Q19" s="30">
        <f t="shared" si="6"/>
        <v>1.4883699246047237E-2</v>
      </c>
      <c r="R19" s="10">
        <v>-0.28122000000000003</v>
      </c>
      <c r="S19" s="30">
        <v>4.7060549422967952</v>
      </c>
      <c r="T19" s="30">
        <v>5.7670830271858931</v>
      </c>
      <c r="U19" s="30">
        <f t="shared" si="7"/>
        <v>0.22948113710762533</v>
      </c>
      <c r="V19" s="6">
        <f t="shared" si="8"/>
        <v>9.891667376276482E-2</v>
      </c>
      <c r="W19" s="34">
        <f t="shared" si="9"/>
        <v>4.4391319523929669</v>
      </c>
      <c r="X19" s="34">
        <v>3641</v>
      </c>
      <c r="Y19" s="35">
        <f t="shared" si="10"/>
        <v>16162.879438662792</v>
      </c>
      <c r="Z19" s="41">
        <f t="shared" si="11"/>
        <v>4.6610885500126154</v>
      </c>
      <c r="AA19" s="41">
        <f t="shared" si="12"/>
        <v>3659.0077804585112</v>
      </c>
      <c r="AB19" s="41">
        <f t="shared" si="13"/>
        <v>17054.95926990224</v>
      </c>
      <c r="AC19" s="51">
        <v>0.05</v>
      </c>
      <c r="AD19" s="45">
        <f t="shared" si="14"/>
        <v>4.945833688138241E-3</v>
      </c>
      <c r="AE19" s="46">
        <f t="shared" si="15"/>
        <v>5.5193125372545122E-2</v>
      </c>
      <c r="AF19" s="6">
        <f t="shared" si="16"/>
        <v>-0.23099710297159046</v>
      </c>
      <c r="AG19" s="38">
        <f t="shared" si="17"/>
        <v>4.8064540752592473</v>
      </c>
      <c r="AH19" s="38">
        <v>4985</v>
      </c>
      <c r="AI19" s="37">
        <f t="shared" si="18"/>
        <v>23960.173565167348</v>
      </c>
      <c r="AJ19" s="41">
        <f t="shared" si="19"/>
        <v>5.0467767790222098</v>
      </c>
      <c r="AK19" s="41">
        <f t="shared" si="20"/>
        <v>4927.4239720843307</v>
      </c>
      <c r="AL19" s="41">
        <f t="shared" si="21"/>
        <v>24867.608882712582</v>
      </c>
      <c r="AM19" s="51">
        <v>0.05</v>
      </c>
      <c r="AN19" s="48">
        <f t="shared" si="22"/>
        <v>-1.1549855148579523E-2</v>
      </c>
      <c r="AO19" s="46">
        <f t="shared" si="23"/>
        <v>3.7872652093991474E-2</v>
      </c>
      <c r="AP19" s="6">
        <f t="shared" si="24"/>
        <v>-1.4883699246047237E-2</v>
      </c>
      <c r="AQ19" s="38">
        <f t="shared" si="25"/>
        <v>4.3682893185511986</v>
      </c>
      <c r="AR19" s="36">
        <v>7823</v>
      </c>
      <c r="AS19" s="37">
        <f t="shared" si="1"/>
        <v>34173.127339026025</v>
      </c>
      <c r="AT19" s="41">
        <f t="shared" si="26"/>
        <v>4.5867037844787584</v>
      </c>
      <c r="AU19" s="41">
        <f t="shared" si="27"/>
        <v>7817.1782410399082</v>
      </c>
      <c r="AV19" s="41">
        <f t="shared" si="28"/>
        <v>35855.081022122751</v>
      </c>
      <c r="AW19" s="51">
        <v>0.05</v>
      </c>
      <c r="AX19" s="48">
        <f t="shared" si="29"/>
        <v>-7.4418496230236188E-4</v>
      </c>
      <c r="AY19" s="46">
        <f t="shared" si="30"/>
        <v>4.9218605789582502E-2</v>
      </c>
      <c r="AZ19" s="6">
        <f t="shared" si="31"/>
        <v>-0.22948113710762533</v>
      </c>
      <c r="BA19" s="38">
        <f t="shared" si="32"/>
        <v>4.7060549422967952</v>
      </c>
      <c r="BB19" s="36">
        <v>7849</v>
      </c>
      <c r="BC19" s="37">
        <f t="shared" si="2"/>
        <v>36937.825242087543</v>
      </c>
      <c r="BD19" s="41">
        <f t="shared" si="33"/>
        <v>4.9413576894116353</v>
      </c>
      <c r="BE19" s="41">
        <f t="shared" si="34"/>
        <v>7758.9401277421121</v>
      </c>
      <c r="BF19" s="41">
        <f t="shared" si="35"/>
        <v>38339.698461902983</v>
      </c>
      <c r="BG19" s="51">
        <v>0.05</v>
      </c>
      <c r="BH19" s="48">
        <f t="shared" si="36"/>
        <v>-1.1474056855381267E-2</v>
      </c>
      <c r="BI19" s="46">
        <f t="shared" si="37"/>
        <v>3.7952240301849793E-2</v>
      </c>
    </row>
    <row r="20" spans="1:61" x14ac:dyDescent="0.3">
      <c r="A20" s="30" t="s">
        <v>111</v>
      </c>
      <c r="B20" s="30" t="s">
        <v>71</v>
      </c>
      <c r="C20" s="30" t="s">
        <v>135</v>
      </c>
      <c r="D20" s="30" t="str">
        <f t="shared" ref="D20:D43" si="38">"Model"&amp;" "&amp;A20&amp;"="&amp;B20&amp;";"</f>
        <v>Model intimate_apparel=intimate_apparel_PU;</v>
      </c>
      <c r="E20" s="30" t="str">
        <f t="shared" si="4"/>
        <v>run:quit;</v>
      </c>
      <c r="F20" s="10">
        <v>-0.90895999999999999</v>
      </c>
      <c r="G20" s="30">
        <v>8.0402249921280244</v>
      </c>
      <c r="H20" s="30">
        <v>10.281879194630873</v>
      </c>
      <c r="I20" s="30">
        <f t="shared" si="0"/>
        <v>0.71078863800121317</v>
      </c>
      <c r="J20" s="10">
        <v>-0.10872999999999999</v>
      </c>
      <c r="K20" s="30">
        <v>8.4871476105510872</v>
      </c>
      <c r="L20" s="30">
        <v>1.0245265445513816</v>
      </c>
      <c r="M20" s="30">
        <f t="shared" si="5"/>
        <v>0.900716105993425</v>
      </c>
      <c r="N20" s="10">
        <v>-0.34247</v>
      </c>
      <c r="O20" s="30">
        <v>7.59163594640511</v>
      </c>
      <c r="P20" s="30">
        <v>6.7712765957446805</v>
      </c>
      <c r="Q20" s="30">
        <f t="shared" si="6"/>
        <v>0.38396121112512749</v>
      </c>
      <c r="R20" s="10">
        <v>-0.19345999999999999</v>
      </c>
      <c r="S20" s="30">
        <v>7.8166221886677505</v>
      </c>
      <c r="T20" s="30">
        <v>3.6605437178545186</v>
      </c>
      <c r="U20" s="30">
        <f t="shared" si="7"/>
        <v>0.41310904750127686</v>
      </c>
      <c r="V20" s="6">
        <f t="shared" si="8"/>
        <v>-0.71078863800121317</v>
      </c>
      <c r="W20" s="34">
        <f t="shared" si="9"/>
        <v>8.0402249921280244</v>
      </c>
      <c r="X20" s="34">
        <v>1532</v>
      </c>
      <c r="Y20" s="35">
        <f t="shared" si="10"/>
        <v>12317.624687940133</v>
      </c>
      <c r="Z20" s="41">
        <f t="shared" si="11"/>
        <v>8.4422362417344257</v>
      </c>
      <c r="AA20" s="41">
        <f t="shared" si="12"/>
        <v>1477.553590329107</v>
      </c>
      <c r="AB20" s="41">
        <f t="shared" si="13"/>
        <v>12473.856469381208</v>
      </c>
      <c r="AC20" s="51">
        <v>0.05</v>
      </c>
      <c r="AD20" s="45">
        <f t="shared" si="14"/>
        <v>-3.5539431900060661E-2</v>
      </c>
      <c r="AE20" s="46">
        <f t="shared" si="15"/>
        <v>1.2683596504936289E-2</v>
      </c>
      <c r="AF20" s="6">
        <f t="shared" si="16"/>
        <v>-0.900716105993425</v>
      </c>
      <c r="AG20" s="38">
        <f t="shared" si="17"/>
        <v>8.4871476105510872</v>
      </c>
      <c r="AH20" s="38">
        <v>3300</v>
      </c>
      <c r="AI20" s="37">
        <f t="shared" si="18"/>
        <v>28007.587114818587</v>
      </c>
      <c r="AJ20" s="41">
        <f t="shared" si="19"/>
        <v>8.9115049910786421</v>
      </c>
      <c r="AK20" s="41">
        <f t="shared" si="20"/>
        <v>3151.3818425110849</v>
      </c>
      <c r="AL20" s="41">
        <f t="shared" si="21"/>
        <v>28083.555018332139</v>
      </c>
      <c r="AM20" s="51">
        <v>0.05</v>
      </c>
      <c r="AN20" s="48">
        <f t="shared" si="22"/>
        <v>-4.5035805299671251E-2</v>
      </c>
      <c r="AO20" s="46">
        <f t="shared" si="23"/>
        <v>2.7124044353452463E-3</v>
      </c>
      <c r="AP20" s="6">
        <f t="shared" si="24"/>
        <v>-0.38396121112512749</v>
      </c>
      <c r="AQ20" s="38">
        <f t="shared" si="25"/>
        <v>7.59163594640511</v>
      </c>
      <c r="AR20" s="36">
        <v>3819</v>
      </c>
      <c r="AS20" s="37">
        <f t="shared" si="1"/>
        <v>28992.457679321116</v>
      </c>
      <c r="AT20" s="41">
        <f t="shared" si="26"/>
        <v>7.9712177437253651</v>
      </c>
      <c r="AU20" s="41">
        <f t="shared" si="27"/>
        <v>3745.6826067356569</v>
      </c>
      <c r="AV20" s="41">
        <f t="shared" si="28"/>
        <v>29857.651657174749</v>
      </c>
      <c r="AW20" s="51">
        <v>0.05</v>
      </c>
      <c r="AX20" s="48">
        <f t="shared" si="29"/>
        <v>-1.9198060556256377E-2</v>
      </c>
      <c r="AY20" s="46">
        <f t="shared" si="30"/>
        <v>2.9842036415930771E-2</v>
      </c>
      <c r="AZ20" s="6">
        <f t="shared" si="31"/>
        <v>-0.41310904750127686</v>
      </c>
      <c r="BA20" s="38">
        <f t="shared" si="32"/>
        <v>7.8166221886677505</v>
      </c>
      <c r="BB20" s="36">
        <v>4982</v>
      </c>
      <c r="BC20" s="37">
        <f t="shared" si="2"/>
        <v>38942.411743942735</v>
      </c>
      <c r="BD20" s="41">
        <f t="shared" si="33"/>
        <v>8.2074532981011377</v>
      </c>
      <c r="BE20" s="41">
        <f t="shared" si="34"/>
        <v>4879.094536267432</v>
      </c>
      <c r="BF20" s="41">
        <f t="shared" si="35"/>
        <v>40044.940543435376</v>
      </c>
      <c r="BG20" s="51">
        <v>0.05</v>
      </c>
      <c r="BH20" s="48">
        <f t="shared" si="36"/>
        <v>-2.0655452375063846E-2</v>
      </c>
      <c r="BI20" s="46">
        <f t="shared" si="37"/>
        <v>2.8311775006182871E-2</v>
      </c>
    </row>
    <row r="21" spans="1:61" x14ac:dyDescent="0.3">
      <c r="A21" s="30" t="s">
        <v>112</v>
      </c>
      <c r="B21" s="30" t="s">
        <v>72</v>
      </c>
      <c r="C21" s="30" t="s">
        <v>135</v>
      </c>
      <c r="D21" s="30" t="str">
        <f t="shared" si="38"/>
        <v>Model jewelry_watches=jewelry_watches_PU;</v>
      </c>
      <c r="E21" s="30" t="str">
        <f t="shared" si="4"/>
        <v>run:quit;</v>
      </c>
      <c r="F21" s="10">
        <v>-0.16349</v>
      </c>
      <c r="G21" s="30">
        <v>10.064874591623255</v>
      </c>
      <c r="H21" s="30">
        <v>5.8926174496644297</v>
      </c>
      <c r="I21" s="30">
        <f t="shared" si="0"/>
        <v>0.27924879920351753</v>
      </c>
      <c r="J21" s="10">
        <v>-2.1579999999999998E-2</v>
      </c>
      <c r="K21" s="30">
        <v>11.746413898091228</v>
      </c>
      <c r="L21" s="30">
        <v>0.35641105246817756</v>
      </c>
      <c r="M21" s="30">
        <f t="shared" si="5"/>
        <v>0.71122264633878474</v>
      </c>
      <c r="N21" s="10">
        <v>-3.8300000000000001E-2</v>
      </c>
      <c r="O21" s="30">
        <v>10.825786253312888</v>
      </c>
      <c r="P21" s="30">
        <v>2.5549645390070923</v>
      </c>
      <c r="Q21" s="30">
        <f t="shared" si="6"/>
        <v>0.16228311867804465</v>
      </c>
      <c r="R21" s="10">
        <v>-3.6139999999999999E-2</v>
      </c>
      <c r="S21" s="30">
        <v>11.303571473274124</v>
      </c>
      <c r="T21" s="30">
        <v>1.3703159441587067</v>
      </c>
      <c r="U21" s="30">
        <f t="shared" si="7"/>
        <v>0.29811451496678643</v>
      </c>
      <c r="V21" s="6">
        <f t="shared" si="8"/>
        <v>-0.27924879920351753</v>
      </c>
      <c r="W21" s="34">
        <f t="shared" si="9"/>
        <v>10.064874591623255</v>
      </c>
      <c r="X21" s="34">
        <v>878</v>
      </c>
      <c r="Y21" s="35">
        <f t="shared" si="10"/>
        <v>8836.9598914452181</v>
      </c>
      <c r="Z21" s="41">
        <f t="shared" si="11"/>
        <v>10.568118321204418</v>
      </c>
      <c r="AA21" s="41">
        <f t="shared" si="12"/>
        <v>865.74097771496554</v>
      </c>
      <c r="AB21" s="41">
        <f t="shared" si="13"/>
        <v>9149.2530880069535</v>
      </c>
      <c r="AC21" s="51">
        <v>0.05</v>
      </c>
      <c r="AD21" s="45">
        <f t="shared" si="14"/>
        <v>-1.3962439960175876E-2</v>
      </c>
      <c r="AE21" s="46">
        <f t="shared" si="15"/>
        <v>3.533943804181533E-2</v>
      </c>
      <c r="AF21" s="6">
        <f t="shared" si="16"/>
        <v>-0.71122264633878474</v>
      </c>
      <c r="AG21" s="38">
        <f t="shared" si="17"/>
        <v>11.746413898091228</v>
      </c>
      <c r="AH21" s="38">
        <v>1148</v>
      </c>
      <c r="AI21" s="37">
        <f t="shared" si="18"/>
        <v>13484.883155008731</v>
      </c>
      <c r="AJ21" s="41">
        <f t="shared" si="19"/>
        <v>12.333734592995789</v>
      </c>
      <c r="AK21" s="41">
        <f t="shared" si="20"/>
        <v>1107.1758201001537</v>
      </c>
      <c r="AL21" s="41">
        <f t="shared" si="21"/>
        <v>13655.612712897748</v>
      </c>
      <c r="AM21" s="51">
        <v>0.05</v>
      </c>
      <c r="AN21" s="48">
        <f t="shared" si="22"/>
        <v>-3.5561132316939241E-2</v>
      </c>
      <c r="AO21" s="46">
        <f t="shared" si="23"/>
        <v>1.2660811067213623E-2</v>
      </c>
      <c r="AP21" s="6">
        <f t="shared" si="24"/>
        <v>-0.16228311867804465</v>
      </c>
      <c r="AQ21" s="38">
        <f t="shared" si="25"/>
        <v>10.825786253312888</v>
      </c>
      <c r="AR21" s="36">
        <v>1441</v>
      </c>
      <c r="AS21" s="37">
        <f t="shared" si="1"/>
        <v>15599.957991023872</v>
      </c>
      <c r="AT21" s="41">
        <f t="shared" si="26"/>
        <v>11.367075565978531</v>
      </c>
      <c r="AU21" s="41">
        <f t="shared" si="27"/>
        <v>1429.307501299247</v>
      </c>
      <c r="AV21" s="41">
        <f t="shared" si="28"/>
        <v>16247.046374288499</v>
      </c>
      <c r="AW21" s="51">
        <v>0.05</v>
      </c>
      <c r="AX21" s="48">
        <f t="shared" si="29"/>
        <v>-8.114155933902233E-3</v>
      </c>
      <c r="AY21" s="46">
        <f t="shared" si="30"/>
        <v>4.148013626940264E-2</v>
      </c>
      <c r="AZ21" s="6">
        <f t="shared" si="31"/>
        <v>-0.29811451496678643</v>
      </c>
      <c r="BA21" s="38">
        <f t="shared" si="32"/>
        <v>11.303571473274124</v>
      </c>
      <c r="BB21" s="36">
        <v>1865</v>
      </c>
      <c r="BC21" s="37">
        <f t="shared" si="2"/>
        <v>21081.160797656241</v>
      </c>
      <c r="BD21" s="41">
        <f t="shared" si="33"/>
        <v>11.86875004693783</v>
      </c>
      <c r="BE21" s="41">
        <f t="shared" si="34"/>
        <v>1837.2008214793473</v>
      </c>
      <c r="BF21" s="41">
        <f t="shared" si="35"/>
        <v>21805.277336167223</v>
      </c>
      <c r="BG21" s="51">
        <v>0.05</v>
      </c>
      <c r="BH21" s="48">
        <f t="shared" si="36"/>
        <v>-1.4905725748339323E-2</v>
      </c>
      <c r="BI21" s="46">
        <f t="shared" si="37"/>
        <v>3.4348987964243759E-2</v>
      </c>
    </row>
    <row r="22" spans="1:61" x14ac:dyDescent="0.3">
      <c r="A22" s="30" t="s">
        <v>113</v>
      </c>
      <c r="B22" s="30" t="s">
        <v>73</v>
      </c>
      <c r="C22" s="30" t="s">
        <v>135</v>
      </c>
      <c r="D22" s="30" t="str">
        <f t="shared" si="38"/>
        <v>Model junior_apparel=junior_apparel_PU;</v>
      </c>
      <c r="E22" s="30" t="str">
        <f t="shared" si="4"/>
        <v>run:quit;</v>
      </c>
      <c r="F22" s="10">
        <v>-0.34738999999999998</v>
      </c>
      <c r="G22" s="30">
        <v>9.8060941540403519</v>
      </c>
      <c r="H22" s="30">
        <v>3.7181208053691277</v>
      </c>
      <c r="I22" s="30">
        <f t="shared" si="0"/>
        <v>0.9161991302845478</v>
      </c>
      <c r="J22" s="10">
        <v>-7.5020000000000003E-2</v>
      </c>
      <c r="K22" s="30">
        <v>11.467172179550056</v>
      </c>
      <c r="L22" s="30">
        <v>0.39770257683949084</v>
      </c>
      <c r="M22" s="30">
        <f t="shared" si="5"/>
        <v>2.1630919863439591</v>
      </c>
      <c r="N22" s="10">
        <v>-4.4839999999999998E-2</v>
      </c>
      <c r="O22" s="30">
        <v>11.173672599341783</v>
      </c>
      <c r="P22" s="30">
        <v>2.5531914893617023</v>
      </c>
      <c r="Q22" s="30">
        <f t="shared" si="6"/>
        <v>0.1962357627471735</v>
      </c>
      <c r="R22" s="10">
        <v>-3.0679999999999999E-2</v>
      </c>
      <c r="S22" s="30">
        <v>10.866800069805421</v>
      </c>
      <c r="T22" s="30">
        <v>1.3416605437178546</v>
      </c>
      <c r="U22" s="30">
        <f t="shared" si="7"/>
        <v>0.24849312868497198</v>
      </c>
      <c r="V22" s="6">
        <f t="shared" si="8"/>
        <v>-0.9161991302845478</v>
      </c>
      <c r="W22" s="34">
        <f t="shared" si="9"/>
        <v>9.8060941540403519</v>
      </c>
      <c r="X22" s="34">
        <v>554</v>
      </c>
      <c r="Y22" s="35">
        <f t="shared" si="10"/>
        <v>5432.5761613383547</v>
      </c>
      <c r="Z22" s="41">
        <f t="shared" si="11"/>
        <v>10.29639886174237</v>
      </c>
      <c r="AA22" s="41">
        <f t="shared" si="12"/>
        <v>528.62128409111801</v>
      </c>
      <c r="AB22" s="41">
        <f t="shared" si="13"/>
        <v>5442.8955878085771</v>
      </c>
      <c r="AC22" s="51">
        <v>0.05</v>
      </c>
      <c r="AD22" s="45">
        <f t="shared" si="14"/>
        <v>-4.5809956514227396E-2</v>
      </c>
      <c r="AE22" s="46">
        <f t="shared" si="15"/>
        <v>1.8995456600612404E-3</v>
      </c>
      <c r="AF22" s="6">
        <f t="shared" si="16"/>
        <v>-2.1630919863439591</v>
      </c>
      <c r="AG22" s="38">
        <f t="shared" si="17"/>
        <v>11.467172179550056</v>
      </c>
      <c r="AH22" s="38">
        <v>1281</v>
      </c>
      <c r="AI22" s="37">
        <f t="shared" si="18"/>
        <v>14689.447562003623</v>
      </c>
      <c r="AJ22" s="41">
        <f t="shared" si="19"/>
        <v>10.893813570572554</v>
      </c>
      <c r="AK22" s="41">
        <f t="shared" si="20"/>
        <v>1419.5460417253305</v>
      </c>
      <c r="AL22" s="41">
        <f t="shared" si="21"/>
        <v>15464.269933399959</v>
      </c>
      <c r="AM22" s="51">
        <v>-0.05</v>
      </c>
      <c r="AN22" s="48">
        <f t="shared" si="22"/>
        <v>0.10815459931719795</v>
      </c>
      <c r="AO22" s="46">
        <f t="shared" si="23"/>
        <v>5.2746869351338037E-2</v>
      </c>
      <c r="AP22" s="6">
        <f t="shared" si="24"/>
        <v>-0.1962357627471735</v>
      </c>
      <c r="AQ22" s="38">
        <f t="shared" si="25"/>
        <v>11.173672599341783</v>
      </c>
      <c r="AR22" s="36">
        <v>1440</v>
      </c>
      <c r="AS22" s="37">
        <f t="shared" si="1"/>
        <v>16090.088543052168</v>
      </c>
      <c r="AT22" s="41">
        <f t="shared" si="26"/>
        <v>11.732356229308872</v>
      </c>
      <c r="AU22" s="41">
        <f t="shared" si="27"/>
        <v>1425.8710250822035</v>
      </c>
      <c r="AV22" s="41">
        <f t="shared" si="28"/>
        <v>16728.826803314216</v>
      </c>
      <c r="AW22" s="51">
        <v>0.05</v>
      </c>
      <c r="AX22" s="48">
        <f t="shared" si="29"/>
        <v>-9.8117881373586749E-3</v>
      </c>
      <c r="AY22" s="46">
        <f t="shared" si="30"/>
        <v>3.9697622455773227E-2</v>
      </c>
      <c r="AZ22" s="6">
        <f t="shared" si="31"/>
        <v>-0.24849312868497198</v>
      </c>
      <c r="BA22" s="38">
        <f t="shared" si="32"/>
        <v>10.866800069805421</v>
      </c>
      <c r="BB22" s="36">
        <v>1826</v>
      </c>
      <c r="BC22" s="37">
        <f t="shared" si="2"/>
        <v>19842.7769274647</v>
      </c>
      <c r="BD22" s="41">
        <f t="shared" si="33"/>
        <v>11.410140073295693</v>
      </c>
      <c r="BE22" s="41">
        <f t="shared" si="34"/>
        <v>1803.3125773510621</v>
      </c>
      <c r="BF22" s="41">
        <f t="shared" si="35"/>
        <v>20576.049103511494</v>
      </c>
      <c r="BG22" s="51">
        <v>0.05</v>
      </c>
      <c r="BH22" s="48">
        <f t="shared" si="36"/>
        <v>-1.24246564342486E-2</v>
      </c>
      <c r="BI22" s="46">
        <f t="shared" si="37"/>
        <v>3.6954110744039072E-2</v>
      </c>
    </row>
    <row r="23" spans="1:61" x14ac:dyDescent="0.3">
      <c r="A23" s="30" t="s">
        <v>114</v>
      </c>
      <c r="B23" s="30" t="s">
        <v>74</v>
      </c>
      <c r="C23" s="30" t="s">
        <v>135</v>
      </c>
      <c r="D23" s="30" t="str">
        <f t="shared" si="38"/>
        <v>Model kitchen_tabletop=kitchen_tabletop_PU;</v>
      </c>
      <c r="E23" s="30" t="str">
        <f t="shared" si="4"/>
        <v>run:quit;</v>
      </c>
      <c r="F23" s="10">
        <v>-0.50382000000000005</v>
      </c>
      <c r="G23" s="30">
        <v>7.5097448624139895</v>
      </c>
      <c r="H23" s="30">
        <v>15.328859060402685</v>
      </c>
      <c r="I23" s="30">
        <f t="shared" si="0"/>
        <v>0.24682591454931307</v>
      </c>
      <c r="J23" s="10">
        <v>-4.1119999999999997E-2</v>
      </c>
      <c r="K23" s="30">
        <v>10.131691023559835</v>
      </c>
      <c r="L23" s="30">
        <v>1.4551381558522198</v>
      </c>
      <c r="M23" s="30">
        <f t="shared" si="5"/>
        <v>0.28630624055403492</v>
      </c>
      <c r="N23" s="10">
        <v>-0.11901</v>
      </c>
      <c r="O23" s="30">
        <v>8.7118827085180204</v>
      </c>
      <c r="P23" s="30">
        <v>8.8687943262411348</v>
      </c>
      <c r="Q23" s="30">
        <f t="shared" si="6"/>
        <v>0.11690440921298911</v>
      </c>
      <c r="R23" s="10">
        <v>-0.1012</v>
      </c>
      <c r="S23" s="30">
        <v>8.8215601467297748</v>
      </c>
      <c r="T23" s="30">
        <v>5.1631153563556209</v>
      </c>
      <c r="U23" s="30">
        <f t="shared" si="7"/>
        <v>0.17290760039868527</v>
      </c>
      <c r="V23" s="6">
        <f t="shared" si="8"/>
        <v>-0.24682591454931307</v>
      </c>
      <c r="W23" s="34">
        <f t="shared" si="9"/>
        <v>7.5097448624139895</v>
      </c>
      <c r="X23" s="34">
        <v>2284</v>
      </c>
      <c r="Y23" s="35">
        <f t="shared" si="10"/>
        <v>17152.257265753553</v>
      </c>
      <c r="Z23" s="41">
        <f t="shared" si="11"/>
        <v>7.8852321055346888</v>
      </c>
      <c r="AA23" s="41">
        <f t="shared" si="12"/>
        <v>2255.8124805584685</v>
      </c>
      <c r="AB23" s="41">
        <f t="shared" si="13"/>
        <v>17787.604995765483</v>
      </c>
      <c r="AC23" s="51">
        <v>0.05</v>
      </c>
      <c r="AD23" s="45">
        <f t="shared" si="14"/>
        <v>-1.2341295727465654E-2</v>
      </c>
      <c r="AE23" s="46">
        <f t="shared" si="15"/>
        <v>3.7041639486161092E-2</v>
      </c>
      <c r="AF23" s="6">
        <f t="shared" si="16"/>
        <v>-0.28630624055403492</v>
      </c>
      <c r="AG23" s="38">
        <f t="shared" si="17"/>
        <v>10.131691023559835</v>
      </c>
      <c r="AH23" s="38">
        <v>4687</v>
      </c>
      <c r="AI23" s="37">
        <f t="shared" si="18"/>
        <v>47487.235827424949</v>
      </c>
      <c r="AJ23" s="41">
        <f t="shared" si="19"/>
        <v>10.638275574737827</v>
      </c>
      <c r="AK23" s="41">
        <f t="shared" si="20"/>
        <v>4619.9041325261624</v>
      </c>
      <c r="AL23" s="41">
        <f t="shared" si="21"/>
        <v>49147.813290683422</v>
      </c>
      <c r="AM23" s="51">
        <v>0.05</v>
      </c>
      <c r="AN23" s="48">
        <f t="shared" si="22"/>
        <v>-1.4315312027701747E-2</v>
      </c>
      <c r="AO23" s="46">
        <f t="shared" si="23"/>
        <v>3.496892237091323E-2</v>
      </c>
      <c r="AP23" s="6">
        <f t="shared" si="24"/>
        <v>-0.11690440921298911</v>
      </c>
      <c r="AQ23" s="38">
        <f t="shared" si="25"/>
        <v>8.7118827085180204</v>
      </c>
      <c r="AR23" s="36">
        <v>5002</v>
      </c>
      <c r="AS23" s="37">
        <f t="shared" si="1"/>
        <v>43576.83730800714</v>
      </c>
      <c r="AT23" s="41">
        <f t="shared" si="26"/>
        <v>9.147476843943922</v>
      </c>
      <c r="AU23" s="41">
        <f t="shared" si="27"/>
        <v>4972.7622072558315</v>
      </c>
      <c r="AV23" s="41">
        <f t="shared" si="28"/>
        <v>45488.227141312185</v>
      </c>
      <c r="AW23" s="51">
        <v>0.05</v>
      </c>
      <c r="AX23" s="48">
        <f t="shared" si="29"/>
        <v>-5.845220460649456E-3</v>
      </c>
      <c r="AY23" s="46">
        <f t="shared" si="30"/>
        <v>4.3862518516318123E-2</v>
      </c>
      <c r="AZ23" s="6">
        <f t="shared" si="31"/>
        <v>-0.17290760039868527</v>
      </c>
      <c r="BA23" s="38">
        <f t="shared" si="32"/>
        <v>8.8215601467297748</v>
      </c>
      <c r="BB23" s="36">
        <v>7027</v>
      </c>
      <c r="BC23" s="37">
        <f t="shared" si="2"/>
        <v>61989.103151070129</v>
      </c>
      <c r="BD23" s="41">
        <f t="shared" si="33"/>
        <v>9.2626381540662628</v>
      </c>
      <c r="BE23" s="41">
        <f t="shared" si="34"/>
        <v>6966.2489145999216</v>
      </c>
      <c r="BF23" s="41">
        <f t="shared" si="35"/>
        <v>64525.842987095923</v>
      </c>
      <c r="BG23" s="51">
        <v>0.05</v>
      </c>
      <c r="BH23" s="48">
        <f t="shared" si="36"/>
        <v>-8.6453800199342637E-3</v>
      </c>
      <c r="BI23" s="46">
        <f t="shared" si="37"/>
        <v>4.0922350979068836E-2</v>
      </c>
    </row>
    <row r="24" spans="1:61" x14ac:dyDescent="0.3">
      <c r="A24" s="30" t="s">
        <v>115</v>
      </c>
      <c r="B24" s="30" t="s">
        <v>75</v>
      </c>
      <c r="C24" s="30" t="s">
        <v>135</v>
      </c>
      <c r="D24" s="30" t="str">
        <f t="shared" si="38"/>
        <v>Model lawn_garden=lawn_garden_PU;</v>
      </c>
      <c r="E24" s="30" t="str">
        <f t="shared" si="4"/>
        <v>run:quit;</v>
      </c>
      <c r="F24" s="10">
        <v>-1.5310299999999999</v>
      </c>
      <c r="G24" s="30">
        <v>7.1505171238715768</v>
      </c>
      <c r="H24" s="30">
        <v>15.523489932885907</v>
      </c>
      <c r="I24" s="30">
        <f t="shared" si="0"/>
        <v>0.70523163795590305</v>
      </c>
      <c r="J24" s="10">
        <v>-0.22972999999999999</v>
      </c>
      <c r="K24" s="30">
        <v>7.4266911183973559</v>
      </c>
      <c r="L24" s="30">
        <v>1.1533685190934493</v>
      </c>
      <c r="M24" s="30">
        <f t="shared" si="5"/>
        <v>1.4792615910571671</v>
      </c>
      <c r="N24" s="10">
        <v>-0.41459000000000001</v>
      </c>
      <c r="O24" s="30">
        <v>6.5944267820895934</v>
      </c>
      <c r="P24" s="30">
        <v>7.2109929078014181</v>
      </c>
      <c r="Q24" s="30">
        <f t="shared" si="6"/>
        <v>0.37914104680767147</v>
      </c>
      <c r="R24" s="10">
        <v>-0.29061999999999999</v>
      </c>
      <c r="S24" s="30">
        <v>7.0624956501624805</v>
      </c>
      <c r="T24" s="30">
        <v>3.2578986039676709</v>
      </c>
      <c r="U24" s="30">
        <f t="shared" si="7"/>
        <v>0.63000809274744007</v>
      </c>
      <c r="V24" s="6">
        <f t="shared" si="8"/>
        <v>-0.70523163795590305</v>
      </c>
      <c r="W24" s="34">
        <f t="shared" si="9"/>
        <v>7.1505171238715768</v>
      </c>
      <c r="X24" s="34">
        <v>2313</v>
      </c>
      <c r="Y24" s="35">
        <f t="shared" si="10"/>
        <v>16539.146107514956</v>
      </c>
      <c r="Z24" s="41">
        <f t="shared" si="11"/>
        <v>7.5080429800651558</v>
      </c>
      <c r="AA24" s="41">
        <f t="shared" si="12"/>
        <v>2231.4399610703999</v>
      </c>
      <c r="AB24" s="41">
        <f t="shared" si="13"/>
        <v>16753.74713515148</v>
      </c>
      <c r="AC24" s="51">
        <v>0.05</v>
      </c>
      <c r="AD24" s="45">
        <f t="shared" si="14"/>
        <v>-3.5261581897795151E-2</v>
      </c>
      <c r="AE24" s="46">
        <f t="shared" si="15"/>
        <v>1.2975339007315142E-2</v>
      </c>
      <c r="AF24" s="6">
        <f t="shared" si="16"/>
        <v>-1.4792615910571671</v>
      </c>
      <c r="AG24" s="38">
        <f t="shared" si="17"/>
        <v>7.4266911183973559</v>
      </c>
      <c r="AH24" s="38">
        <v>3715</v>
      </c>
      <c r="AI24" s="37">
        <f t="shared" si="18"/>
        <v>27590.157504846178</v>
      </c>
      <c r="AJ24" s="41">
        <f t="shared" si="19"/>
        <v>7.0553565624774883</v>
      </c>
      <c r="AK24" s="41">
        <f t="shared" si="20"/>
        <v>3989.7728405388689</v>
      </c>
      <c r="AL24" s="41">
        <f t="shared" si="21"/>
        <v>28149.26999329036</v>
      </c>
      <c r="AM24" s="51">
        <v>-0.05</v>
      </c>
      <c r="AN24" s="48">
        <f t="shared" si="22"/>
        <v>7.3963079552858357E-2</v>
      </c>
      <c r="AO24" s="46">
        <f t="shared" si="23"/>
        <v>2.026492557521551E-2</v>
      </c>
      <c r="AP24" s="6">
        <f t="shared" si="24"/>
        <v>-0.37914104680767147</v>
      </c>
      <c r="AQ24" s="38">
        <f t="shared" si="25"/>
        <v>6.5944267820895934</v>
      </c>
      <c r="AR24" s="36">
        <v>4067</v>
      </c>
      <c r="AS24" s="37">
        <f t="shared" si="1"/>
        <v>26819.533722758377</v>
      </c>
      <c r="AT24" s="41">
        <f t="shared" si="26"/>
        <v>6.9241481211940732</v>
      </c>
      <c r="AU24" s="41">
        <f t="shared" si="27"/>
        <v>3989.9016681316598</v>
      </c>
      <c r="AV24" s="41">
        <f t="shared" si="28"/>
        <v>27626.670139142931</v>
      </c>
      <c r="AW24" s="51">
        <v>0.05</v>
      </c>
      <c r="AX24" s="48">
        <f t="shared" si="29"/>
        <v>-1.8957052340383574E-2</v>
      </c>
      <c r="AY24" s="46">
        <f t="shared" si="30"/>
        <v>3.0095095042597188E-2</v>
      </c>
      <c r="AZ24" s="6">
        <f t="shared" si="31"/>
        <v>-0.63000809274744007</v>
      </c>
      <c r="BA24" s="38">
        <f t="shared" si="32"/>
        <v>7.0624956501624805</v>
      </c>
      <c r="BB24" s="36">
        <v>4434</v>
      </c>
      <c r="BC24" s="37">
        <f t="shared" si="2"/>
        <v>31315.105712820437</v>
      </c>
      <c r="BD24" s="41">
        <f t="shared" si="33"/>
        <v>7.4156204326706048</v>
      </c>
      <c r="BE24" s="41">
        <f t="shared" si="34"/>
        <v>4294.3272058378925</v>
      </c>
      <c r="BF24" s="41">
        <f t="shared" si="35"/>
        <v>31845.100572184743</v>
      </c>
      <c r="BG24" s="51">
        <v>0.05</v>
      </c>
      <c r="BH24" s="48">
        <f t="shared" si="36"/>
        <v>-3.1500404637372005E-2</v>
      </c>
      <c r="BI24" s="46">
        <f t="shared" si="37"/>
        <v>1.6924575130759508E-2</v>
      </c>
    </row>
    <row r="25" spans="1:61" x14ac:dyDescent="0.3">
      <c r="A25" s="30" t="s">
        <v>116</v>
      </c>
      <c r="B25" s="30" t="s">
        <v>76</v>
      </c>
      <c r="C25" s="30" t="s">
        <v>135</v>
      </c>
      <c r="D25" s="30" t="str">
        <f t="shared" si="38"/>
        <v>Model leased_shoe=leased_shoe_PU;</v>
      </c>
      <c r="E25" s="30" t="str">
        <f t="shared" si="4"/>
        <v>run:quit;</v>
      </c>
      <c r="F25" s="10">
        <v>-3.9556999999999998E-4</v>
      </c>
      <c r="G25" s="30">
        <v>13.90696243281285</v>
      </c>
      <c r="H25" s="30">
        <v>4.0671140939597317</v>
      </c>
      <c r="I25" s="30">
        <f t="shared" si="0"/>
        <v>1.3525996572650478E-3</v>
      </c>
      <c r="J25" s="10">
        <v>-4.972E-2</v>
      </c>
      <c r="K25" s="30">
        <v>16.328551605341008</v>
      </c>
      <c r="L25" s="30">
        <v>0.55448618441477804</v>
      </c>
      <c r="M25" s="30">
        <f t="shared" si="5"/>
        <v>1.4641583661356912</v>
      </c>
      <c r="N25" s="10">
        <v>-8.6720000000000005E-2</v>
      </c>
      <c r="O25" s="30">
        <v>15.617547023440434</v>
      </c>
      <c r="P25" s="30">
        <v>2.7340425531914891</v>
      </c>
      <c r="Q25" s="30">
        <f t="shared" si="6"/>
        <v>0.49536671486396472</v>
      </c>
      <c r="R25" s="10">
        <v>-8.8760000000000006E-2</v>
      </c>
      <c r="S25" s="30">
        <v>15.782894115546151</v>
      </c>
      <c r="T25" s="30">
        <v>1.7678177810433504</v>
      </c>
      <c r="U25" s="30">
        <f t="shared" si="7"/>
        <v>0.79244009010311223</v>
      </c>
      <c r="V25" s="6">
        <f t="shared" si="8"/>
        <v>-1.3525996572650478E-3</v>
      </c>
      <c r="W25" s="34">
        <f t="shared" si="9"/>
        <v>13.90696243281285</v>
      </c>
      <c r="X25" s="34">
        <v>606</v>
      </c>
      <c r="Y25" s="35">
        <f t="shared" si="10"/>
        <v>8427.6192342845879</v>
      </c>
      <c r="Z25" s="41">
        <f t="shared" si="11"/>
        <v>14.602310554453492</v>
      </c>
      <c r="AA25" s="41">
        <f t="shared" si="12"/>
        <v>605.95901623038492</v>
      </c>
      <c r="AB25" s="41">
        <f t="shared" si="13"/>
        <v>8848.4017382672046</v>
      </c>
      <c r="AC25" s="51">
        <v>0.05</v>
      </c>
      <c r="AD25" s="45">
        <f t="shared" si="14"/>
        <v>-6.76299828632524E-5</v>
      </c>
      <c r="AE25" s="46">
        <f t="shared" si="15"/>
        <v>4.9928988517993531E-2</v>
      </c>
      <c r="AF25" s="6">
        <f t="shared" si="16"/>
        <v>-1.4641583661356912</v>
      </c>
      <c r="AG25" s="38">
        <f t="shared" si="17"/>
        <v>16.328551605341008</v>
      </c>
      <c r="AH25" s="38">
        <v>1786</v>
      </c>
      <c r="AI25" s="37">
        <f t="shared" si="18"/>
        <v>29162.79316713904</v>
      </c>
      <c r="AJ25" s="41">
        <f t="shared" si="19"/>
        <v>15.512124025073959</v>
      </c>
      <c r="AK25" s="41">
        <f t="shared" si="20"/>
        <v>1916.7493420959172</v>
      </c>
      <c r="AL25" s="41">
        <f t="shared" si="21"/>
        <v>29732.853519570781</v>
      </c>
      <c r="AM25" s="51">
        <v>-0.05</v>
      </c>
      <c r="AN25" s="48">
        <f t="shared" si="22"/>
        <v>7.3207918306784567E-2</v>
      </c>
      <c r="AO25" s="46">
        <f t="shared" si="23"/>
        <v>1.9547522391445398E-2</v>
      </c>
      <c r="AP25" s="6">
        <f t="shared" si="24"/>
        <v>-0.49536671486396472</v>
      </c>
      <c r="AQ25" s="38">
        <f t="shared" si="25"/>
        <v>15.617547023440434</v>
      </c>
      <c r="AR25" s="36">
        <v>1542</v>
      </c>
      <c r="AS25" s="37">
        <f t="shared" si="1"/>
        <v>24082.257510145148</v>
      </c>
      <c r="AT25" s="41">
        <f t="shared" si="26"/>
        <v>16.398424374612457</v>
      </c>
      <c r="AU25" s="41">
        <f t="shared" si="27"/>
        <v>1503.8072262839883</v>
      </c>
      <c r="AV25" s="41">
        <f t="shared" si="28"/>
        <v>24660.069074213705</v>
      </c>
      <c r="AW25" s="51">
        <v>0.05</v>
      </c>
      <c r="AX25" s="48">
        <f t="shared" si="29"/>
        <v>-2.4768335743198238E-2</v>
      </c>
      <c r="AY25" s="46">
        <f t="shared" si="30"/>
        <v>2.3993247469642008E-2</v>
      </c>
      <c r="AZ25" s="6">
        <f t="shared" si="31"/>
        <v>-0.79244009010311223</v>
      </c>
      <c r="BA25" s="38">
        <f t="shared" si="32"/>
        <v>15.782894115546151</v>
      </c>
      <c r="BB25" s="36">
        <v>2406</v>
      </c>
      <c r="BC25" s="37">
        <f t="shared" si="2"/>
        <v>37973.643242004036</v>
      </c>
      <c r="BD25" s="41">
        <f t="shared" si="33"/>
        <v>16.57203882132346</v>
      </c>
      <c r="BE25" s="41">
        <f t="shared" si="34"/>
        <v>2310.6694571605958</v>
      </c>
      <c r="BF25" s="41">
        <f t="shared" si="35"/>
        <v>38292.503947311801</v>
      </c>
      <c r="BG25" s="51">
        <v>0.05</v>
      </c>
      <c r="BH25" s="48">
        <f t="shared" si="36"/>
        <v>-3.9622004505155614E-2</v>
      </c>
      <c r="BI25" s="46">
        <f t="shared" si="37"/>
        <v>8.3968952695869167E-3</v>
      </c>
    </row>
    <row r="26" spans="1:61" x14ac:dyDescent="0.3">
      <c r="A26" s="30" t="s">
        <v>117</v>
      </c>
      <c r="B26" s="30" t="s">
        <v>77</v>
      </c>
      <c r="C26" s="30" t="s">
        <v>135</v>
      </c>
      <c r="D26" s="30" t="str">
        <f t="shared" si="38"/>
        <v>Model licensed_sports=licensed_sports_PU;</v>
      </c>
      <c r="E26" s="30" t="str">
        <f t="shared" si="4"/>
        <v>run:quit;</v>
      </c>
      <c r="F26" s="10">
        <v>-3.6659999999999998E-2</v>
      </c>
      <c r="G26" s="30">
        <v>13.954438401062401</v>
      </c>
      <c r="H26" s="30">
        <v>1.2550335570469799</v>
      </c>
      <c r="I26" s="30">
        <f t="shared" si="0"/>
        <v>0.40761436928159994</v>
      </c>
      <c r="J26" s="10">
        <v>-7.3600000000000002E-3</v>
      </c>
      <c r="K26" s="30">
        <v>15.361298094889522</v>
      </c>
      <c r="L26" s="30">
        <v>0.11145606954361999</v>
      </c>
      <c r="M26" s="30">
        <f t="shared" si="5"/>
        <v>1.0143831057503738</v>
      </c>
      <c r="N26" s="10">
        <v>-7.9589999999999994E-2</v>
      </c>
      <c r="O26" s="30">
        <v>14.665931671782147</v>
      </c>
      <c r="P26" s="30">
        <v>0.80673758865248224</v>
      </c>
      <c r="Q26" s="30">
        <f t="shared" si="6"/>
        <v>1.4468911802000606</v>
      </c>
      <c r="R26" s="10">
        <v>-4.9489999999999999E-2</v>
      </c>
      <c r="S26" s="30">
        <v>15.150804302165117</v>
      </c>
      <c r="T26" s="30">
        <v>0.41954445260837619</v>
      </c>
      <c r="U26" s="30">
        <f t="shared" si="7"/>
        <v>1.787208245163153</v>
      </c>
      <c r="V26" s="6">
        <f t="shared" si="8"/>
        <v>-0.40761436928159994</v>
      </c>
      <c r="W26" s="34">
        <f t="shared" si="9"/>
        <v>13.954438401062401</v>
      </c>
      <c r="X26" s="34">
        <v>187</v>
      </c>
      <c r="Y26" s="35">
        <f t="shared" si="10"/>
        <v>2609.4799809986689</v>
      </c>
      <c r="Z26" s="41">
        <f t="shared" si="11"/>
        <v>14.65216032111552</v>
      </c>
      <c r="AA26" s="41">
        <f t="shared" si="12"/>
        <v>183.18880564721704</v>
      </c>
      <c r="AB26" s="41">
        <f t="shared" si="13"/>
        <v>2684.111749376696</v>
      </c>
      <c r="AC26" s="51">
        <v>0.05</v>
      </c>
      <c r="AD26" s="45">
        <f t="shared" si="14"/>
        <v>-2.0380718464079999E-2</v>
      </c>
      <c r="AE26" s="46">
        <f t="shared" si="15"/>
        <v>2.8600245612715888E-2</v>
      </c>
      <c r="AF26" s="6">
        <f t="shared" si="16"/>
        <v>-1.0143831057503738</v>
      </c>
      <c r="AG26" s="38">
        <f t="shared" si="17"/>
        <v>15.361298094889522</v>
      </c>
      <c r="AH26" s="38">
        <v>359</v>
      </c>
      <c r="AI26" s="37">
        <f t="shared" si="18"/>
        <v>5514.7060160653382</v>
      </c>
      <c r="AJ26" s="41">
        <f t="shared" si="19"/>
        <v>14.593233190145046</v>
      </c>
      <c r="AK26" s="41">
        <f t="shared" si="20"/>
        <v>377.20817674821922</v>
      </c>
      <c r="AL26" s="41">
        <f t="shared" si="21"/>
        <v>5504.6868845162116</v>
      </c>
      <c r="AM26" s="51">
        <v>-0.05</v>
      </c>
      <c r="AN26" s="48">
        <f t="shared" si="22"/>
        <v>5.0719155287518691E-2</v>
      </c>
      <c r="AO26" s="46">
        <f t="shared" si="23"/>
        <v>-1.8168024768571516E-3</v>
      </c>
      <c r="AP26" s="6">
        <f t="shared" si="24"/>
        <v>-1.4468911802000606</v>
      </c>
      <c r="AQ26" s="38">
        <f t="shared" si="25"/>
        <v>14.665931671782147</v>
      </c>
      <c r="AR26" s="36">
        <v>455</v>
      </c>
      <c r="AS26" s="37">
        <f t="shared" si="1"/>
        <v>6672.9989106608764</v>
      </c>
      <c r="AT26" s="41">
        <f t="shared" si="26"/>
        <v>13.93263508819304</v>
      </c>
      <c r="AU26" s="41">
        <f t="shared" si="27"/>
        <v>487.91677434955136</v>
      </c>
      <c r="AV26" s="41">
        <f t="shared" si="28"/>
        <v>6797.966370420525</v>
      </c>
      <c r="AW26" s="51">
        <v>-0.05</v>
      </c>
      <c r="AX26" s="48">
        <f t="shared" si="29"/>
        <v>7.2344559010003029E-2</v>
      </c>
      <c r="AY26" s="46">
        <f t="shared" si="30"/>
        <v>1.872733105950292E-2</v>
      </c>
      <c r="AZ26" s="6">
        <f t="shared" si="31"/>
        <v>-1.787208245163153</v>
      </c>
      <c r="BA26" s="38">
        <f t="shared" si="32"/>
        <v>15.150804302165117</v>
      </c>
      <c r="BB26" s="36">
        <v>571</v>
      </c>
      <c r="BC26" s="37">
        <f t="shared" si="2"/>
        <v>8651.1092565362815</v>
      </c>
      <c r="BD26" s="41">
        <f t="shared" si="33"/>
        <v>14.393264087056862</v>
      </c>
      <c r="BE26" s="41">
        <f t="shared" si="34"/>
        <v>622.02479539940805</v>
      </c>
      <c r="BF26" s="41">
        <f t="shared" si="35"/>
        <v>8952.9671488811928</v>
      </c>
      <c r="BG26" s="51">
        <v>-0.05</v>
      </c>
      <c r="BH26" s="48">
        <f t="shared" si="36"/>
        <v>8.9360412258157662E-2</v>
      </c>
      <c r="BI26" s="46">
        <f t="shared" si="37"/>
        <v>3.489239164524998E-2</v>
      </c>
    </row>
    <row r="27" spans="1:61" x14ac:dyDescent="0.3">
      <c r="A27" s="30" t="s">
        <v>118</v>
      </c>
      <c r="B27" s="30" t="s">
        <v>78</v>
      </c>
      <c r="C27" s="30" t="s">
        <v>135</v>
      </c>
      <c r="D27" s="30" t="str">
        <f t="shared" si="38"/>
        <v>Model linens_domestics=linens_domestics_PU;</v>
      </c>
      <c r="E27" s="30" t="str">
        <f t="shared" si="4"/>
        <v>run:quit;</v>
      </c>
      <c r="F27" s="10">
        <v>-0.58828999999999998</v>
      </c>
      <c r="G27" s="30">
        <v>11.430730220079942</v>
      </c>
      <c r="H27" s="30">
        <v>16.785234899328859</v>
      </c>
      <c r="I27" s="30">
        <f t="shared" si="0"/>
        <v>0.40062497316851398</v>
      </c>
      <c r="J27" s="10">
        <v>-6.6930000000000003E-2</v>
      </c>
      <c r="K27" s="30">
        <v>13.397001806631595</v>
      </c>
      <c r="L27" s="30">
        <v>1.8559453585842907</v>
      </c>
      <c r="M27" s="30">
        <f t="shared" si="5"/>
        <v>0.48312916475182394</v>
      </c>
      <c r="N27" s="10">
        <v>-0.32721</v>
      </c>
      <c r="O27" s="30">
        <v>10.898444710887757</v>
      </c>
      <c r="P27" s="30">
        <v>11.945035460992909</v>
      </c>
      <c r="Q27" s="30">
        <f t="shared" si="6"/>
        <v>0.29854077080765395</v>
      </c>
      <c r="R27" s="10">
        <v>-0.12923000000000001</v>
      </c>
      <c r="S27" s="30">
        <v>11.908416806839787</v>
      </c>
      <c r="T27" s="30">
        <v>5.8119030124908155</v>
      </c>
      <c r="U27" s="30">
        <f t="shared" si="7"/>
        <v>0.26478843515462702</v>
      </c>
      <c r="V27" s="6">
        <f t="shared" si="8"/>
        <v>-0.40062497316851398</v>
      </c>
      <c r="W27" s="34">
        <f t="shared" si="9"/>
        <v>11.430730220079942</v>
      </c>
      <c r="X27" s="34">
        <v>2501</v>
      </c>
      <c r="Y27" s="35">
        <f t="shared" si="10"/>
        <v>28588.256280419937</v>
      </c>
      <c r="Z27" s="41">
        <f t="shared" si="11"/>
        <v>12.002266731083939</v>
      </c>
      <c r="AA27" s="41">
        <f t="shared" si="12"/>
        <v>2450.9018471052773</v>
      </c>
      <c r="AB27" s="41">
        <f t="shared" si="13"/>
        <v>29416.377700663845</v>
      </c>
      <c r="AC27" s="51">
        <v>0.05</v>
      </c>
      <c r="AD27" s="45">
        <f t="shared" si="14"/>
        <v>-2.0031248658425701E-2</v>
      </c>
      <c r="AE27" s="46">
        <f t="shared" si="15"/>
        <v>2.8967188908652929E-2</v>
      </c>
      <c r="AF27" s="6">
        <f t="shared" si="16"/>
        <v>-0.48312916475182394</v>
      </c>
      <c r="AG27" s="38">
        <f t="shared" si="17"/>
        <v>13.397001806631595</v>
      </c>
      <c r="AH27" s="38">
        <v>5978</v>
      </c>
      <c r="AI27" s="37">
        <f t="shared" si="18"/>
        <v>80087.276800043677</v>
      </c>
      <c r="AJ27" s="41">
        <f t="shared" si="19"/>
        <v>14.066851896963176</v>
      </c>
      <c r="AK27" s="41">
        <f t="shared" si="20"/>
        <v>5833.5926926556795</v>
      </c>
      <c r="AL27" s="41">
        <f t="shared" si="21"/>
        <v>82060.28443479407</v>
      </c>
      <c r="AM27" s="51">
        <v>0.05</v>
      </c>
      <c r="AN27" s="48">
        <f t="shared" si="22"/>
        <v>-2.4156458237591199E-2</v>
      </c>
      <c r="AO27" s="46">
        <f t="shared" si="23"/>
        <v>2.4635718850529287E-2</v>
      </c>
      <c r="AP27" s="6">
        <f t="shared" si="24"/>
        <v>-0.29854077080765395</v>
      </c>
      <c r="AQ27" s="38">
        <f t="shared" si="25"/>
        <v>10.898444710887757</v>
      </c>
      <c r="AR27" s="36">
        <v>6737</v>
      </c>
      <c r="AS27" s="37">
        <f t="shared" si="1"/>
        <v>73422.822017250815</v>
      </c>
      <c r="AT27" s="41">
        <f t="shared" si="26"/>
        <v>11.443366946432144</v>
      </c>
      <c r="AU27" s="41">
        <f t="shared" si="27"/>
        <v>6636.4365413534415</v>
      </c>
      <c r="AV27" s="41">
        <f t="shared" si="28"/>
        <v>75943.178559418433</v>
      </c>
      <c r="AW27" s="51">
        <v>0.05</v>
      </c>
      <c r="AX27" s="48">
        <f t="shared" si="29"/>
        <v>-1.4927038540382699E-2</v>
      </c>
      <c r="AY27" s="46">
        <f t="shared" si="30"/>
        <v>3.4326609532598126E-2</v>
      </c>
      <c r="AZ27" s="6">
        <f t="shared" si="31"/>
        <v>-0.26478843515462702</v>
      </c>
      <c r="BA27" s="38">
        <f t="shared" si="32"/>
        <v>11.908416806839787</v>
      </c>
      <c r="BB27" s="36">
        <v>7910</v>
      </c>
      <c r="BC27" s="37">
        <f t="shared" si="2"/>
        <v>94195.576942102707</v>
      </c>
      <c r="BD27" s="41">
        <f t="shared" si="33"/>
        <v>12.503837647181776</v>
      </c>
      <c r="BE27" s="41">
        <f t="shared" si="34"/>
        <v>7805.2761738963454</v>
      </c>
      <c r="BF27" s="41">
        <f t="shared" si="35"/>
        <v>97595.906069816047</v>
      </c>
      <c r="BG27" s="51">
        <v>0.05</v>
      </c>
      <c r="BH27" s="48">
        <f t="shared" si="36"/>
        <v>-1.3239421757731351E-2</v>
      </c>
      <c r="BI27" s="46">
        <f t="shared" si="37"/>
        <v>3.6098607154382109E-2</v>
      </c>
    </row>
    <row r="28" spans="1:61" x14ac:dyDescent="0.3">
      <c r="A28" s="30" t="s">
        <v>119</v>
      </c>
      <c r="B28" s="30" t="s">
        <v>79</v>
      </c>
      <c r="C28" s="30" t="s">
        <v>135</v>
      </c>
      <c r="D28" s="30" t="str">
        <f t="shared" si="38"/>
        <v>Model mens_apparel=mens_apparel_PU;</v>
      </c>
      <c r="E28" s="30" t="str">
        <f t="shared" si="4"/>
        <v>run:quit;</v>
      </c>
      <c r="F28" s="10">
        <v>-0.22241</v>
      </c>
      <c r="G28" s="30">
        <v>11.25395667076832</v>
      </c>
      <c r="H28" s="30">
        <v>10.912751677852349</v>
      </c>
      <c r="I28" s="30">
        <f t="shared" si="0"/>
        <v>0.22936401166586207</v>
      </c>
      <c r="J28" s="10">
        <v>-4.3950000000000003E-2</v>
      </c>
      <c r="K28" s="30">
        <v>12.589819753383908</v>
      </c>
      <c r="L28" s="30">
        <v>1.3321949705060541</v>
      </c>
      <c r="M28" s="30">
        <f t="shared" si="5"/>
        <v>0.41534654492130002</v>
      </c>
      <c r="N28" s="10">
        <v>-0.21296999999999999</v>
      </c>
      <c r="O28" s="30">
        <v>11.464085532381967</v>
      </c>
      <c r="P28" s="30">
        <v>7.6968085106382977</v>
      </c>
      <c r="Q28" s="30">
        <f t="shared" si="6"/>
        <v>0.31721021673552235</v>
      </c>
      <c r="R28" s="10">
        <v>-9.3759999999999996E-2</v>
      </c>
      <c r="S28" s="30">
        <v>11.773537783215376</v>
      </c>
      <c r="T28" s="30">
        <v>4.2116091109478324</v>
      </c>
      <c r="U28" s="30">
        <f t="shared" si="7"/>
        <v>0.26210573523663061</v>
      </c>
      <c r="V28" s="6">
        <f t="shared" si="8"/>
        <v>-0.22936401166586207</v>
      </c>
      <c r="W28" s="34">
        <f t="shared" si="9"/>
        <v>11.25395667076832</v>
      </c>
      <c r="X28" s="34">
        <v>1626</v>
      </c>
      <c r="Y28" s="35">
        <f t="shared" si="10"/>
        <v>18298.933546669286</v>
      </c>
      <c r="Z28" s="41">
        <f t="shared" si="11"/>
        <v>11.816654504306735</v>
      </c>
      <c r="AA28" s="41">
        <f t="shared" si="12"/>
        <v>1607.3527058515654</v>
      </c>
      <c r="AB28" s="41">
        <f t="shared" si="13"/>
        <v>18993.531591610517</v>
      </c>
      <c r="AC28" s="51">
        <v>0.05</v>
      </c>
      <c r="AD28" s="45">
        <f t="shared" si="14"/>
        <v>-1.1468200583293104E-2</v>
      </c>
      <c r="AE28" s="46">
        <f t="shared" si="15"/>
        <v>3.7958389387542174E-2</v>
      </c>
      <c r="AF28" s="6">
        <f t="shared" si="16"/>
        <v>-0.41534654492130002</v>
      </c>
      <c r="AG28" s="38">
        <f t="shared" si="17"/>
        <v>12.589819753383908</v>
      </c>
      <c r="AH28" s="38">
        <v>4291</v>
      </c>
      <c r="AI28" s="37">
        <f t="shared" si="18"/>
        <v>54022.916561770355</v>
      </c>
      <c r="AJ28" s="41">
        <f t="shared" si="19"/>
        <v>13.219310741053103</v>
      </c>
      <c r="AK28" s="41">
        <f t="shared" si="20"/>
        <v>4201.8873987871348</v>
      </c>
      <c r="AL28" s="41">
        <f t="shared" si="21"/>
        <v>55546.055223482457</v>
      </c>
      <c r="AM28" s="51">
        <v>0.05</v>
      </c>
      <c r="AN28" s="48">
        <f t="shared" si="22"/>
        <v>-2.0767327246065004E-2</v>
      </c>
      <c r="AO28" s="46">
        <f t="shared" si="23"/>
        <v>2.8194306391631598E-2</v>
      </c>
      <c r="AP28" s="6">
        <f t="shared" si="24"/>
        <v>-0.31721021673552235</v>
      </c>
      <c r="AQ28" s="38">
        <f t="shared" si="25"/>
        <v>11.464085532381967</v>
      </c>
      <c r="AR28" s="36">
        <v>4341</v>
      </c>
      <c r="AS28" s="37">
        <f t="shared" si="1"/>
        <v>49765.595296070118</v>
      </c>
      <c r="AT28" s="41">
        <f t="shared" si="26"/>
        <v>12.037289809001065</v>
      </c>
      <c r="AU28" s="41">
        <f t="shared" si="27"/>
        <v>4272.1495224575547</v>
      </c>
      <c r="AV28" s="41">
        <f t="shared" si="28"/>
        <v>51425.101909207086</v>
      </c>
      <c r="AW28" s="51">
        <v>0.05</v>
      </c>
      <c r="AX28" s="48">
        <f t="shared" si="29"/>
        <v>-1.5860510836776118E-2</v>
      </c>
      <c r="AY28" s="46">
        <f t="shared" si="30"/>
        <v>3.3346463621384936E-2</v>
      </c>
      <c r="AZ28" s="6">
        <f t="shared" si="31"/>
        <v>-0.26210573523663061</v>
      </c>
      <c r="BA28" s="38">
        <f t="shared" si="32"/>
        <v>11.773537783215376</v>
      </c>
      <c r="BB28" s="36">
        <v>5732</v>
      </c>
      <c r="BC28" s="37">
        <f t="shared" si="2"/>
        <v>67485.918573390532</v>
      </c>
      <c r="BD28" s="41">
        <f t="shared" si="33"/>
        <v>12.362214672376146</v>
      </c>
      <c r="BE28" s="41">
        <f t="shared" si="34"/>
        <v>5656.8804962811819</v>
      </c>
      <c r="BF28" s="41">
        <f t="shared" si="35"/>
        <v>69931.571071005674</v>
      </c>
      <c r="BG28" s="51">
        <v>0.05</v>
      </c>
      <c r="BH28" s="48">
        <f t="shared" si="36"/>
        <v>-1.3105286761831531E-2</v>
      </c>
      <c r="BI28" s="46">
        <f t="shared" si="37"/>
        <v>3.6239448900076965E-2</v>
      </c>
    </row>
    <row r="29" spans="1:61" x14ac:dyDescent="0.3">
      <c r="A29" s="30" t="s">
        <v>120</v>
      </c>
      <c r="B29" s="30" t="s">
        <v>80</v>
      </c>
      <c r="C29" s="30" t="s">
        <v>135</v>
      </c>
      <c r="D29" s="30" t="str">
        <f t="shared" si="38"/>
        <v>Model missy_apparel=missy_apparel_PU;</v>
      </c>
      <c r="E29" s="30" t="str">
        <f t="shared" si="4"/>
        <v>run:quit;</v>
      </c>
      <c r="F29" s="10">
        <v>-0.90359999999999996</v>
      </c>
      <c r="G29" s="30">
        <v>12.570229693422664</v>
      </c>
      <c r="H29" s="30">
        <v>13.832214765100671</v>
      </c>
      <c r="I29" s="30">
        <f t="shared" si="0"/>
        <v>0.82115986079356185</v>
      </c>
      <c r="J29" s="10">
        <v>-4.4209999999999999E-2</v>
      </c>
      <c r="K29" s="30">
        <v>14.432819818982797</v>
      </c>
      <c r="L29" s="30">
        <v>1.1185967090965538</v>
      </c>
      <c r="M29" s="30">
        <f t="shared" si="5"/>
        <v>0.57042449616410662</v>
      </c>
      <c r="N29" s="10">
        <v>-0.15436</v>
      </c>
      <c r="O29" s="30">
        <v>13.051031567176572</v>
      </c>
      <c r="P29" s="30">
        <v>7.416666666666667</v>
      </c>
      <c r="Q29" s="30">
        <f t="shared" si="6"/>
        <v>0.27162569429789335</v>
      </c>
      <c r="R29" s="10">
        <v>-0.12659000000000001</v>
      </c>
      <c r="S29" s="30">
        <v>13.382157930679147</v>
      </c>
      <c r="T29" s="30">
        <v>4.3277002204261574</v>
      </c>
      <c r="U29" s="30">
        <f t="shared" si="7"/>
        <v>0.39144286483823437</v>
      </c>
      <c r="V29" s="6">
        <f t="shared" si="8"/>
        <v>-0.82115986079356185</v>
      </c>
      <c r="W29" s="34">
        <f t="shared" si="9"/>
        <v>12.570229693422664</v>
      </c>
      <c r="X29" s="34">
        <v>2061</v>
      </c>
      <c r="Y29" s="35">
        <f t="shared" si="10"/>
        <v>25907.24339814411</v>
      </c>
      <c r="Z29" s="41">
        <f t="shared" si="11"/>
        <v>13.198741178093798</v>
      </c>
      <c r="AA29" s="41">
        <f t="shared" si="12"/>
        <v>1976.3794763452233</v>
      </c>
      <c r="AB29" s="41">
        <f t="shared" si="13"/>
        <v>26085.721177977157</v>
      </c>
      <c r="AC29" s="51">
        <v>0.05</v>
      </c>
      <c r="AD29" s="45">
        <f t="shared" si="14"/>
        <v>-4.1057993039678095E-2</v>
      </c>
      <c r="AE29" s="46">
        <f t="shared" si="15"/>
        <v>6.8891073083380367E-3</v>
      </c>
      <c r="AF29" s="6">
        <f t="shared" si="16"/>
        <v>-0.57042449616410662</v>
      </c>
      <c r="AG29" s="38">
        <f t="shared" si="17"/>
        <v>14.432819818982797</v>
      </c>
      <c r="AH29" s="38">
        <v>3603</v>
      </c>
      <c r="AI29" s="37">
        <f t="shared" si="18"/>
        <v>52001.449807795019</v>
      </c>
      <c r="AJ29" s="41">
        <f t="shared" si="19"/>
        <v>15.154460809931937</v>
      </c>
      <c r="AK29" s="41">
        <f t="shared" si="20"/>
        <v>3500.2380270160361</v>
      </c>
      <c r="AL29" s="41">
        <f t="shared" si="21"/>
        <v>53044.220005848001</v>
      </c>
      <c r="AM29" s="51">
        <v>0.05</v>
      </c>
      <c r="AN29" s="48">
        <f t="shared" si="22"/>
        <v>-2.8521224808205334E-2</v>
      </c>
      <c r="AO29" s="46">
        <f t="shared" si="23"/>
        <v>2.0052713951384304E-2</v>
      </c>
      <c r="AP29" s="6">
        <f t="shared" si="24"/>
        <v>-0.27162569429789335</v>
      </c>
      <c r="AQ29" s="38">
        <f t="shared" si="25"/>
        <v>13.051031567176572</v>
      </c>
      <c r="AR29" s="36">
        <v>4183</v>
      </c>
      <c r="AS29" s="37">
        <f t="shared" si="1"/>
        <v>54592.465045499601</v>
      </c>
      <c r="AT29" s="41">
        <f t="shared" si="26"/>
        <v>13.703583145535401</v>
      </c>
      <c r="AU29" s="41">
        <f t="shared" si="27"/>
        <v>4126.189486037596</v>
      </c>
      <c r="AV29" s="41">
        <f t="shared" si="28"/>
        <v>56543.58069615018</v>
      </c>
      <c r="AW29" s="51">
        <v>0.05</v>
      </c>
      <c r="AX29" s="48">
        <f t="shared" si="29"/>
        <v>-1.3581284714894669E-2</v>
      </c>
      <c r="AY29" s="46">
        <f t="shared" si="30"/>
        <v>3.5739651049360742E-2</v>
      </c>
      <c r="AZ29" s="6">
        <f t="shared" si="31"/>
        <v>-0.39144286483823437</v>
      </c>
      <c r="BA29" s="38">
        <f t="shared" si="32"/>
        <v>13.382157930679147</v>
      </c>
      <c r="BB29" s="36">
        <v>5890</v>
      </c>
      <c r="BC29" s="37">
        <f t="shared" si="2"/>
        <v>78820.910211700175</v>
      </c>
      <c r="BD29" s="41">
        <f t="shared" si="33"/>
        <v>14.051265827213104</v>
      </c>
      <c r="BE29" s="41">
        <f t="shared" si="34"/>
        <v>5774.7200763051396</v>
      </c>
      <c r="BF29" s="41">
        <f t="shared" si="35"/>
        <v>81142.126869907865</v>
      </c>
      <c r="BG29" s="51">
        <v>0.05</v>
      </c>
      <c r="BH29" s="48">
        <f t="shared" si="36"/>
        <v>-1.957214324191172E-2</v>
      </c>
      <c r="BI29" s="46">
        <f t="shared" si="37"/>
        <v>2.9449249595992721E-2</v>
      </c>
    </row>
    <row r="30" spans="1:61" x14ac:dyDescent="0.3">
      <c r="A30" s="30" t="s">
        <v>121</v>
      </c>
      <c r="B30" s="30" t="s">
        <v>81</v>
      </c>
      <c r="C30" s="30" t="s">
        <v>135</v>
      </c>
      <c r="D30" s="30" t="str">
        <f t="shared" si="38"/>
        <v>Model nit=nit_PU;</v>
      </c>
      <c r="E30" s="30" t="str">
        <f t="shared" si="4"/>
        <v>run:quit;</v>
      </c>
      <c r="F30" s="10">
        <v>-0.57928999999999997</v>
      </c>
      <c r="G30" s="30">
        <v>7.3162083262560005</v>
      </c>
      <c r="H30" s="30">
        <v>4.724832214765101</v>
      </c>
      <c r="I30" s="30">
        <f t="shared" si="0"/>
        <v>0.89700673561961475</v>
      </c>
      <c r="J30" s="10">
        <v>-8.8090000000000002E-2</v>
      </c>
      <c r="K30" s="30">
        <v>8.9633093378339677</v>
      </c>
      <c r="L30" s="30">
        <v>0.46662527165476558</v>
      </c>
      <c r="M30" s="30">
        <f t="shared" si="5"/>
        <v>1.6921027803954138</v>
      </c>
      <c r="N30" s="10">
        <v>-0.16009999999999999</v>
      </c>
      <c r="O30" s="30">
        <v>7.7726112232719862</v>
      </c>
      <c r="P30" s="30">
        <v>2.7340425531914891</v>
      </c>
      <c r="Q30" s="30">
        <f t="shared" si="6"/>
        <v>0.45514838655062034</v>
      </c>
      <c r="R30" s="10">
        <v>-0.15972</v>
      </c>
      <c r="S30" s="30">
        <v>8.3921779955605622</v>
      </c>
      <c r="T30" s="30">
        <v>1.5326965466568701</v>
      </c>
      <c r="U30" s="30">
        <f t="shared" si="7"/>
        <v>0.87453623639631828</v>
      </c>
      <c r="V30" s="6">
        <f t="shared" si="8"/>
        <v>-0.89700673561961475</v>
      </c>
      <c r="W30" s="34">
        <f t="shared" si="9"/>
        <v>7.3162083262560005</v>
      </c>
      <c r="X30" s="34">
        <v>704</v>
      </c>
      <c r="Y30" s="35">
        <f t="shared" si="10"/>
        <v>5150.6106616842244</v>
      </c>
      <c r="Z30" s="41">
        <f t="shared" si="11"/>
        <v>7.6820187425688005</v>
      </c>
      <c r="AA30" s="41">
        <f t="shared" si="12"/>
        <v>672.42536290618955</v>
      </c>
      <c r="AB30" s="41">
        <f t="shared" si="13"/>
        <v>5165.584240823976</v>
      </c>
      <c r="AC30" s="51">
        <v>0.05</v>
      </c>
      <c r="AD30" s="45">
        <f t="shared" si="14"/>
        <v>-4.4850336780980743E-2</v>
      </c>
      <c r="AE30" s="46">
        <f t="shared" si="15"/>
        <v>2.907146379970269E-3</v>
      </c>
      <c r="AF30" s="6">
        <f t="shared" si="16"/>
        <v>-1.6921027803954138</v>
      </c>
      <c r="AG30" s="38">
        <f t="shared" si="17"/>
        <v>8.9633093378339677</v>
      </c>
      <c r="AH30" s="38">
        <v>1503</v>
      </c>
      <c r="AI30" s="37">
        <f t="shared" si="18"/>
        <v>13471.853934764453</v>
      </c>
      <c r="AJ30" s="41">
        <f t="shared" si="19"/>
        <v>8.5151438709422695</v>
      </c>
      <c r="AK30" s="41">
        <f t="shared" si="20"/>
        <v>1630.1615239467153</v>
      </c>
      <c r="AL30" s="41">
        <f t="shared" si="21"/>
        <v>13881.059909280782</v>
      </c>
      <c r="AM30" s="51">
        <v>-0.05</v>
      </c>
      <c r="AN30" s="48">
        <f t="shared" si="22"/>
        <v>8.4605139019770695E-2</v>
      </c>
      <c r="AO30" s="46">
        <f t="shared" si="23"/>
        <v>3.0374882068782198E-2</v>
      </c>
      <c r="AP30" s="6">
        <f t="shared" si="24"/>
        <v>-0.45514838655062034</v>
      </c>
      <c r="AQ30" s="38">
        <f t="shared" si="25"/>
        <v>7.7726112232719862</v>
      </c>
      <c r="AR30" s="36">
        <v>1542</v>
      </c>
      <c r="AS30" s="37">
        <f t="shared" si="1"/>
        <v>11985.366506285403</v>
      </c>
      <c r="AT30" s="41">
        <f t="shared" si="26"/>
        <v>8.1612417844355853</v>
      </c>
      <c r="AU30" s="41">
        <f t="shared" si="27"/>
        <v>1506.9080593969472</v>
      </c>
      <c r="AV30" s="41">
        <f t="shared" si="28"/>
        <v>12298.241019653107</v>
      </c>
      <c r="AW30" s="51">
        <v>0.05</v>
      </c>
      <c r="AX30" s="48">
        <f t="shared" si="29"/>
        <v>-2.2757419327531017E-2</v>
      </c>
      <c r="AY30" s="46">
        <f t="shared" si="30"/>
        <v>2.6104709706092449E-2</v>
      </c>
      <c r="AZ30" s="6">
        <f t="shared" si="31"/>
        <v>-0.87453623639631828</v>
      </c>
      <c r="BA30" s="38">
        <f t="shared" si="32"/>
        <v>8.3921779955605622</v>
      </c>
      <c r="BB30" s="36">
        <v>2086</v>
      </c>
      <c r="BC30" s="37">
        <f t="shared" si="2"/>
        <v>17506.083298739333</v>
      </c>
      <c r="BD30" s="41">
        <f t="shared" si="33"/>
        <v>8.8117868953385905</v>
      </c>
      <c r="BE30" s="41">
        <f t="shared" si="34"/>
        <v>1994.7858705438639</v>
      </c>
      <c r="BF30" s="41">
        <f t="shared" si="35"/>
        <v>17577.627993065002</v>
      </c>
      <c r="BG30" s="51">
        <v>0.05</v>
      </c>
      <c r="BH30" s="48">
        <f t="shared" si="36"/>
        <v>-4.3726811819815914E-2</v>
      </c>
      <c r="BI30" s="46">
        <f t="shared" si="37"/>
        <v>4.0868475891932118E-3</v>
      </c>
    </row>
    <row r="31" spans="1:61" x14ac:dyDescent="0.3">
      <c r="A31" s="30" t="s">
        <v>122</v>
      </c>
      <c r="B31" s="30" t="s">
        <v>82</v>
      </c>
      <c r="C31" s="30" t="s">
        <v>135</v>
      </c>
      <c r="D31" s="30" t="str">
        <f t="shared" si="38"/>
        <v>Model non_merchandise=non_merchandise_PU;</v>
      </c>
      <c r="E31" s="30" t="str">
        <f t="shared" si="4"/>
        <v>run:quit;</v>
      </c>
      <c r="F31" s="10">
        <v>-1.5469999999999999E-2</v>
      </c>
      <c r="G31" s="30">
        <v>34.402584503944922</v>
      </c>
      <c r="H31" s="30">
        <v>0.64429530201342278</v>
      </c>
      <c r="I31" s="30">
        <f t="shared" si="0"/>
        <v>0.82603113915758508</v>
      </c>
      <c r="J31" s="10">
        <v>-1.5399999999999999E-3</v>
      </c>
      <c r="K31" s="30">
        <v>31.036527844371467</v>
      </c>
      <c r="L31" s="30">
        <v>3.5392735175411361E-2</v>
      </c>
      <c r="M31" s="30">
        <f t="shared" si="5"/>
        <v>1.3504537765574522</v>
      </c>
      <c r="N31" s="10">
        <v>-1.6299999999999999E-3</v>
      </c>
      <c r="O31" s="30">
        <v>30.572099815998396</v>
      </c>
      <c r="P31" s="30">
        <v>0.28546099290780141</v>
      </c>
      <c r="Q31" s="30">
        <f t="shared" si="6"/>
        <v>0.17456858883753817</v>
      </c>
      <c r="R31" s="10">
        <v>1.5129999999999999E-2</v>
      </c>
      <c r="S31" s="30">
        <v>33.67937616858579</v>
      </c>
      <c r="T31" s="30">
        <v>0.17046289493019839</v>
      </c>
      <c r="U31" s="30">
        <f t="shared" si="7"/>
        <v>-2.989324812530977</v>
      </c>
      <c r="V31" s="6">
        <f t="shared" si="8"/>
        <v>-0.82603113915758508</v>
      </c>
      <c r="W31" s="34">
        <f t="shared" si="9"/>
        <v>34.402584503944922</v>
      </c>
      <c r="X31" s="34">
        <v>96</v>
      </c>
      <c r="Y31" s="35">
        <f t="shared" si="10"/>
        <v>3302.6481123787125</v>
      </c>
      <c r="Z31" s="41">
        <f t="shared" si="11"/>
        <v>36.12271372914217</v>
      </c>
      <c r="AA31" s="41">
        <f t="shared" si="12"/>
        <v>92.035050532043584</v>
      </c>
      <c r="AB31" s="41">
        <f t="shared" si="13"/>
        <v>3324.5557834161441</v>
      </c>
      <c r="AC31" s="51">
        <v>0.05</v>
      </c>
      <c r="AD31" s="45">
        <f t="shared" si="14"/>
        <v>-4.1301556957879258E-2</v>
      </c>
      <c r="AE31" s="46">
        <f t="shared" si="15"/>
        <v>6.633365194226728E-3</v>
      </c>
      <c r="AF31" s="6">
        <f t="shared" si="16"/>
        <v>-1.3504537765574522</v>
      </c>
      <c r="AG31" s="38">
        <f t="shared" si="17"/>
        <v>31.036527844371467</v>
      </c>
      <c r="AH31" s="38">
        <v>114</v>
      </c>
      <c r="AI31" s="37">
        <f t="shared" si="18"/>
        <v>3538.164174258347</v>
      </c>
      <c r="AJ31" s="41">
        <f t="shared" si="19"/>
        <v>29.484701452152894</v>
      </c>
      <c r="AK31" s="41">
        <f t="shared" si="20"/>
        <v>121.69758652637748</v>
      </c>
      <c r="AL31" s="41">
        <f t="shared" si="21"/>
        <v>3588.2170061777847</v>
      </c>
      <c r="AM31" s="51">
        <v>-0.05</v>
      </c>
      <c r="AN31" s="48">
        <f t="shared" si="22"/>
        <v>6.7522688827872615E-2</v>
      </c>
      <c r="AO31" s="46">
        <f t="shared" si="23"/>
        <v>1.4146554386479129E-2</v>
      </c>
      <c r="AP31" s="6">
        <f t="shared" si="24"/>
        <v>-0.17456858883753817</v>
      </c>
      <c r="AQ31" s="38">
        <f t="shared" si="25"/>
        <v>30.572099815998396</v>
      </c>
      <c r="AR31" s="36">
        <v>161</v>
      </c>
      <c r="AS31" s="37">
        <f t="shared" si="1"/>
        <v>4922.1080703757416</v>
      </c>
      <c r="AT31" s="41">
        <f t="shared" si="26"/>
        <v>32.100704806798319</v>
      </c>
      <c r="AU31" s="41">
        <f t="shared" si="27"/>
        <v>159.59472285985782</v>
      </c>
      <c r="AV31" s="41">
        <f t="shared" si="28"/>
        <v>5123.1030872470837</v>
      </c>
      <c r="AW31" s="51">
        <v>0.05</v>
      </c>
      <c r="AX31" s="48">
        <f t="shared" si="29"/>
        <v>-8.7284294418769094E-3</v>
      </c>
      <c r="AY31" s="46">
        <f t="shared" si="30"/>
        <v>4.0835149086029456E-2</v>
      </c>
      <c r="AZ31" s="6">
        <f t="shared" si="31"/>
        <v>2.989324812530977</v>
      </c>
      <c r="BA31" s="38">
        <f t="shared" si="32"/>
        <v>33.67937616858579</v>
      </c>
      <c r="BB31" s="36">
        <v>232</v>
      </c>
      <c r="BC31" s="37">
        <f t="shared" si="2"/>
        <v>7813.615271111903</v>
      </c>
      <c r="BD31" s="41">
        <f t="shared" si="33"/>
        <v>35.363344977015082</v>
      </c>
      <c r="BE31" s="41">
        <f t="shared" si="34"/>
        <v>266.67616782535936</v>
      </c>
      <c r="BF31" s="41">
        <f t="shared" si="35"/>
        <v>9430.5613199565523</v>
      </c>
      <c r="BG31" s="51">
        <v>0.05</v>
      </c>
      <c r="BH31" s="48">
        <f t="shared" si="36"/>
        <v>0.14946624062654887</v>
      </c>
      <c r="BI31" s="46">
        <f t="shared" si="37"/>
        <v>0.20693955265787647</v>
      </c>
    </row>
    <row r="32" spans="1:61" x14ac:dyDescent="0.3">
      <c r="A32" s="30" t="s">
        <v>123</v>
      </c>
      <c r="B32" s="30" t="s">
        <v>83</v>
      </c>
      <c r="C32" s="30" t="s">
        <v>135</v>
      </c>
      <c r="D32" s="30" t="str">
        <f t="shared" si="38"/>
        <v>Model optical=optical_PU;</v>
      </c>
      <c r="E32" s="30" t="str">
        <f t="shared" si="4"/>
        <v>run:quit;</v>
      </c>
      <c r="F32" s="10">
        <v>8.2317000000000002E-4</v>
      </c>
      <c r="G32" s="30">
        <v>104.2493412041037</v>
      </c>
      <c r="H32" s="30">
        <v>0.84563758389261745</v>
      </c>
      <c r="I32" s="30">
        <f t="shared" si="0"/>
        <v>-0.10147956031466925</v>
      </c>
      <c r="J32" s="10">
        <v>-5.0898999999999996E-4</v>
      </c>
      <c r="K32" s="30">
        <v>112.96735985034069</v>
      </c>
      <c r="L32" s="30">
        <v>6.9543619993790745E-2</v>
      </c>
      <c r="M32" s="30">
        <f t="shared" si="5"/>
        <v>0.82680850515631432</v>
      </c>
      <c r="N32" s="10">
        <v>-6.2474999999999998E-4</v>
      </c>
      <c r="O32" s="30">
        <v>76.425442900947999</v>
      </c>
      <c r="P32" s="30">
        <v>0.44680851063829785</v>
      </c>
      <c r="Q32" s="30">
        <f t="shared" si="6"/>
        <v>0.10686187553625055</v>
      </c>
      <c r="R32" s="10">
        <v>-1.1299999999999999E-3</v>
      </c>
      <c r="S32" s="30">
        <v>123.60327238078916</v>
      </c>
      <c r="T32" s="30">
        <v>0.26157237325495958</v>
      </c>
      <c r="U32" s="30">
        <f t="shared" si="7"/>
        <v>0.53396960868704235</v>
      </c>
      <c r="V32" s="6">
        <f t="shared" si="8"/>
        <v>0.10147956031466925</v>
      </c>
      <c r="W32" s="34">
        <f t="shared" si="9"/>
        <v>104.2493412041037</v>
      </c>
      <c r="X32" s="34">
        <v>126</v>
      </c>
      <c r="Y32" s="35">
        <f t="shared" si="10"/>
        <v>13135.416991717066</v>
      </c>
      <c r="Z32" s="41">
        <f t="shared" si="11"/>
        <v>109.46180826430889</v>
      </c>
      <c r="AA32" s="41">
        <f t="shared" si="12"/>
        <v>126.63932122998241</v>
      </c>
      <c r="AB32" s="41">
        <f t="shared" si="13"/>
        <v>13862.169099198556</v>
      </c>
      <c r="AC32" s="51">
        <v>0.05</v>
      </c>
      <c r="AD32" s="45">
        <f t="shared" si="14"/>
        <v>5.073978015733463E-3</v>
      </c>
      <c r="AE32" s="46">
        <f t="shared" si="15"/>
        <v>5.5327676916520116E-2</v>
      </c>
      <c r="AF32" s="6">
        <f t="shared" si="16"/>
        <v>-0.82680850515631432</v>
      </c>
      <c r="AG32" s="38">
        <f t="shared" si="17"/>
        <v>112.96735985034069</v>
      </c>
      <c r="AH32" s="38">
        <v>224</v>
      </c>
      <c r="AI32" s="37">
        <f t="shared" si="18"/>
        <v>25304.688606476313</v>
      </c>
      <c r="AJ32" s="41">
        <f t="shared" si="19"/>
        <v>118.61572784285772</v>
      </c>
      <c r="AK32" s="41">
        <f t="shared" si="20"/>
        <v>214.73974474224929</v>
      </c>
      <c r="AL32" s="41">
        <f t="shared" si="21"/>
        <v>25471.51111939138</v>
      </c>
      <c r="AM32" s="51">
        <v>0.05</v>
      </c>
      <c r="AN32" s="48">
        <f t="shared" si="22"/>
        <v>-4.134042525781572E-2</v>
      </c>
      <c r="AO32" s="46">
        <f t="shared" si="23"/>
        <v>6.5925534792936145E-3</v>
      </c>
      <c r="AP32" s="6">
        <f t="shared" si="24"/>
        <v>-0.10686187553625055</v>
      </c>
      <c r="AQ32" s="38">
        <f t="shared" si="25"/>
        <v>76.425442900947999</v>
      </c>
      <c r="AR32" s="36">
        <v>252</v>
      </c>
      <c r="AS32" s="37">
        <f t="shared" si="1"/>
        <v>19259.211611038896</v>
      </c>
      <c r="AT32" s="41">
        <f t="shared" si="26"/>
        <v>80.246715045995401</v>
      </c>
      <c r="AU32" s="41">
        <f t="shared" si="27"/>
        <v>250.65354036824326</v>
      </c>
      <c r="AV32" s="41">
        <f t="shared" si="28"/>
        <v>20114.123229200322</v>
      </c>
      <c r="AW32" s="51">
        <v>0.05</v>
      </c>
      <c r="AX32" s="48">
        <f t="shared" si="29"/>
        <v>-5.3430937768125276E-3</v>
      </c>
      <c r="AY32" s="46">
        <f t="shared" si="30"/>
        <v>4.4389751534346947E-2</v>
      </c>
      <c r="AZ32" s="6">
        <f t="shared" si="31"/>
        <v>-0.53396960868704235</v>
      </c>
      <c r="BA32" s="38">
        <f t="shared" si="32"/>
        <v>123.60327238078916</v>
      </c>
      <c r="BB32" s="36">
        <v>356</v>
      </c>
      <c r="BC32" s="37">
        <f t="shared" si="2"/>
        <v>44002.764967560943</v>
      </c>
      <c r="BD32" s="41">
        <f t="shared" si="33"/>
        <v>129.78343599982861</v>
      </c>
      <c r="BE32" s="41">
        <f t="shared" si="34"/>
        <v>346.49534096537064</v>
      </c>
      <c r="BF32" s="41">
        <f t="shared" si="35"/>
        <v>44969.355908417972</v>
      </c>
      <c r="BG32" s="51">
        <v>0.05</v>
      </c>
      <c r="BH32" s="48">
        <f t="shared" si="36"/>
        <v>-2.669848043435212E-2</v>
      </c>
      <c r="BI32" s="46">
        <f t="shared" si="37"/>
        <v>2.1966595543930142E-2</v>
      </c>
    </row>
    <row r="33" spans="1:61" x14ac:dyDescent="0.3">
      <c r="A33" s="30" t="s">
        <v>124</v>
      </c>
      <c r="B33" s="30" t="s">
        <v>84</v>
      </c>
      <c r="C33" s="30" t="s">
        <v>135</v>
      </c>
      <c r="D33" s="30" t="str">
        <f t="shared" si="38"/>
        <v>Model patio_furniture=patio_furniture_PU;</v>
      </c>
      <c r="E33" s="30" t="str">
        <f t="shared" si="4"/>
        <v>run:quit;</v>
      </c>
      <c r="F33" s="10">
        <v>-6.11E-3</v>
      </c>
      <c r="G33" s="30">
        <v>21.759085189787115</v>
      </c>
      <c r="H33" s="30">
        <v>1.8657718120805369</v>
      </c>
      <c r="I33" s="30">
        <f t="shared" si="0"/>
        <v>7.125630779111615E-2</v>
      </c>
      <c r="J33" s="10">
        <v>-4.8399999999999997E-3</v>
      </c>
      <c r="K33" s="30">
        <v>20.230168197099605</v>
      </c>
      <c r="L33" s="30">
        <v>0.16206147159267309</v>
      </c>
      <c r="M33" s="30">
        <f t="shared" si="5"/>
        <v>0.60417823626864342</v>
      </c>
      <c r="N33" s="10">
        <v>-9.0100000000000006E-3</v>
      </c>
      <c r="O33" s="30">
        <v>18.133542496935519</v>
      </c>
      <c r="P33" s="30">
        <v>1.1471631205673758</v>
      </c>
      <c r="Q33" s="30">
        <f t="shared" si="6"/>
        <v>0.14242370153651845</v>
      </c>
      <c r="R33" s="10">
        <v>-7.9799999999999992E-3</v>
      </c>
      <c r="S33" s="30">
        <v>15.168276184569297</v>
      </c>
      <c r="T33" s="30">
        <v>0.6105804555473916</v>
      </c>
      <c r="U33" s="30">
        <f t="shared" si="7"/>
        <v>0.19824225104674673</v>
      </c>
      <c r="V33" s="6">
        <f t="shared" si="8"/>
        <v>-7.125630779111615E-2</v>
      </c>
      <c r="W33" s="34">
        <f t="shared" si="9"/>
        <v>21.759085189787115</v>
      </c>
      <c r="X33" s="34">
        <v>278</v>
      </c>
      <c r="Y33" s="35">
        <f t="shared" si="10"/>
        <v>6049.0256827608182</v>
      </c>
      <c r="Z33" s="41">
        <f t="shared" si="11"/>
        <v>22.847039449276469</v>
      </c>
      <c r="AA33" s="41">
        <f t="shared" si="12"/>
        <v>277.00953732170348</v>
      </c>
      <c r="AB33" s="41">
        <f t="shared" si="13"/>
        <v>6328.8478270147816</v>
      </c>
      <c r="AC33" s="51">
        <v>0.05</v>
      </c>
      <c r="AD33" s="45">
        <f t="shared" si="14"/>
        <v>-3.5628153895558077E-3</v>
      </c>
      <c r="AE33" s="46">
        <f t="shared" si="15"/>
        <v>4.6259043840966234E-2</v>
      </c>
      <c r="AF33" s="6">
        <f t="shared" si="16"/>
        <v>-0.60417823626864342</v>
      </c>
      <c r="AG33" s="38">
        <f t="shared" si="17"/>
        <v>20.230168197099605</v>
      </c>
      <c r="AH33" s="38">
        <v>522</v>
      </c>
      <c r="AI33" s="37">
        <f t="shared" si="18"/>
        <v>10560.147798885993</v>
      </c>
      <c r="AJ33" s="41">
        <f t="shared" si="19"/>
        <v>21.241676606954584</v>
      </c>
      <c r="AK33" s="41">
        <f t="shared" si="20"/>
        <v>506.23094803338842</v>
      </c>
      <c r="AL33" s="41">
        <f t="shared" si="21"/>
        <v>10753.194086557269</v>
      </c>
      <c r="AM33" s="51">
        <v>0.05</v>
      </c>
      <c r="AN33" s="48">
        <f t="shared" si="22"/>
        <v>-3.0208911813432174E-2</v>
      </c>
      <c r="AO33" s="46">
        <f t="shared" si="23"/>
        <v>1.8280642595896259E-2</v>
      </c>
      <c r="AP33" s="6">
        <f t="shared" si="24"/>
        <v>-0.14242370153651845</v>
      </c>
      <c r="AQ33" s="38">
        <f t="shared" si="25"/>
        <v>18.133542496935519</v>
      </c>
      <c r="AR33" s="36">
        <v>647</v>
      </c>
      <c r="AS33" s="37">
        <f t="shared" si="1"/>
        <v>11732.401995517281</v>
      </c>
      <c r="AT33" s="41">
        <f t="shared" si="26"/>
        <v>19.040219621782295</v>
      </c>
      <c r="AU33" s="41">
        <f t="shared" si="27"/>
        <v>642.3925932552936</v>
      </c>
      <c r="AV33" s="41">
        <f t="shared" si="28"/>
        <v>12231.296058987054</v>
      </c>
      <c r="AW33" s="51">
        <v>0.05</v>
      </c>
      <c r="AX33" s="48">
        <f t="shared" si="29"/>
        <v>-7.1211850768259227E-3</v>
      </c>
      <c r="AY33" s="46">
        <f t="shared" si="30"/>
        <v>4.2522755669332786E-2</v>
      </c>
      <c r="AZ33" s="6">
        <f t="shared" si="31"/>
        <v>-0.19824225104674673</v>
      </c>
      <c r="BA33" s="38">
        <f t="shared" si="32"/>
        <v>15.168276184569297</v>
      </c>
      <c r="BB33" s="36">
        <v>831</v>
      </c>
      <c r="BC33" s="37">
        <f t="shared" si="2"/>
        <v>12604.837509377086</v>
      </c>
      <c r="BD33" s="41">
        <f t="shared" si="33"/>
        <v>15.926689993797762</v>
      </c>
      <c r="BE33" s="41">
        <f t="shared" si="34"/>
        <v>822.76303446900772</v>
      </c>
      <c r="BF33" s="41">
        <f t="shared" si="35"/>
        <v>13103.891788344228</v>
      </c>
      <c r="BG33" s="51">
        <v>0.05</v>
      </c>
      <c r="BH33" s="48">
        <f t="shared" si="36"/>
        <v>-9.9121125523373363E-3</v>
      </c>
      <c r="BI33" s="46">
        <f t="shared" si="37"/>
        <v>3.9592281820045795E-2</v>
      </c>
    </row>
    <row r="34" spans="1:61" x14ac:dyDescent="0.3">
      <c r="A34" s="30" t="s">
        <v>125</v>
      </c>
      <c r="B34" s="30" t="s">
        <v>85</v>
      </c>
      <c r="C34" s="30" t="s">
        <v>135</v>
      </c>
      <c r="D34" s="30" t="str">
        <f t="shared" si="38"/>
        <v>Model pet_supplies=pet_supplies_PU;</v>
      </c>
      <c r="E34" s="30" t="str">
        <f t="shared" si="4"/>
        <v>run:quit;</v>
      </c>
      <c r="F34" s="10">
        <v>-2.0461800000000001</v>
      </c>
      <c r="G34" s="30">
        <v>5.6305338047073565</v>
      </c>
      <c r="H34" s="30">
        <v>10.979865771812081</v>
      </c>
      <c r="I34" s="30">
        <f t="shared" si="0"/>
        <v>1.0492920314284222</v>
      </c>
      <c r="J34" s="10">
        <v>-0.19716</v>
      </c>
      <c r="K34" s="30">
        <v>6.7961338390378758</v>
      </c>
      <c r="L34" s="30">
        <v>0.69450481217013349</v>
      </c>
      <c r="M34" s="30">
        <f t="shared" si="5"/>
        <v>1.9293253613575605</v>
      </c>
      <c r="N34" s="10">
        <v>-1.04992</v>
      </c>
      <c r="O34" s="30">
        <v>5.8670191633255095</v>
      </c>
      <c r="P34" s="30">
        <v>5.5514184397163122</v>
      </c>
      <c r="Q34" s="30">
        <f t="shared" si="6"/>
        <v>1.1096084409507241</v>
      </c>
      <c r="R34" s="10">
        <v>-0.26672000000000001</v>
      </c>
      <c r="S34" s="30">
        <v>6.3469166481236279</v>
      </c>
      <c r="T34" s="30">
        <v>2.2086700955180016</v>
      </c>
      <c r="U34" s="30">
        <f t="shared" si="7"/>
        <v>0.7664565259532381</v>
      </c>
      <c r="V34" s="6">
        <f t="shared" si="8"/>
        <v>-1.0492920314284222</v>
      </c>
      <c r="W34" s="34">
        <f t="shared" si="9"/>
        <v>5.6305338047073565</v>
      </c>
      <c r="X34" s="34">
        <v>1636</v>
      </c>
      <c r="Y34" s="35">
        <f t="shared" si="10"/>
        <v>9211.5533045012362</v>
      </c>
      <c r="Z34" s="41">
        <f t="shared" si="11"/>
        <v>5.3490071144719886</v>
      </c>
      <c r="AA34" s="41">
        <f t="shared" si="12"/>
        <v>1721.8320881708451</v>
      </c>
      <c r="AB34" s="41">
        <f t="shared" si="13"/>
        <v>9210.0920895520103</v>
      </c>
      <c r="AC34" s="51">
        <v>-0.05</v>
      </c>
      <c r="AD34" s="45">
        <f t="shared" si="14"/>
        <v>5.2464601571421111E-2</v>
      </c>
      <c r="AE34" s="46">
        <f t="shared" si="15"/>
        <v>-1.5862850715002438E-4</v>
      </c>
      <c r="AF34" s="6">
        <f t="shared" si="16"/>
        <v>-1.9293253613575605</v>
      </c>
      <c r="AG34" s="38">
        <f t="shared" si="17"/>
        <v>6.7961338390378758</v>
      </c>
      <c r="AH34" s="38">
        <v>2237</v>
      </c>
      <c r="AI34" s="37">
        <f t="shared" si="18"/>
        <v>15202.951397927729</v>
      </c>
      <c r="AJ34" s="41">
        <f t="shared" si="19"/>
        <v>6.4563271470859824</v>
      </c>
      <c r="AK34" s="41">
        <f t="shared" si="20"/>
        <v>2452.7950416678432</v>
      </c>
      <c r="AL34" s="41">
        <f t="shared" si="21"/>
        <v>15836.047213757989</v>
      </c>
      <c r="AM34" s="51">
        <v>-0.05</v>
      </c>
      <c r="AN34" s="48">
        <f t="shared" si="22"/>
        <v>9.646626806787803E-2</v>
      </c>
      <c r="AO34" s="46">
        <f t="shared" si="23"/>
        <v>4.1642954664484137E-2</v>
      </c>
      <c r="AP34" s="6">
        <f t="shared" si="24"/>
        <v>-1.1096084409507241</v>
      </c>
      <c r="AQ34" s="38">
        <f t="shared" si="25"/>
        <v>5.8670191633255095</v>
      </c>
      <c r="AR34" s="36">
        <v>3131</v>
      </c>
      <c r="AS34" s="37">
        <f t="shared" si="1"/>
        <v>18369.637000372171</v>
      </c>
      <c r="AT34" s="41">
        <f t="shared" si="26"/>
        <v>5.5736682051592341</v>
      </c>
      <c r="AU34" s="41">
        <f t="shared" si="27"/>
        <v>3304.7092014308359</v>
      </c>
      <c r="AV34" s="41">
        <f t="shared" si="28"/>
        <v>18419.352603312214</v>
      </c>
      <c r="AW34" s="51">
        <v>-0.05</v>
      </c>
      <c r="AX34" s="48">
        <f t="shared" si="29"/>
        <v>5.5480422047536206E-2</v>
      </c>
      <c r="AY34" s="46">
        <f t="shared" si="30"/>
        <v>2.706400945159438E-3</v>
      </c>
      <c r="AZ34" s="6">
        <f t="shared" si="31"/>
        <v>-0.7664565259532381</v>
      </c>
      <c r="BA34" s="38">
        <f t="shared" si="32"/>
        <v>6.3469166481236279</v>
      </c>
      <c r="BB34" s="36">
        <v>3006</v>
      </c>
      <c r="BC34" s="37">
        <f t="shared" si="2"/>
        <v>19078.831444259624</v>
      </c>
      <c r="BD34" s="41">
        <f t="shared" si="33"/>
        <v>6.6642624805298096</v>
      </c>
      <c r="BE34" s="41">
        <f t="shared" si="34"/>
        <v>2890.8015841492283</v>
      </c>
      <c r="BF34" s="41">
        <f t="shared" si="35"/>
        <v>19265.060535901841</v>
      </c>
      <c r="BG34" s="51">
        <v>0.05</v>
      </c>
      <c r="BH34" s="48">
        <f t="shared" si="36"/>
        <v>-3.8322826297661906E-2</v>
      </c>
      <c r="BI34" s="46">
        <f t="shared" si="37"/>
        <v>9.7610323874552131E-3</v>
      </c>
    </row>
    <row r="35" spans="1:61" x14ac:dyDescent="0.3">
      <c r="A35" s="30" t="s">
        <v>126</v>
      </c>
      <c r="B35" s="30" t="s">
        <v>86</v>
      </c>
      <c r="C35" s="30" t="s">
        <v>135</v>
      </c>
      <c r="D35" s="30" t="str">
        <f t="shared" si="38"/>
        <v>Model pharmacy=pharmacy_PU;</v>
      </c>
      <c r="E35" s="30" t="str">
        <f t="shared" si="4"/>
        <v>run:quit;</v>
      </c>
      <c r="F35" s="10">
        <v>0.72813000000000005</v>
      </c>
      <c r="G35" s="30">
        <v>13.907338547441196</v>
      </c>
      <c r="H35" s="30">
        <v>84</v>
      </c>
      <c r="I35" s="30">
        <f t="shared" si="0"/>
        <v>-0.12055179067319474</v>
      </c>
      <c r="J35" s="10">
        <v>-1.4930000000000001E-2</v>
      </c>
      <c r="K35" s="30">
        <v>14.942139111582907</v>
      </c>
      <c r="L35" s="30">
        <v>0.4675566594225396</v>
      </c>
      <c r="M35" s="30">
        <f t="shared" si="5"/>
        <v>0.47713177096324011</v>
      </c>
      <c r="N35" s="10">
        <v>-6.3460000000000003E-2</v>
      </c>
      <c r="O35" s="30">
        <v>16.507053149367039</v>
      </c>
      <c r="P35" s="30">
        <v>21.547872340425531</v>
      </c>
      <c r="Q35" s="30">
        <f t="shared" si="6"/>
        <v>4.8614432845583928E-2</v>
      </c>
      <c r="R35" s="10">
        <v>-6.0000000000000001E-3</v>
      </c>
      <c r="S35" s="30">
        <v>15.636496176292189</v>
      </c>
      <c r="T35" s="30">
        <v>3.1506245407788391</v>
      </c>
      <c r="U35" s="30">
        <f t="shared" si="7"/>
        <v>2.9777898268563901E-2</v>
      </c>
      <c r="V35" s="6">
        <f t="shared" si="8"/>
        <v>0.12055179067319474</v>
      </c>
      <c r="W35" s="34">
        <f t="shared" si="9"/>
        <v>13.907338547441196</v>
      </c>
      <c r="X35" s="34">
        <v>12516</v>
      </c>
      <c r="Y35" s="35">
        <f t="shared" si="10"/>
        <v>174064.24925977399</v>
      </c>
      <c r="Z35" s="41">
        <f t="shared" si="11"/>
        <v>14.602705474813256</v>
      </c>
      <c r="AA35" s="41">
        <f t="shared" si="12"/>
        <v>12591.441310603284</v>
      </c>
      <c r="AB35" s="41">
        <f t="shared" si="13"/>
        <v>183869.10896213638</v>
      </c>
      <c r="AC35" s="51">
        <v>0.05</v>
      </c>
      <c r="AD35" s="45">
        <f t="shared" si="14"/>
        <v>6.0275895336597378E-3</v>
      </c>
      <c r="AE35" s="46">
        <f t="shared" si="15"/>
        <v>5.6328969010342768E-2</v>
      </c>
      <c r="AF35" s="6">
        <f t="shared" si="16"/>
        <v>-0.47713177096324011</v>
      </c>
      <c r="AG35" s="38">
        <f t="shared" si="17"/>
        <v>14.942139111582907</v>
      </c>
      <c r="AH35" s="38">
        <v>1506</v>
      </c>
      <c r="AI35" s="37">
        <f t="shared" si="18"/>
        <v>22502.861502043859</v>
      </c>
      <c r="AJ35" s="41">
        <f t="shared" si="19"/>
        <v>15.689246067162053</v>
      </c>
      <c r="AK35" s="41">
        <f t="shared" si="20"/>
        <v>1470.071977646468</v>
      </c>
      <c r="AL35" s="41">
        <f t="shared" si="21"/>
        <v>23064.320993734989</v>
      </c>
      <c r="AM35" s="51">
        <v>0.05</v>
      </c>
      <c r="AN35" s="48">
        <f t="shared" si="22"/>
        <v>-2.3856588548162007E-2</v>
      </c>
      <c r="AO35" s="46">
        <f t="shared" si="23"/>
        <v>2.4950582024429853E-2</v>
      </c>
      <c r="AP35" s="6">
        <f t="shared" si="24"/>
        <v>-4.8614432845583928E-2</v>
      </c>
      <c r="AQ35" s="38">
        <f t="shared" si="25"/>
        <v>16.507053149367039</v>
      </c>
      <c r="AR35" s="36">
        <v>12153</v>
      </c>
      <c r="AS35" s="37">
        <f t="shared" si="1"/>
        <v>200610.21692425763</v>
      </c>
      <c r="AT35" s="41">
        <f t="shared" si="26"/>
        <v>17.332405806835389</v>
      </c>
      <c r="AU35" s="41">
        <f t="shared" si="27"/>
        <v>12123.459439881381</v>
      </c>
      <c r="AV35" s="41">
        <f t="shared" si="28"/>
        <v>210128.71879473334</v>
      </c>
      <c r="AW35" s="51">
        <v>0.05</v>
      </c>
      <c r="AX35" s="48">
        <f t="shared" si="29"/>
        <v>-2.4307216422791967E-3</v>
      </c>
      <c r="AY35" s="46">
        <f t="shared" si="30"/>
        <v>4.7447742275606601E-2</v>
      </c>
      <c r="AZ35" s="6">
        <f t="shared" si="31"/>
        <v>-2.9777898268563901E-2</v>
      </c>
      <c r="BA35" s="38">
        <f t="shared" si="32"/>
        <v>15.636496176292189</v>
      </c>
      <c r="BB35" s="36">
        <v>4288</v>
      </c>
      <c r="BC35" s="37">
        <f t="shared" si="2"/>
        <v>67049.295603940904</v>
      </c>
      <c r="BD35" s="41">
        <f t="shared" si="33"/>
        <v>16.418320985106799</v>
      </c>
      <c r="BE35" s="41">
        <f t="shared" si="34"/>
        <v>4281.6156186112203</v>
      </c>
      <c r="BF35" s="41">
        <f t="shared" si="35"/>
        <v>70296.939561205625</v>
      </c>
      <c r="BG35" s="51">
        <v>0.05</v>
      </c>
      <c r="BH35" s="48">
        <f t="shared" si="36"/>
        <v>-1.4888949134281952E-3</v>
      </c>
      <c r="BI35" s="46">
        <f t="shared" si="37"/>
        <v>4.8436660340900543E-2</v>
      </c>
    </row>
    <row r="36" spans="1:61" x14ac:dyDescent="0.3">
      <c r="A36" s="30" t="s">
        <v>127</v>
      </c>
      <c r="B36" s="30" t="s">
        <v>87</v>
      </c>
      <c r="C36" s="30" t="s">
        <v>135</v>
      </c>
      <c r="D36" s="30" t="str">
        <f t="shared" si="38"/>
        <v>Model plus_apparel=plus_apparel_PU;</v>
      </c>
      <c r="E36" s="30" t="str">
        <f t="shared" si="4"/>
        <v>run:quit;</v>
      </c>
      <c r="F36" s="10">
        <v>-0.25186999999999998</v>
      </c>
      <c r="G36" s="30">
        <v>13.309573930390014</v>
      </c>
      <c r="H36" s="30">
        <v>6.7046979865771812</v>
      </c>
      <c r="I36" s="30">
        <f t="shared" si="0"/>
        <v>0.49999006555680936</v>
      </c>
      <c r="J36" s="10">
        <v>-6.4689999999999998E-2</v>
      </c>
      <c r="K36" s="30">
        <v>15.509548408994467</v>
      </c>
      <c r="L36" s="30">
        <v>0.667494566904688</v>
      </c>
      <c r="M36" s="30">
        <f t="shared" si="5"/>
        <v>1.5031024016126797</v>
      </c>
      <c r="N36" s="10">
        <v>-0.26852999999999999</v>
      </c>
      <c r="O36" s="30">
        <v>13.815839278261803</v>
      </c>
      <c r="P36" s="30">
        <v>4.6028368794326244</v>
      </c>
      <c r="Q36" s="30">
        <f t="shared" si="6"/>
        <v>0.80601755364594985</v>
      </c>
      <c r="R36" s="10">
        <v>-0.19245000000000001</v>
      </c>
      <c r="S36" s="30">
        <v>14.166109029777202</v>
      </c>
      <c r="T36" s="30">
        <v>2.5150624540778841</v>
      </c>
      <c r="U36" s="30">
        <f t="shared" si="7"/>
        <v>1.0839761367994236</v>
      </c>
      <c r="V36" s="6">
        <f t="shared" si="8"/>
        <v>-0.49999006555680936</v>
      </c>
      <c r="W36" s="34">
        <f t="shared" si="9"/>
        <v>13.309573930390014</v>
      </c>
      <c r="X36" s="34">
        <v>999</v>
      </c>
      <c r="Y36" s="35">
        <f t="shared" si="10"/>
        <v>13296.264356459624</v>
      </c>
      <c r="Z36" s="41">
        <f t="shared" si="11"/>
        <v>13.975052626909514</v>
      </c>
      <c r="AA36" s="41">
        <f t="shared" si="12"/>
        <v>974.02549622543734</v>
      </c>
      <c r="AB36" s="41">
        <f t="shared" si="13"/>
        <v>13612.057569702141</v>
      </c>
      <c r="AC36" s="51">
        <v>0.05</v>
      </c>
      <c r="AD36" s="45">
        <f t="shared" si="14"/>
        <v>-2.4999503277840469E-2</v>
      </c>
      <c r="AE36" s="46">
        <f t="shared" si="15"/>
        <v>2.3750521558267467E-2</v>
      </c>
      <c r="AF36" s="6">
        <f t="shared" si="16"/>
        <v>-1.5031024016126797</v>
      </c>
      <c r="AG36" s="38">
        <f t="shared" si="17"/>
        <v>15.509548408994467</v>
      </c>
      <c r="AH36" s="38">
        <v>2150</v>
      </c>
      <c r="AI36" s="37">
        <f t="shared" si="18"/>
        <v>33345.529079338106</v>
      </c>
      <c r="AJ36" s="41">
        <f t="shared" si="19"/>
        <v>14.734070988544744</v>
      </c>
      <c r="AK36" s="41">
        <f t="shared" si="20"/>
        <v>2311.583508173363</v>
      </c>
      <c r="AL36" s="41">
        <f t="shared" si="21"/>
        <v>34059.035505375628</v>
      </c>
      <c r="AM36" s="51">
        <v>-0.05</v>
      </c>
      <c r="AN36" s="48">
        <f t="shared" si="22"/>
        <v>7.5155120080633991E-2</v>
      </c>
      <c r="AO36" s="46">
        <f t="shared" si="23"/>
        <v>2.1397364076602164E-2</v>
      </c>
      <c r="AP36" s="6">
        <f t="shared" si="24"/>
        <v>-0.80601755364594985</v>
      </c>
      <c r="AQ36" s="38">
        <f t="shared" si="25"/>
        <v>13.815839278261803</v>
      </c>
      <c r="AR36" s="36">
        <v>2596</v>
      </c>
      <c r="AS36" s="37">
        <f t="shared" si="1"/>
        <v>35865.918766367642</v>
      </c>
      <c r="AT36" s="41">
        <f t="shared" si="26"/>
        <v>14.506631242174894</v>
      </c>
      <c r="AU36" s="41">
        <f t="shared" si="27"/>
        <v>2491.3789215367556</v>
      </c>
      <c r="AV36" s="41">
        <f t="shared" si="28"/>
        <v>36141.515299261089</v>
      </c>
      <c r="AW36" s="51">
        <v>0.05</v>
      </c>
      <c r="AX36" s="48">
        <f t="shared" si="29"/>
        <v>-4.0300877682297495E-2</v>
      </c>
      <c r="AY36" s="46">
        <f t="shared" si="30"/>
        <v>7.6840784335875101E-3</v>
      </c>
      <c r="AZ36" s="6">
        <f t="shared" si="31"/>
        <v>-1.0839761367994236</v>
      </c>
      <c r="BA36" s="38">
        <f t="shared" si="32"/>
        <v>14.166109029777202</v>
      </c>
      <c r="BB36" s="36">
        <v>3423</v>
      </c>
      <c r="BC36" s="37">
        <f t="shared" si="2"/>
        <v>48490.591208927362</v>
      </c>
      <c r="BD36" s="41">
        <f t="shared" si="33"/>
        <v>13.457803578288342</v>
      </c>
      <c r="BE36" s="41">
        <f t="shared" si="34"/>
        <v>3608.5225158132212</v>
      </c>
      <c r="BF36" s="41">
        <f t="shared" si="35"/>
        <v>48562.787225645217</v>
      </c>
      <c r="BG36" s="51">
        <v>-0.05</v>
      </c>
      <c r="BH36" s="48">
        <f t="shared" si="36"/>
        <v>5.4198806839971185E-2</v>
      </c>
      <c r="BI36" s="46">
        <f t="shared" si="37"/>
        <v>1.4888664979725652E-3</v>
      </c>
    </row>
    <row r="37" spans="1:61" x14ac:dyDescent="0.3">
      <c r="A37" s="30" t="s">
        <v>128</v>
      </c>
      <c r="B37" s="30" t="s">
        <v>88</v>
      </c>
      <c r="C37" s="30" t="s">
        <v>135</v>
      </c>
      <c r="D37" s="30" t="str">
        <f t="shared" si="38"/>
        <v>Model school_office_sup=school_office_sup_PU;</v>
      </c>
      <c r="E37" s="30" t="str">
        <f t="shared" si="4"/>
        <v>run:quit;</v>
      </c>
      <c r="F37" s="10">
        <v>-7.43506</v>
      </c>
      <c r="G37" s="30">
        <v>2.5836118649371982</v>
      </c>
      <c r="H37" s="30">
        <v>20.167785234899331</v>
      </c>
      <c r="I37" s="30">
        <f t="shared" si="0"/>
        <v>0.95247490038118943</v>
      </c>
      <c r="J37" s="10">
        <v>-0.77103999999999995</v>
      </c>
      <c r="K37" s="30">
        <v>3.0986249197973224</v>
      </c>
      <c r="L37" s="30">
        <v>1.9382179447376591</v>
      </c>
      <c r="M37" s="30">
        <f t="shared" si="5"/>
        <v>1.2326600136208647</v>
      </c>
      <c r="N37" s="10">
        <v>-2.1524100000000002</v>
      </c>
      <c r="O37" s="30">
        <v>2.68623108169347</v>
      </c>
      <c r="P37" s="30">
        <v>13.175531914893616</v>
      </c>
      <c r="Q37" s="30">
        <f t="shared" si="6"/>
        <v>0.43883394461000985</v>
      </c>
      <c r="R37" s="10">
        <v>-1.69506</v>
      </c>
      <c r="S37" s="30">
        <v>2.8585409251919294</v>
      </c>
      <c r="T37" s="30">
        <v>6.9831006612784714</v>
      </c>
      <c r="U37" s="30">
        <f t="shared" si="7"/>
        <v>0.69387491541167789</v>
      </c>
      <c r="V37" s="6">
        <f t="shared" si="8"/>
        <v>-0.95247490038118943</v>
      </c>
      <c r="W37" s="34">
        <f t="shared" si="9"/>
        <v>2.5836118649371982</v>
      </c>
      <c r="X37" s="34">
        <v>3005</v>
      </c>
      <c r="Y37" s="35">
        <f t="shared" si="10"/>
        <v>7763.7536541362806</v>
      </c>
      <c r="Z37" s="41">
        <f t="shared" si="11"/>
        <v>2.7127924581840581</v>
      </c>
      <c r="AA37" s="41">
        <f t="shared" si="12"/>
        <v>2861.8906462177265</v>
      </c>
      <c r="AB37" s="41">
        <f t="shared" si="13"/>
        <v>7763.7153612069487</v>
      </c>
      <c r="AC37" s="51">
        <v>0.05</v>
      </c>
      <c r="AD37" s="45">
        <f t="shared" si="14"/>
        <v>-4.7623745019059471E-2</v>
      </c>
      <c r="AE37" s="46">
        <f t="shared" si="15"/>
        <v>-4.9322700123892568E-6</v>
      </c>
      <c r="AF37" s="6">
        <f t="shared" si="16"/>
        <v>-1.2326600136208647</v>
      </c>
      <c r="AG37" s="38">
        <f t="shared" si="17"/>
        <v>3.0986249197973224</v>
      </c>
      <c r="AH37" s="38">
        <v>6243</v>
      </c>
      <c r="AI37" s="37">
        <f t="shared" si="18"/>
        <v>19344.715374294683</v>
      </c>
      <c r="AJ37" s="41">
        <f t="shared" si="19"/>
        <v>2.9436936738074562</v>
      </c>
      <c r="AK37" s="41">
        <f t="shared" si="20"/>
        <v>6627.7748232517533</v>
      </c>
      <c r="AL37" s="41">
        <f t="shared" si="21"/>
        <v>19510.138818626518</v>
      </c>
      <c r="AM37" s="51">
        <v>-0.05</v>
      </c>
      <c r="AN37" s="48">
        <f t="shared" si="22"/>
        <v>6.1633000681043243E-2</v>
      </c>
      <c r="AO37" s="46">
        <f t="shared" si="23"/>
        <v>8.5513506469911561E-3</v>
      </c>
      <c r="AP37" s="6">
        <f t="shared" si="24"/>
        <v>-0.43883394461000985</v>
      </c>
      <c r="AQ37" s="38">
        <f t="shared" si="25"/>
        <v>2.68623108169347</v>
      </c>
      <c r="AR37" s="36">
        <v>7431</v>
      </c>
      <c r="AS37" s="37">
        <f t="shared" si="1"/>
        <v>19961.383168064174</v>
      </c>
      <c r="AT37" s="41">
        <f t="shared" si="26"/>
        <v>2.8205426357781436</v>
      </c>
      <c r="AU37" s="41">
        <f t="shared" si="27"/>
        <v>7267.9512478801507</v>
      </c>
      <c r="AV37" s="41">
        <f t="shared" si="28"/>
        <v>20499.566369402928</v>
      </c>
      <c r="AW37" s="51">
        <v>0.05</v>
      </c>
      <c r="AX37" s="48">
        <f t="shared" si="29"/>
        <v>-2.1941697230500493E-2</v>
      </c>
      <c r="AY37" s="46">
        <f t="shared" si="30"/>
        <v>2.6961217907974566E-2</v>
      </c>
      <c r="AZ37" s="6">
        <f t="shared" si="31"/>
        <v>-0.69387491541167789</v>
      </c>
      <c r="BA37" s="38">
        <f t="shared" si="32"/>
        <v>2.8585409251919294</v>
      </c>
      <c r="BB37" s="36">
        <v>9504</v>
      </c>
      <c r="BC37" s="37">
        <f t="shared" si="2"/>
        <v>27167.572953024097</v>
      </c>
      <c r="BD37" s="41">
        <f t="shared" si="33"/>
        <v>3.0014679714515258</v>
      </c>
      <c r="BE37" s="41">
        <f t="shared" si="34"/>
        <v>9174.2706401963715</v>
      </c>
      <c r="BF37" s="41">
        <f t="shared" si="35"/>
        <v>27536.279487977492</v>
      </c>
      <c r="BG37" s="51">
        <v>0.05</v>
      </c>
      <c r="BH37" s="48">
        <f t="shared" si="36"/>
        <v>-3.4693745770583893E-2</v>
      </c>
      <c r="BI37" s="46">
        <f t="shared" si="37"/>
        <v>1.3571566940886903E-2</v>
      </c>
    </row>
    <row r="38" spans="1:61" x14ac:dyDescent="0.3">
      <c r="A38" s="30" t="s">
        <v>129</v>
      </c>
      <c r="B38" s="30" t="s">
        <v>89</v>
      </c>
      <c r="C38" s="30" t="s">
        <v>135</v>
      </c>
      <c r="D38" s="30" t="str">
        <f t="shared" si="38"/>
        <v>Model small_electronics=small_electronics_PU;</v>
      </c>
      <c r="E38" s="30" t="str">
        <f t="shared" si="4"/>
        <v>run:quit;</v>
      </c>
      <c r="F38" s="10">
        <v>-8.6239999999999997E-2</v>
      </c>
      <c r="G38" s="30">
        <v>21.234403623715362</v>
      </c>
      <c r="H38" s="30">
        <v>6.4362416107382554</v>
      </c>
      <c r="I38" s="30">
        <f t="shared" si="0"/>
        <v>0.28452240908015919</v>
      </c>
      <c r="J38" s="10">
        <v>-6.4700000000000001E-3</v>
      </c>
      <c r="K38" s="30">
        <v>26.201166596083471</v>
      </c>
      <c r="L38" s="30">
        <v>0.52250853772120465</v>
      </c>
      <c r="M38" s="30">
        <f t="shared" si="5"/>
        <v>0.32443785247220563</v>
      </c>
      <c r="N38" s="10">
        <v>-2.6800000000000001E-2</v>
      </c>
      <c r="O38" s="30">
        <v>22.829410772104985</v>
      </c>
      <c r="P38" s="30">
        <v>3.0319148936170213</v>
      </c>
      <c r="Q38" s="30">
        <f t="shared" si="6"/>
        <v>0.20179597058626975</v>
      </c>
      <c r="R38" s="10">
        <v>-9.0200000000000002E-3</v>
      </c>
      <c r="S38" s="30">
        <v>24.63386416529907</v>
      </c>
      <c r="T38" s="30">
        <v>1.648052902277737</v>
      </c>
      <c r="U38" s="30">
        <f t="shared" si="7"/>
        <v>0.13482422467379748</v>
      </c>
      <c r="V38" s="6">
        <f t="shared" si="8"/>
        <v>-0.28452240908015919</v>
      </c>
      <c r="W38" s="34">
        <f t="shared" si="9"/>
        <v>21.234403623715362</v>
      </c>
      <c r="X38" s="34">
        <v>959</v>
      </c>
      <c r="Y38" s="35">
        <f t="shared" si="10"/>
        <v>20363.793075143032</v>
      </c>
      <c r="Z38" s="41">
        <f t="shared" si="11"/>
        <v>22.296123804901132</v>
      </c>
      <c r="AA38" s="41">
        <f t="shared" si="12"/>
        <v>945.35715048460634</v>
      </c>
      <c r="AB38" s="41">
        <f t="shared" si="13"/>
        <v>21077.800067053333</v>
      </c>
      <c r="AC38" s="51">
        <v>0.05</v>
      </c>
      <c r="AD38" s="45">
        <f t="shared" si="14"/>
        <v>-1.422612045400796E-2</v>
      </c>
      <c r="AE38" s="46">
        <f t="shared" si="15"/>
        <v>3.5062573523291687E-2</v>
      </c>
      <c r="AF38" s="6">
        <f t="shared" si="16"/>
        <v>-0.32443785247220563</v>
      </c>
      <c r="AG38" s="38">
        <f t="shared" si="17"/>
        <v>26.201166596083471</v>
      </c>
      <c r="AH38" s="38">
        <v>1683</v>
      </c>
      <c r="AI38" s="37">
        <f t="shared" si="18"/>
        <v>44096.563381208485</v>
      </c>
      <c r="AJ38" s="41">
        <f t="shared" si="19"/>
        <v>27.511224925887646</v>
      </c>
      <c r="AK38" s="41">
        <f t="shared" si="20"/>
        <v>1655.6985547144639</v>
      </c>
      <c r="AL38" s="41">
        <f t="shared" si="21"/>
        <v>45550.295348216707</v>
      </c>
      <c r="AM38" s="51">
        <v>0.05</v>
      </c>
      <c r="AN38" s="48">
        <f t="shared" si="22"/>
        <v>-1.6221892623610283E-2</v>
      </c>
      <c r="AO38" s="46">
        <f t="shared" si="23"/>
        <v>3.2967012745209114E-2</v>
      </c>
      <c r="AP38" s="6">
        <f t="shared" si="24"/>
        <v>-0.20179597058626975</v>
      </c>
      <c r="AQ38" s="38">
        <f t="shared" si="25"/>
        <v>22.829410772104985</v>
      </c>
      <c r="AR38" s="36">
        <v>1710</v>
      </c>
      <c r="AS38" s="37">
        <f t="shared" si="1"/>
        <v>39038.292420299527</v>
      </c>
      <c r="AT38" s="41">
        <f t="shared" si="26"/>
        <v>23.970881310710233</v>
      </c>
      <c r="AU38" s="41">
        <f t="shared" si="27"/>
        <v>1692.7464445148739</v>
      </c>
      <c r="AV38" s="41">
        <f t="shared" si="28"/>
        <v>40576.624110592791</v>
      </c>
      <c r="AW38" s="51">
        <v>0.05</v>
      </c>
      <c r="AX38" s="48">
        <f t="shared" si="29"/>
        <v>-1.0089798529313488E-2</v>
      </c>
      <c r="AY38" s="46">
        <f t="shared" si="30"/>
        <v>3.9405711544220783E-2</v>
      </c>
      <c r="AZ38" s="6">
        <f t="shared" si="31"/>
        <v>-0.13482422467379748</v>
      </c>
      <c r="BA38" s="38">
        <f t="shared" si="32"/>
        <v>24.63386416529907</v>
      </c>
      <c r="BB38" s="36">
        <v>2243</v>
      </c>
      <c r="BC38" s="37">
        <f t="shared" si="2"/>
        <v>55253.757322765814</v>
      </c>
      <c r="BD38" s="41">
        <f t="shared" si="33"/>
        <v>25.865557373564023</v>
      </c>
      <c r="BE38" s="41">
        <f t="shared" si="34"/>
        <v>2227.8794632028334</v>
      </c>
      <c r="BF38" s="41">
        <f t="shared" si="35"/>
        <v>57625.344076857909</v>
      </c>
      <c r="BG38" s="51">
        <v>0.05</v>
      </c>
      <c r="BH38" s="48">
        <f t="shared" si="36"/>
        <v>-6.7412112336898743E-3</v>
      </c>
      <c r="BI38" s="46">
        <f t="shared" si="37"/>
        <v>4.2921728204625594E-2</v>
      </c>
    </row>
    <row r="39" spans="1:61" x14ac:dyDescent="0.3">
      <c r="A39" s="30" t="s">
        <v>130</v>
      </c>
      <c r="B39" s="30" t="s">
        <v>90</v>
      </c>
      <c r="C39" s="30" t="s">
        <v>135</v>
      </c>
      <c r="D39" s="30" t="str">
        <f t="shared" si="38"/>
        <v>Model sports_rec=sports_rec_PU;</v>
      </c>
      <c r="E39" s="30" t="str">
        <f t="shared" si="4"/>
        <v>run:quit;</v>
      </c>
      <c r="F39" s="10">
        <v>-0.16578999999999999</v>
      </c>
      <c r="G39" s="30">
        <v>10.844252813079345</v>
      </c>
      <c r="H39" s="30">
        <v>5.3691275167785237</v>
      </c>
      <c r="I39" s="30">
        <f t="shared" si="0"/>
        <v>0.33485304051022907</v>
      </c>
      <c r="J39" s="10">
        <v>-2.2610000000000002E-2</v>
      </c>
      <c r="K39" s="30">
        <v>13.908682790870866</v>
      </c>
      <c r="L39" s="30">
        <v>0.52312946289972062</v>
      </c>
      <c r="M39" s="30">
        <f t="shared" si="5"/>
        <v>0.60114243261781741</v>
      </c>
      <c r="N39" s="10">
        <v>-5.5960000000000003E-2</v>
      </c>
      <c r="O39" s="30">
        <v>10.68537646551381</v>
      </c>
      <c r="P39" s="30">
        <v>3.0939716312056738</v>
      </c>
      <c r="Q39" s="30">
        <f t="shared" si="6"/>
        <v>0.19326410784740758</v>
      </c>
      <c r="R39" s="10">
        <v>-3.397E-2</v>
      </c>
      <c r="S39" s="30">
        <v>12.042245449692494</v>
      </c>
      <c r="T39" s="30">
        <v>1.9118295371050698</v>
      </c>
      <c r="U39" s="30">
        <f t="shared" si="7"/>
        <v>0.21397047696285917</v>
      </c>
      <c r="V39" s="6">
        <f t="shared" si="8"/>
        <v>-0.33485304051022907</v>
      </c>
      <c r="W39" s="34">
        <f t="shared" si="9"/>
        <v>10.844252813079345</v>
      </c>
      <c r="X39" s="34">
        <v>800</v>
      </c>
      <c r="Y39" s="35">
        <f t="shared" si="10"/>
        <v>8675.4022504634759</v>
      </c>
      <c r="Z39" s="41">
        <f t="shared" si="11"/>
        <v>11.386465453733312</v>
      </c>
      <c r="AA39" s="41">
        <f t="shared" si="12"/>
        <v>786.60587837959088</v>
      </c>
      <c r="AB39" s="41">
        <f t="shared" si="13"/>
        <v>8956.6606598727576</v>
      </c>
      <c r="AC39" s="51">
        <v>0.05</v>
      </c>
      <c r="AD39" s="45">
        <f t="shared" si="14"/>
        <v>-1.6742652025511454E-2</v>
      </c>
      <c r="AE39" s="46">
        <f t="shared" si="15"/>
        <v>3.2420215373212893E-2</v>
      </c>
      <c r="AF39" s="6">
        <f t="shared" si="16"/>
        <v>-0.60114243261781741</v>
      </c>
      <c r="AG39" s="38">
        <f t="shared" si="17"/>
        <v>13.908682790870866</v>
      </c>
      <c r="AH39" s="38">
        <v>1685</v>
      </c>
      <c r="AI39" s="37">
        <f t="shared" si="18"/>
        <v>23436.130502617409</v>
      </c>
      <c r="AJ39" s="41">
        <f t="shared" si="19"/>
        <v>14.60411693041441</v>
      </c>
      <c r="AK39" s="41">
        <f t="shared" si="20"/>
        <v>1634.353750051949</v>
      </c>
      <c r="AL39" s="41">
        <f t="shared" si="21"/>
        <v>23868.293271419949</v>
      </c>
      <c r="AM39" s="51">
        <v>0.05</v>
      </c>
      <c r="AN39" s="48">
        <f t="shared" si="22"/>
        <v>-3.0057121630890873E-2</v>
      </c>
      <c r="AO39" s="46">
        <f t="shared" si="23"/>
        <v>1.8440022287564709E-2</v>
      </c>
      <c r="AP39" s="6">
        <f t="shared" si="24"/>
        <v>-0.19326410784740758</v>
      </c>
      <c r="AQ39" s="38">
        <f t="shared" si="25"/>
        <v>10.68537646551381</v>
      </c>
      <c r="AR39" s="36">
        <v>1745</v>
      </c>
      <c r="AS39" s="37">
        <f t="shared" si="1"/>
        <v>18645.9819323216</v>
      </c>
      <c r="AT39" s="41">
        <f t="shared" si="26"/>
        <v>11.219645288789501</v>
      </c>
      <c r="AU39" s="41">
        <f t="shared" si="27"/>
        <v>1728.1377065903137</v>
      </c>
      <c r="AV39" s="41">
        <f t="shared" si="28"/>
        <v>19389.092078125504</v>
      </c>
      <c r="AW39" s="51">
        <v>0.05</v>
      </c>
      <c r="AX39" s="48">
        <f t="shared" si="29"/>
        <v>-9.6632053923703803E-3</v>
      </c>
      <c r="AY39" s="46">
        <f t="shared" si="30"/>
        <v>3.9853634338011E-2</v>
      </c>
      <c r="AZ39" s="6">
        <f t="shared" si="31"/>
        <v>-0.21397047696285917</v>
      </c>
      <c r="BA39" s="38">
        <f t="shared" si="32"/>
        <v>12.042245449692494</v>
      </c>
      <c r="BB39" s="36">
        <v>2602</v>
      </c>
      <c r="BC39" s="37">
        <f t="shared" si="2"/>
        <v>31333.92266009987</v>
      </c>
      <c r="BD39" s="41">
        <f t="shared" si="33"/>
        <v>12.644357722177119</v>
      </c>
      <c r="BE39" s="41">
        <f t="shared" si="34"/>
        <v>2574.1624409471319</v>
      </c>
      <c r="BF39" s="41">
        <f t="shared" si="35"/>
        <v>32548.630738328171</v>
      </c>
      <c r="BG39" s="51">
        <v>0.05</v>
      </c>
      <c r="BH39" s="48">
        <f t="shared" si="36"/>
        <v>-1.069852384814296E-2</v>
      </c>
      <c r="BI39" s="46">
        <f t="shared" si="37"/>
        <v>3.8766549959449906E-2</v>
      </c>
    </row>
    <row r="40" spans="1:61" x14ac:dyDescent="0.3">
      <c r="A40" s="30" t="s">
        <v>131</v>
      </c>
      <c r="B40" s="30" t="s">
        <v>91</v>
      </c>
      <c r="C40" s="30" t="s">
        <v>135</v>
      </c>
      <c r="D40" s="30" t="str">
        <f t="shared" si="38"/>
        <v>Model toys=toys_PU;</v>
      </c>
      <c r="E40" s="30" t="str">
        <f t="shared" si="4"/>
        <v>run:quit;</v>
      </c>
      <c r="F40" s="10">
        <v>-1.09378</v>
      </c>
      <c r="G40" s="30">
        <v>8.2046546540260223</v>
      </c>
      <c r="H40" s="30">
        <v>14.825503355704697</v>
      </c>
      <c r="I40" s="30">
        <f t="shared" si="0"/>
        <v>0.60531416385450743</v>
      </c>
      <c r="J40" s="10">
        <v>-8.7239999999999998E-2</v>
      </c>
      <c r="K40" s="30">
        <v>9.1040519252654803</v>
      </c>
      <c r="L40" s="30">
        <v>1.2005588326606644</v>
      </c>
      <c r="M40" s="30">
        <f t="shared" si="5"/>
        <v>0.66155649215455825</v>
      </c>
      <c r="N40" s="10">
        <v>-0.45384999999999998</v>
      </c>
      <c r="O40" s="30">
        <v>7.8523396760499518</v>
      </c>
      <c r="P40" s="30">
        <v>9.0283687943262407</v>
      </c>
      <c r="Q40" s="30">
        <f t="shared" si="6"/>
        <v>0.3947318107136788</v>
      </c>
      <c r="R40" s="10">
        <v>-0.24396999999999999</v>
      </c>
      <c r="S40" s="30">
        <v>8.3235548157438153</v>
      </c>
      <c r="T40" s="30">
        <v>4.4886113152094049</v>
      </c>
      <c r="U40" s="30">
        <f t="shared" si="7"/>
        <v>0.45241111911742382</v>
      </c>
      <c r="V40" s="6">
        <f t="shared" si="8"/>
        <v>-0.60531416385450743</v>
      </c>
      <c r="W40" s="34">
        <f t="shared" si="9"/>
        <v>8.2046546540260223</v>
      </c>
      <c r="X40" s="34">
        <v>2209</v>
      </c>
      <c r="Y40" s="35">
        <f t="shared" si="10"/>
        <v>18124.082130743482</v>
      </c>
      <c r="Z40" s="41">
        <f t="shared" si="11"/>
        <v>8.6148873867273235</v>
      </c>
      <c r="AA40" s="41">
        <f t="shared" si="12"/>
        <v>2142.1430506022698</v>
      </c>
      <c r="AB40" s="41">
        <f t="shared" si="13"/>
        <v>18454.321147199083</v>
      </c>
      <c r="AC40" s="51">
        <v>0.05</v>
      </c>
      <c r="AD40" s="45">
        <f t="shared" si="14"/>
        <v>-3.0265708192725373E-2</v>
      </c>
      <c r="AE40" s="46">
        <f t="shared" si="15"/>
        <v>1.8221006397638458E-2</v>
      </c>
      <c r="AF40" s="6">
        <f t="shared" si="16"/>
        <v>-0.66155649215455825</v>
      </c>
      <c r="AG40" s="38">
        <f t="shared" si="17"/>
        <v>9.1040519252654803</v>
      </c>
      <c r="AH40" s="38">
        <v>3867</v>
      </c>
      <c r="AI40" s="37">
        <f t="shared" si="18"/>
        <v>35205.36879500161</v>
      </c>
      <c r="AJ40" s="41">
        <f t="shared" si="19"/>
        <v>9.5592545215287537</v>
      </c>
      <c r="AK40" s="41">
        <f t="shared" si="20"/>
        <v>3739.0880522419161</v>
      </c>
      <c r="AL40" s="41">
        <f t="shared" si="21"/>
        <v>35742.894369787675</v>
      </c>
      <c r="AM40" s="51">
        <v>0.05</v>
      </c>
      <c r="AN40" s="48">
        <f t="shared" si="22"/>
        <v>-3.3077824607727915E-2</v>
      </c>
      <c r="AO40" s="46">
        <f t="shared" si="23"/>
        <v>1.5268284161885602E-2</v>
      </c>
      <c r="AP40" s="6">
        <f t="shared" si="24"/>
        <v>-0.3947318107136788</v>
      </c>
      <c r="AQ40" s="38">
        <f t="shared" si="25"/>
        <v>7.8523396760499518</v>
      </c>
      <c r="AR40" s="36">
        <v>5092</v>
      </c>
      <c r="AS40" s="37">
        <f t="shared" si="1"/>
        <v>39984.113630446351</v>
      </c>
      <c r="AT40" s="41">
        <f t="shared" si="26"/>
        <v>8.2449566598524502</v>
      </c>
      <c r="AU40" s="41">
        <f t="shared" si="27"/>
        <v>4991.5012809922973</v>
      </c>
      <c r="AV40" s="41">
        <f t="shared" si="28"/>
        <v>41154.71172937948</v>
      </c>
      <c r="AW40" s="51">
        <v>0.05</v>
      </c>
      <c r="AX40" s="48">
        <f t="shared" si="29"/>
        <v>-1.973659053568394E-2</v>
      </c>
      <c r="AY40" s="46">
        <f t="shared" si="30"/>
        <v>2.9276579937532094E-2</v>
      </c>
      <c r="AZ40" s="6">
        <f t="shared" si="31"/>
        <v>-0.45241111911742382</v>
      </c>
      <c r="BA40" s="38">
        <f t="shared" si="32"/>
        <v>8.3235548157438153</v>
      </c>
      <c r="BB40" s="36">
        <v>6109</v>
      </c>
      <c r="BC40" s="37">
        <f t="shared" si="2"/>
        <v>50848.596369378967</v>
      </c>
      <c r="BD40" s="41">
        <f t="shared" si="33"/>
        <v>8.7397325565310062</v>
      </c>
      <c r="BE40" s="41">
        <f t="shared" si="34"/>
        <v>5970.811023665583</v>
      </c>
      <c r="BF40" s="41">
        <f t="shared" si="35"/>
        <v>52183.291492424323</v>
      </c>
      <c r="BG40" s="51">
        <v>0.05</v>
      </c>
      <c r="BH40" s="48">
        <f t="shared" si="36"/>
        <v>-2.2620555955871192E-2</v>
      </c>
      <c r="BI40" s="46">
        <f t="shared" si="37"/>
        <v>2.6248416246335358E-2</v>
      </c>
    </row>
    <row r="41" spans="1:61" x14ac:dyDescent="0.3">
      <c r="A41" s="30" t="s">
        <v>132</v>
      </c>
      <c r="B41" s="30" t="s">
        <v>92</v>
      </c>
      <c r="C41" s="30" t="s">
        <v>135</v>
      </c>
      <c r="D41" s="30" t="str">
        <f t="shared" si="38"/>
        <v>Model trim_a_tree=trim_a_tree_PU;</v>
      </c>
      <c r="E41" s="30" t="str">
        <f t="shared" si="4"/>
        <v>run:quit;</v>
      </c>
      <c r="F41" s="10">
        <v>-0.99475999999999998</v>
      </c>
      <c r="G41" s="30">
        <v>4.4212700705002232</v>
      </c>
      <c r="H41" s="30">
        <v>21.630872483221477</v>
      </c>
      <c r="I41" s="30">
        <f t="shared" si="0"/>
        <v>0.20332525277204141</v>
      </c>
      <c r="J41" s="10">
        <v>-9.9169999999999994E-2</v>
      </c>
      <c r="K41" s="30">
        <v>5.2718694506103025</v>
      </c>
      <c r="L41" s="30">
        <v>1.6510400496740143</v>
      </c>
      <c r="M41" s="30">
        <f t="shared" si="5"/>
        <v>0.31665573074393255</v>
      </c>
      <c r="N41" s="10">
        <v>-0.61575000000000002</v>
      </c>
      <c r="O41" s="30">
        <v>4.4732257958181636</v>
      </c>
      <c r="P41" s="30">
        <v>11.718085106382979</v>
      </c>
      <c r="Q41" s="30">
        <f t="shared" si="6"/>
        <v>0.23505451264171875</v>
      </c>
      <c r="R41" s="10">
        <v>-0.35692000000000002</v>
      </c>
      <c r="S41" s="30">
        <v>4.7578567555687679</v>
      </c>
      <c r="T41" s="30">
        <v>6.069801616458486</v>
      </c>
      <c r="U41" s="30">
        <f t="shared" si="7"/>
        <v>0.27977425631060887</v>
      </c>
      <c r="V41" s="6">
        <f t="shared" si="8"/>
        <v>-0.20332525277204141</v>
      </c>
      <c r="W41" s="34">
        <f t="shared" si="9"/>
        <v>4.4212700705002232</v>
      </c>
      <c r="X41" s="34">
        <v>3223</v>
      </c>
      <c r="Y41" s="35">
        <f t="shared" si="10"/>
        <v>14249.75343722222</v>
      </c>
      <c r="Z41" s="41">
        <f t="shared" si="11"/>
        <v>4.6423335740252343</v>
      </c>
      <c r="AA41" s="41">
        <f t="shared" si="12"/>
        <v>3190.2341355157855</v>
      </c>
      <c r="AB41" s="41">
        <f t="shared" si="13"/>
        <v>14810.1310363063</v>
      </c>
      <c r="AC41" s="51">
        <v>0.05</v>
      </c>
      <c r="AD41" s="45">
        <f t="shared" si="14"/>
        <v>-1.0166262638602071E-2</v>
      </c>
      <c r="AE41" s="46">
        <f t="shared" si="15"/>
        <v>3.9325424229467776E-2</v>
      </c>
      <c r="AF41" s="6">
        <f t="shared" si="16"/>
        <v>-0.31665573074393255</v>
      </c>
      <c r="AG41" s="38">
        <f t="shared" si="17"/>
        <v>5.2718694506103025</v>
      </c>
      <c r="AH41" s="38">
        <v>5318</v>
      </c>
      <c r="AI41" s="37">
        <f t="shared" si="18"/>
        <v>28035.801738345588</v>
      </c>
      <c r="AJ41" s="41">
        <f t="shared" si="19"/>
        <v>5.5354629231408179</v>
      </c>
      <c r="AK41" s="41">
        <f t="shared" si="20"/>
        <v>5233.8012411951886</v>
      </c>
      <c r="AL41" s="41">
        <f t="shared" si="21"/>
        <v>28971.512717724359</v>
      </c>
      <c r="AM41" s="51">
        <v>0.05</v>
      </c>
      <c r="AN41" s="48">
        <f t="shared" si="22"/>
        <v>-1.5832786537196629E-2</v>
      </c>
      <c r="AO41" s="46">
        <f t="shared" si="23"/>
        <v>3.3375574135943657E-2</v>
      </c>
      <c r="AP41" s="6">
        <f t="shared" si="24"/>
        <v>-0.23505451264171875</v>
      </c>
      <c r="AQ41" s="38">
        <f t="shared" si="25"/>
        <v>4.4732257958181636</v>
      </c>
      <c r="AR41" s="36">
        <v>6609</v>
      </c>
      <c r="AS41" s="37">
        <f t="shared" si="1"/>
        <v>29563.549284562243</v>
      </c>
      <c r="AT41" s="41">
        <f t="shared" si="26"/>
        <v>4.6968870856090721</v>
      </c>
      <c r="AU41" s="41">
        <f t="shared" si="27"/>
        <v>6531.3262362975438</v>
      </c>
      <c r="AV41" s="41">
        <f t="shared" si="28"/>
        <v>30676.90185116564</v>
      </c>
      <c r="AW41" s="51">
        <v>0.05</v>
      </c>
      <c r="AX41" s="48">
        <f t="shared" si="29"/>
        <v>-1.1752725632085938E-2</v>
      </c>
      <c r="AY41" s="46">
        <f t="shared" si="30"/>
        <v>3.7659638086309781E-2</v>
      </c>
      <c r="AZ41" s="6">
        <f t="shared" si="31"/>
        <v>-0.27977425631060887</v>
      </c>
      <c r="BA41" s="38">
        <f t="shared" si="32"/>
        <v>4.7578567555687679</v>
      </c>
      <c r="BB41" s="36">
        <v>8261</v>
      </c>
      <c r="BC41" s="37">
        <f t="shared" si="2"/>
        <v>39304.654657753592</v>
      </c>
      <c r="BD41" s="41">
        <f t="shared" si="33"/>
        <v>4.995749593347206</v>
      </c>
      <c r="BE41" s="41">
        <f t="shared" si="34"/>
        <v>8145.4392434309029</v>
      </c>
      <c r="BF41" s="41">
        <f t="shared" si="35"/>
        <v>40692.574788004305</v>
      </c>
      <c r="BG41" s="51">
        <v>0.05</v>
      </c>
      <c r="BH41" s="48">
        <f t="shared" si="36"/>
        <v>-1.3988712815530444E-2</v>
      </c>
      <c r="BI41" s="46">
        <f t="shared" si="37"/>
        <v>3.5311851543692929E-2</v>
      </c>
    </row>
    <row r="42" spans="1:61" x14ac:dyDescent="0.3">
      <c r="A42" s="30" t="s">
        <v>133</v>
      </c>
      <c r="B42" s="30" t="s">
        <v>93</v>
      </c>
      <c r="C42" s="30" t="s">
        <v>135</v>
      </c>
      <c r="D42" s="30" t="str">
        <f t="shared" si="38"/>
        <v>Model unallocated=unallocated_PU;</v>
      </c>
      <c r="E42" s="30" t="str">
        <f t="shared" si="4"/>
        <v>run:quit;</v>
      </c>
      <c r="F42" s="10">
        <v>-8.1350000000000006E-2</v>
      </c>
      <c r="G42" s="30">
        <v>4.4594984711153334</v>
      </c>
      <c r="H42" s="30">
        <v>0.13422818791946309</v>
      </c>
      <c r="I42" s="30">
        <f t="shared" si="0"/>
        <v>2.7027124946579817</v>
      </c>
      <c r="J42" s="10">
        <v>-2.844E-2</v>
      </c>
      <c r="K42" s="30">
        <v>4.1217373786673308</v>
      </c>
      <c r="L42" s="30">
        <v>5.2468177584601053E-2</v>
      </c>
      <c r="M42" s="30">
        <f t="shared" si="5"/>
        <v>2.2341582354425547</v>
      </c>
      <c r="N42" s="10">
        <v>1.536E-2</v>
      </c>
      <c r="O42" s="30">
        <v>0.94085633083912246</v>
      </c>
      <c r="P42" s="30">
        <v>0.11347517730496454</v>
      </c>
      <c r="Q42" s="30">
        <f t="shared" si="6"/>
        <v>-0.12735431294238361</v>
      </c>
      <c r="R42" s="10">
        <v>-3.3189999999999997E-2</v>
      </c>
      <c r="S42" s="30">
        <v>5.1536546758287596</v>
      </c>
      <c r="T42" s="30">
        <v>8.3761939750183687E-2</v>
      </c>
      <c r="U42" s="30">
        <f t="shared" si="7"/>
        <v>2.0420945264747337</v>
      </c>
      <c r="V42" s="6">
        <f t="shared" si="8"/>
        <v>-2.7027124946579817</v>
      </c>
      <c r="W42" s="34">
        <f t="shared" si="9"/>
        <v>4.4594984711153334</v>
      </c>
      <c r="X42" s="34">
        <v>20</v>
      </c>
      <c r="Y42" s="35">
        <f t="shared" si="10"/>
        <v>89.18996942230666</v>
      </c>
      <c r="Z42" s="41">
        <f t="shared" si="11"/>
        <v>4.2365235475595666</v>
      </c>
      <c r="AA42" s="41">
        <f t="shared" si="12"/>
        <v>22.70271249465798</v>
      </c>
      <c r="AB42" s="41">
        <f t="shared" si="13"/>
        <v>96.18057607709332</v>
      </c>
      <c r="AC42" s="51">
        <v>-0.05</v>
      </c>
      <c r="AD42" s="45">
        <f t="shared" si="14"/>
        <v>0.13513562473289908</v>
      </c>
      <c r="AE42" s="46">
        <f t="shared" si="15"/>
        <v>7.8378843496254069E-2</v>
      </c>
      <c r="AF42" s="6">
        <f t="shared" si="16"/>
        <v>-2.2341582354425547</v>
      </c>
      <c r="AG42" s="38">
        <f t="shared" si="17"/>
        <v>4.1217373786673308</v>
      </c>
      <c r="AH42" s="38">
        <v>169</v>
      </c>
      <c r="AI42" s="37">
        <f t="shared" si="18"/>
        <v>696.57361699477894</v>
      </c>
      <c r="AJ42" s="41">
        <f t="shared" si="19"/>
        <v>3.9156505097339642</v>
      </c>
      <c r="AK42" s="41">
        <f t="shared" si="20"/>
        <v>187.87863708948959</v>
      </c>
      <c r="AL42" s="41">
        <f t="shared" si="21"/>
        <v>735.66708108758235</v>
      </c>
      <c r="AM42" s="51">
        <v>-0.05</v>
      </c>
      <c r="AN42" s="48">
        <f t="shared" si="22"/>
        <v>0.11170791177212774</v>
      </c>
      <c r="AO42" s="46">
        <f t="shared" si="23"/>
        <v>5.612251618352123E-2</v>
      </c>
      <c r="AP42" s="6">
        <f t="shared" si="24"/>
        <v>0.12735431294238361</v>
      </c>
      <c r="AQ42" s="38">
        <f t="shared" si="25"/>
        <v>0.94085633083912246</v>
      </c>
      <c r="AR42" s="36">
        <v>64</v>
      </c>
      <c r="AS42" s="37">
        <f t="shared" si="1"/>
        <v>60.214805173703837</v>
      </c>
      <c r="AT42" s="41">
        <f t="shared" si="26"/>
        <v>0.98789914738107854</v>
      </c>
      <c r="AU42" s="41">
        <f t="shared" si="27"/>
        <v>64.407533801415624</v>
      </c>
      <c r="AV42" s="41">
        <f t="shared" si="28"/>
        <v>63.62814772733649</v>
      </c>
      <c r="AW42" s="51">
        <v>0.05</v>
      </c>
      <c r="AX42" s="48">
        <f t="shared" si="29"/>
        <v>6.3677156471191806E-3</v>
      </c>
      <c r="AY42" s="46">
        <f t="shared" si="30"/>
        <v>5.6686101429475014E-2</v>
      </c>
      <c r="AZ42" s="6">
        <f t="shared" si="31"/>
        <v>-2.0420945264747337</v>
      </c>
      <c r="BA42" s="38">
        <f t="shared" si="32"/>
        <v>5.1536546758287596</v>
      </c>
      <c r="BB42" s="36">
        <v>114</v>
      </c>
      <c r="BC42" s="37">
        <f t="shared" si="2"/>
        <v>587.51663304447857</v>
      </c>
      <c r="BD42" s="41">
        <f t="shared" si="33"/>
        <v>4.8959719420373213</v>
      </c>
      <c r="BE42" s="41">
        <f t="shared" si="34"/>
        <v>125.63993880090598</v>
      </c>
      <c r="BF42" s="41">
        <f t="shared" si="35"/>
        <v>615.12961516852181</v>
      </c>
      <c r="BG42" s="51">
        <v>-0.05</v>
      </c>
      <c r="BH42" s="48">
        <f t="shared" si="36"/>
        <v>0.10210472632373668</v>
      </c>
      <c r="BI42" s="46">
        <f t="shared" si="37"/>
        <v>4.699949000754975E-2</v>
      </c>
    </row>
    <row r="43" spans="1:61" x14ac:dyDescent="0.3">
      <c r="A43" s="30" t="s">
        <v>134</v>
      </c>
      <c r="B43" s="30" t="s">
        <v>94</v>
      </c>
      <c r="C43" s="30" t="s">
        <v>135</v>
      </c>
      <c r="D43" s="30" t="str">
        <f t="shared" si="38"/>
        <v>Model womens_accessories=womens_accessories_PU;</v>
      </c>
      <c r="E43" s="30" t="str">
        <f t="shared" si="4"/>
        <v>run:quit;</v>
      </c>
      <c r="F43" s="10">
        <v>-0.15892000000000001</v>
      </c>
      <c r="G43" s="30">
        <v>10.919918252863384</v>
      </c>
      <c r="H43" s="30">
        <v>6.4630872483221475</v>
      </c>
      <c r="I43" s="30">
        <f t="shared" si="0"/>
        <v>0.26850842980582795</v>
      </c>
      <c r="J43" s="10">
        <v>-4.5190000000000001E-2</v>
      </c>
      <c r="K43" s="30">
        <v>11.538746826652021</v>
      </c>
      <c r="L43" s="30">
        <v>0.6699782676187519</v>
      </c>
      <c r="M43" s="30">
        <f t="shared" si="5"/>
        <v>0.77828788529171467</v>
      </c>
      <c r="N43" s="10">
        <v>-0.15351999999999999</v>
      </c>
      <c r="O43" s="30">
        <v>10.91736075815731</v>
      </c>
      <c r="P43" s="30">
        <v>4.3971631205673756</v>
      </c>
      <c r="Q43" s="30">
        <f t="shared" si="6"/>
        <v>0.38116239439760602</v>
      </c>
      <c r="R43" s="10">
        <v>-9.4560000000000005E-2</v>
      </c>
      <c r="S43" s="30">
        <v>11.280457136837374</v>
      </c>
      <c r="T43" s="30">
        <v>2.3945628214548127</v>
      </c>
      <c r="U43" s="30">
        <f t="shared" si="7"/>
        <v>0.4454591950155154</v>
      </c>
      <c r="V43" s="6">
        <f t="shared" si="8"/>
        <v>-0.26850842980582795</v>
      </c>
      <c r="W43" s="34">
        <f t="shared" si="9"/>
        <v>10.919918252863384</v>
      </c>
      <c r="X43" s="34">
        <v>963</v>
      </c>
      <c r="Y43" s="35">
        <f t="shared" si="10"/>
        <v>10515.881277507438</v>
      </c>
      <c r="Z43" s="41">
        <f t="shared" si="11"/>
        <v>11.465914165506554</v>
      </c>
      <c r="AA43" s="41">
        <f t="shared" si="12"/>
        <v>950.07131910484941</v>
      </c>
      <c r="AB43" s="41">
        <f t="shared" si="13"/>
        <v>10893.436195965791</v>
      </c>
      <c r="AC43" s="51">
        <v>0.05</v>
      </c>
      <c r="AD43" s="45">
        <f t="shared" si="14"/>
        <v>-1.3425421490291398E-2</v>
      </c>
      <c r="AE43" s="46">
        <f t="shared" si="15"/>
        <v>3.5903307435194209E-2</v>
      </c>
      <c r="AF43" s="6">
        <f t="shared" si="16"/>
        <v>-0.77828788529171467</v>
      </c>
      <c r="AG43" s="38">
        <f t="shared" si="17"/>
        <v>11.538746826652021</v>
      </c>
      <c r="AH43" s="38">
        <v>2158</v>
      </c>
      <c r="AI43" s="37">
        <f t="shared" si="18"/>
        <v>24900.615651915061</v>
      </c>
      <c r="AJ43" s="41">
        <f t="shared" si="19"/>
        <v>12.115684167984622</v>
      </c>
      <c r="AK43" s="41">
        <f t="shared" si="20"/>
        <v>2074.0227371770238</v>
      </c>
      <c r="AL43" s="41">
        <f t="shared" si="21"/>
        <v>25128.204440855796</v>
      </c>
      <c r="AM43" s="51">
        <v>0.05</v>
      </c>
      <c r="AN43" s="48">
        <f t="shared" si="22"/>
        <v>-3.8914394264585733E-2</v>
      </c>
      <c r="AO43" s="46">
        <f t="shared" si="23"/>
        <v>9.1398860221848181E-3</v>
      </c>
      <c r="AP43" s="6">
        <f t="shared" si="24"/>
        <v>-0.38116239439760602</v>
      </c>
      <c r="AQ43" s="38">
        <f t="shared" si="25"/>
        <v>10.91736075815731</v>
      </c>
      <c r="AR43" s="36">
        <v>2480</v>
      </c>
      <c r="AS43" s="37">
        <f t="shared" si="1"/>
        <v>27075.054680230129</v>
      </c>
      <c r="AT43" s="41">
        <f t="shared" si="26"/>
        <v>11.463228796065176</v>
      </c>
      <c r="AU43" s="41">
        <f t="shared" si="27"/>
        <v>2432.7358630946969</v>
      </c>
      <c r="AV43" s="41">
        <f t="shared" si="28"/>
        <v>27887.007799047598</v>
      </c>
      <c r="AW43" s="51">
        <v>0.05</v>
      </c>
      <c r="AX43" s="48">
        <f t="shared" si="29"/>
        <v>-1.9058119719880303E-2</v>
      </c>
      <c r="AY43" s="46">
        <f t="shared" si="30"/>
        <v>2.9988974294125722E-2</v>
      </c>
      <c r="AZ43" s="6">
        <f t="shared" si="31"/>
        <v>-0.4454591950155154</v>
      </c>
      <c r="BA43" s="38">
        <f t="shared" si="32"/>
        <v>11.280457136837374</v>
      </c>
      <c r="BB43" s="36">
        <v>3259</v>
      </c>
      <c r="BC43" s="37">
        <f t="shared" si="2"/>
        <v>36763.009808953</v>
      </c>
      <c r="BD43" s="41">
        <f t="shared" si="33"/>
        <v>11.844479993679242</v>
      </c>
      <c r="BE43" s="41">
        <f t="shared" si="34"/>
        <v>3186.4124241722216</v>
      </c>
      <c r="BF43" s="41">
        <f t="shared" si="35"/>
        <v>37741.398209718849</v>
      </c>
      <c r="BG43" s="51">
        <v>0.05</v>
      </c>
      <c r="BH43" s="48">
        <f t="shared" si="36"/>
        <v>-2.227295975077577E-2</v>
      </c>
      <c r="BI43" s="46">
        <f t="shared" si="37"/>
        <v>2.6613392261685256E-2</v>
      </c>
    </row>
    <row r="44" spans="1:61" x14ac:dyDescent="0.3">
      <c r="A44" s="30"/>
      <c r="O44" s="30"/>
    </row>
  </sheetData>
  <autoFilter ref="A3:BI43"/>
  <mergeCells count="4">
    <mergeCell ref="AF2:AO2"/>
    <mergeCell ref="AP2:AY2"/>
    <mergeCell ref="AZ2:BI2"/>
    <mergeCell ref="V2:AE2"/>
  </mergeCells>
  <conditionalFormatting sqref="I4:I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7"/>
  <sheetViews>
    <sheetView workbookViewId="0">
      <selection activeCell="I33" sqref="I33"/>
    </sheetView>
  </sheetViews>
  <sheetFormatPr defaultRowHeight="14.4" x14ac:dyDescent="0.3"/>
  <cols>
    <col min="2" max="2" width="7.33203125" bestFit="1" customWidth="1"/>
    <col min="3" max="3" width="11.109375" bestFit="1" customWidth="1"/>
    <col min="4" max="4" width="21" bestFit="1" customWidth="1"/>
    <col min="5" max="5" width="12.5546875" bestFit="1" customWidth="1"/>
    <col min="6" max="6" width="10.109375" bestFit="1" customWidth="1"/>
    <col min="7" max="7" width="16.109375" bestFit="1" customWidth="1"/>
    <col min="8" max="8" width="14.33203125" bestFit="1" customWidth="1"/>
    <col min="9" max="9" width="16.109375" bestFit="1" customWidth="1"/>
    <col min="10" max="10" width="14.33203125" style="30" bestFit="1" customWidth="1"/>
    <col min="11" max="11" width="16.88671875" style="30" bestFit="1" customWidth="1"/>
    <col min="12" max="12" width="14.44140625" style="30" bestFit="1" customWidth="1"/>
    <col min="13" max="13" width="9.109375" style="30"/>
    <col min="16" max="16" width="18.88671875" bestFit="1" customWidth="1"/>
    <col min="20" max="21" width="14.33203125" bestFit="1" customWidth="1"/>
    <col min="22" max="22" width="9.88671875" bestFit="1" customWidth="1"/>
  </cols>
  <sheetData>
    <row r="1" spans="2:25" x14ac:dyDescent="0.3">
      <c r="G1" s="32"/>
    </row>
    <row r="2" spans="2:25" x14ac:dyDescent="0.3">
      <c r="D2" s="10"/>
      <c r="G2" s="56"/>
    </row>
    <row r="3" spans="2:25" ht="15" thickBot="1" x14ac:dyDescent="0.35">
      <c r="D3" s="10"/>
      <c r="G3" s="56"/>
    </row>
    <row r="4" spans="2:25" x14ac:dyDescent="0.3">
      <c r="D4" s="10"/>
      <c r="G4" s="56"/>
      <c r="N4" s="1" t="s">
        <v>0</v>
      </c>
      <c r="O4" s="2"/>
      <c r="P4" s="2"/>
      <c r="Q4" s="2"/>
      <c r="R4" s="2"/>
      <c r="S4" s="2"/>
      <c r="T4" s="2"/>
      <c r="U4" s="2"/>
      <c r="V4" s="3"/>
    </row>
    <row r="5" spans="2:25" x14ac:dyDescent="0.3">
      <c r="D5" s="10"/>
      <c r="G5" s="56"/>
      <c r="N5" s="4"/>
      <c r="O5" s="5"/>
      <c r="P5" s="5"/>
      <c r="Q5" s="5"/>
      <c r="R5" s="5"/>
      <c r="S5" s="6"/>
      <c r="T5" s="6" t="s">
        <v>1</v>
      </c>
      <c r="U5" s="6" t="s">
        <v>2</v>
      </c>
      <c r="V5" s="7" t="s">
        <v>3</v>
      </c>
      <c r="X5" t="s">
        <v>162</v>
      </c>
      <c r="Y5" s="54">
        <v>5.0000000000000001E-3</v>
      </c>
    </row>
    <row r="6" spans="2:25" ht="15" thickBot="1" x14ac:dyDescent="0.35">
      <c r="N6" s="4"/>
      <c r="O6" s="5"/>
      <c r="P6" s="6" t="s">
        <v>4</v>
      </c>
      <c r="Q6" s="8">
        <f>Q7*(Q8/Q9)</f>
        <v>4.6299926453143535E-2</v>
      </c>
      <c r="R6" s="5"/>
      <c r="S6" s="6" t="s">
        <v>5</v>
      </c>
      <c r="T6" s="6">
        <f>Q6</f>
        <v>4.6299926453143535E-2</v>
      </c>
      <c r="U6" s="6"/>
      <c r="V6" s="7"/>
    </row>
    <row r="7" spans="2:25" x14ac:dyDescent="0.3">
      <c r="N7" s="90" t="s">
        <v>4</v>
      </c>
      <c r="O7" s="91"/>
      <c r="P7" s="9" t="s">
        <v>6</v>
      </c>
      <c r="Q7" s="10">
        <v>2.5344699999999998</v>
      </c>
      <c r="R7" s="5"/>
      <c r="S7" s="6" t="s">
        <v>7</v>
      </c>
      <c r="X7" s="22">
        <f>(I10-G10)*Y5</f>
        <v>0.1925</v>
      </c>
    </row>
    <row r="8" spans="2:25" ht="15" thickBot="1" x14ac:dyDescent="0.35">
      <c r="N8" s="92"/>
      <c r="O8" s="93"/>
      <c r="P8" s="9" t="s">
        <v>8</v>
      </c>
      <c r="Q8" s="30">
        <v>77</v>
      </c>
      <c r="R8" s="5"/>
      <c r="S8" s="6" t="s">
        <v>163</v>
      </c>
      <c r="W8" s="30"/>
    </row>
    <row r="9" spans="2:25" x14ac:dyDescent="0.3">
      <c r="B9" s="69" t="s">
        <v>157</v>
      </c>
      <c r="C9" s="70" t="s">
        <v>168</v>
      </c>
      <c r="D9" s="70" t="s">
        <v>167</v>
      </c>
      <c r="E9" s="70" t="s">
        <v>158</v>
      </c>
      <c r="F9" s="71" t="s">
        <v>4</v>
      </c>
      <c r="G9" s="70" t="s">
        <v>164</v>
      </c>
      <c r="H9" s="70" t="s">
        <v>163</v>
      </c>
      <c r="I9" s="70" t="s">
        <v>165</v>
      </c>
      <c r="J9" s="70" t="s">
        <v>166</v>
      </c>
      <c r="K9" s="70" t="s">
        <v>169</v>
      </c>
      <c r="L9" s="72" t="s">
        <v>170</v>
      </c>
      <c r="M9" s="57"/>
      <c r="N9" s="4"/>
      <c r="O9" s="5"/>
      <c r="P9" s="6" t="s">
        <v>10</v>
      </c>
      <c r="Q9" s="30">
        <v>4215</v>
      </c>
      <c r="R9" s="5"/>
      <c r="S9" s="6"/>
      <c r="T9" s="16"/>
      <c r="U9" s="11"/>
      <c r="V9" s="25"/>
      <c r="W9" s="30"/>
    </row>
    <row r="10" spans="2:25" ht="15" thickBot="1" x14ac:dyDescent="0.35">
      <c r="B10" s="61">
        <v>1</v>
      </c>
      <c r="C10" s="62">
        <v>2.5344699999999998</v>
      </c>
      <c r="D10" s="63">
        <v>77</v>
      </c>
      <c r="E10" s="63">
        <v>4215</v>
      </c>
      <c r="F10" s="64">
        <f>C10*D10/E10</f>
        <v>4.6299926453143528E-2</v>
      </c>
      <c r="G10" s="63">
        <f>D10</f>
        <v>77</v>
      </c>
      <c r="H10" s="73">
        <v>628085</v>
      </c>
      <c r="I10" s="78">
        <f>G10+G10*K10</f>
        <v>115.5</v>
      </c>
      <c r="J10" s="73">
        <f>H10+H10*L10</f>
        <v>642625.14465316129</v>
      </c>
      <c r="K10" s="75">
        <v>0.5</v>
      </c>
      <c r="L10" s="76">
        <f>K10*F10</f>
        <v>2.3149963226571764E-2</v>
      </c>
      <c r="N10" s="18"/>
      <c r="O10" s="19"/>
      <c r="P10" s="19"/>
      <c r="Q10" s="19"/>
      <c r="R10" s="19"/>
      <c r="S10" s="19"/>
      <c r="T10" s="19"/>
      <c r="U10" s="19"/>
      <c r="V10" s="20"/>
    </row>
    <row r="11" spans="2:25" ht="15" thickBot="1" x14ac:dyDescent="0.35">
      <c r="B11" s="61">
        <v>2</v>
      </c>
      <c r="C11" s="62">
        <v>0.37463000000000002</v>
      </c>
      <c r="D11" s="63">
        <v>65</v>
      </c>
      <c r="E11" s="63">
        <v>292</v>
      </c>
      <c r="F11" s="64">
        <f t="shared" ref="F11:F13" si="0">C11*D11/E11</f>
        <v>8.3393664383561647E-2</v>
      </c>
      <c r="G11" s="63">
        <f t="shared" ref="G11:G13" si="1">D11</f>
        <v>65</v>
      </c>
      <c r="H11" s="73">
        <v>941795</v>
      </c>
      <c r="I11" s="78">
        <f>G11+G11*K11</f>
        <v>97.5</v>
      </c>
      <c r="J11" s="73">
        <f t="shared" ref="J11:J13" si="2">H11+H11*L11</f>
        <v>981064.86807405821</v>
      </c>
      <c r="K11" s="75">
        <v>0.5</v>
      </c>
      <c r="L11" s="76">
        <f>K11*F11</f>
        <v>4.1696832191780824E-2</v>
      </c>
    </row>
    <row r="12" spans="2:25" x14ac:dyDescent="0.3">
      <c r="B12" s="61">
        <v>3</v>
      </c>
      <c r="C12" s="62">
        <v>0.98251999999999995</v>
      </c>
      <c r="D12" s="63">
        <v>97</v>
      </c>
      <c r="E12" s="63">
        <v>2039</v>
      </c>
      <c r="F12" s="64">
        <f t="shared" si="0"/>
        <v>4.6740774889651789E-2</v>
      </c>
      <c r="G12" s="63">
        <f t="shared" si="1"/>
        <v>97</v>
      </c>
      <c r="H12" s="73">
        <v>1150074</v>
      </c>
      <c r="I12" s="78">
        <f>G12+G12*K12</f>
        <v>145.5</v>
      </c>
      <c r="J12" s="73">
        <f t="shared" si="2"/>
        <v>1176951.6749702208</v>
      </c>
      <c r="K12" s="75">
        <v>0.5</v>
      </c>
      <c r="L12" s="76">
        <f>K12*F12</f>
        <v>2.3370387444825894E-2</v>
      </c>
      <c r="N12" s="1" t="s">
        <v>12</v>
      </c>
      <c r="O12" s="2"/>
      <c r="P12" s="2"/>
      <c r="Q12" s="2"/>
      <c r="R12" s="2"/>
      <c r="S12" s="2"/>
      <c r="T12" s="2"/>
      <c r="U12" s="2"/>
      <c r="V12" s="3"/>
    </row>
    <row r="13" spans="2:25" ht="15" thickBot="1" x14ac:dyDescent="0.35">
      <c r="B13" s="65">
        <v>4</v>
      </c>
      <c r="C13" s="66">
        <v>0.22234999999999999</v>
      </c>
      <c r="D13" s="67">
        <v>82</v>
      </c>
      <c r="E13" s="67">
        <v>979</v>
      </c>
      <c r="F13" s="68">
        <f t="shared" si="0"/>
        <v>1.8623799795709904E-2</v>
      </c>
      <c r="G13" s="67">
        <f t="shared" si="1"/>
        <v>82</v>
      </c>
      <c r="H13" s="74">
        <v>1332353</v>
      </c>
      <c r="I13" s="79">
        <f>G13+G13*K13</f>
        <v>123</v>
      </c>
      <c r="J13" s="74">
        <f t="shared" si="2"/>
        <v>1344759.7377646067</v>
      </c>
      <c r="K13" s="75">
        <v>0.5</v>
      </c>
      <c r="L13" s="77">
        <f>K13*F13</f>
        <v>9.3118998978549521E-3</v>
      </c>
      <c r="N13" s="4"/>
      <c r="O13" s="5"/>
      <c r="P13" s="5"/>
      <c r="Q13" s="5"/>
      <c r="R13" s="5"/>
      <c r="S13" s="6"/>
      <c r="T13" s="6" t="s">
        <v>1</v>
      </c>
      <c r="U13" s="6" t="s">
        <v>2</v>
      </c>
      <c r="V13" s="7" t="s">
        <v>3</v>
      </c>
    </row>
    <row r="14" spans="2:25" ht="15" thickBot="1" x14ac:dyDescent="0.35">
      <c r="N14" s="4"/>
      <c r="O14" s="5"/>
      <c r="P14" s="6" t="s">
        <v>4</v>
      </c>
      <c r="Q14" s="8">
        <f>Q15*(Q16/Q17)</f>
        <v>8.3393664383561647E-2</v>
      </c>
      <c r="R14" s="5"/>
      <c r="S14" s="6" t="s">
        <v>5</v>
      </c>
      <c r="T14" s="6">
        <f>Q14</f>
        <v>8.3393664383561647E-2</v>
      </c>
      <c r="U14" s="6"/>
      <c r="V14" s="7"/>
    </row>
    <row r="15" spans="2:25" x14ac:dyDescent="0.3">
      <c r="D15" t="s">
        <v>174</v>
      </c>
      <c r="E15" s="53">
        <f>0.05</f>
        <v>0.05</v>
      </c>
      <c r="N15" s="90" t="s">
        <v>4</v>
      </c>
      <c r="O15" s="91"/>
      <c r="P15" s="9" t="s">
        <v>6</v>
      </c>
      <c r="Q15" s="10">
        <v>0.37463000000000002</v>
      </c>
      <c r="R15" s="5"/>
      <c r="S15" s="6" t="s">
        <v>7</v>
      </c>
      <c r="T15" s="30">
        <f>Q16</f>
        <v>65</v>
      </c>
      <c r="U15" s="11">
        <f>T15+T15*V15</f>
        <v>97.5</v>
      </c>
      <c r="V15" s="12">
        <v>0.5</v>
      </c>
      <c r="X15" s="22">
        <f>(U15-T15)*$Y$5</f>
        <v>0.16250000000000001</v>
      </c>
    </row>
    <row r="16" spans="2:25" ht="15" thickBot="1" x14ac:dyDescent="0.35">
      <c r="D16" t="s">
        <v>175</v>
      </c>
      <c r="E16" s="81">
        <v>386071</v>
      </c>
      <c r="G16" t="s">
        <v>171</v>
      </c>
      <c r="H16" s="22">
        <f>SUM(H10:H13)</f>
        <v>4052307</v>
      </c>
      <c r="N16" s="92"/>
      <c r="O16" s="93"/>
      <c r="P16" s="9" t="s">
        <v>8</v>
      </c>
      <c r="Q16" s="30">
        <v>65</v>
      </c>
      <c r="R16" s="5"/>
      <c r="S16" s="6" t="s">
        <v>163</v>
      </c>
      <c r="T16" s="13">
        <v>941795</v>
      </c>
      <c r="U16" s="14">
        <f>T16+T16*V16</f>
        <v>981064.86807405821</v>
      </c>
      <c r="V16" s="15">
        <f>V15*T14</f>
        <v>4.1696832191780824E-2</v>
      </c>
    </row>
    <row r="17" spans="4:24" x14ac:dyDescent="0.3">
      <c r="D17" t="s">
        <v>176</v>
      </c>
      <c r="E17">
        <f>E16*1.5</f>
        <v>579106.5</v>
      </c>
      <c r="G17" t="s">
        <v>17</v>
      </c>
      <c r="H17" s="22">
        <f>SUM(J10:J13)</f>
        <v>4145401.4254620471</v>
      </c>
      <c r="N17" s="4"/>
      <c r="O17" s="5"/>
      <c r="P17" s="6" t="s">
        <v>10</v>
      </c>
      <c r="Q17" s="30">
        <v>292</v>
      </c>
      <c r="R17" s="5"/>
      <c r="S17" s="6"/>
      <c r="T17" s="16"/>
      <c r="U17" s="11"/>
      <c r="V17" s="25"/>
    </row>
    <row r="18" spans="4:24" ht="15" thickBot="1" x14ac:dyDescent="0.35">
      <c r="G18" t="s">
        <v>172</v>
      </c>
      <c r="H18" s="22">
        <f>(H17-H16)</f>
        <v>93094.425462047104</v>
      </c>
      <c r="N18" s="18"/>
      <c r="O18" s="19"/>
      <c r="P18" s="19"/>
      <c r="Q18" s="19"/>
      <c r="R18" s="19"/>
      <c r="S18" s="19"/>
      <c r="T18" s="19"/>
      <c r="U18" s="19"/>
      <c r="V18" s="20"/>
    </row>
    <row r="19" spans="4:24" ht="15" thickBot="1" x14ac:dyDescent="0.35">
      <c r="G19" t="s">
        <v>173</v>
      </c>
      <c r="H19" s="80">
        <f>H18/H16</f>
        <v>2.2973191681194712E-2</v>
      </c>
    </row>
    <row r="20" spans="4:24" x14ac:dyDescent="0.3">
      <c r="N20" s="1" t="s">
        <v>15</v>
      </c>
      <c r="O20" s="2"/>
      <c r="P20" s="2"/>
      <c r="Q20" s="2"/>
      <c r="R20" s="2"/>
      <c r="S20" s="2"/>
      <c r="T20" s="2"/>
      <c r="U20" s="2"/>
      <c r="V20" s="3"/>
    </row>
    <row r="21" spans="4:24" x14ac:dyDescent="0.3">
      <c r="N21" s="4"/>
      <c r="O21" s="5"/>
      <c r="P21" s="5"/>
      <c r="Q21" s="5"/>
      <c r="R21" s="5"/>
      <c r="S21" s="6"/>
      <c r="T21" s="6" t="s">
        <v>1</v>
      </c>
      <c r="U21" s="6" t="s">
        <v>2</v>
      </c>
      <c r="V21" s="7" t="s">
        <v>3</v>
      </c>
    </row>
    <row r="22" spans="4:24" ht="15" thickBot="1" x14ac:dyDescent="0.35">
      <c r="N22" s="4"/>
      <c r="O22" s="5"/>
      <c r="P22" s="6" t="s">
        <v>4</v>
      </c>
      <c r="Q22" s="8">
        <f>Q23*(Q24/Q25)</f>
        <v>4.6740774889651782E-2</v>
      </c>
      <c r="R22" s="5"/>
      <c r="S22" s="6" t="s">
        <v>5</v>
      </c>
      <c r="T22" s="6">
        <f>Q22</f>
        <v>4.6740774889651782E-2</v>
      </c>
      <c r="U22" s="6"/>
      <c r="V22" s="7"/>
    </row>
    <row r="23" spans="4:24" x14ac:dyDescent="0.3">
      <c r="N23" s="90" t="s">
        <v>4</v>
      </c>
      <c r="O23" s="91"/>
      <c r="P23" s="9" t="s">
        <v>6</v>
      </c>
      <c r="Q23" s="10">
        <v>0.98251999999999995</v>
      </c>
      <c r="R23" s="5"/>
      <c r="S23" s="6" t="s">
        <v>7</v>
      </c>
      <c r="T23" s="30">
        <f>Q24</f>
        <v>97</v>
      </c>
      <c r="U23" s="11">
        <f>T23+T23*V23</f>
        <v>145.5</v>
      </c>
      <c r="V23" s="12">
        <v>0.5</v>
      </c>
      <c r="X23" s="22">
        <f>(U23-T23)*$Y$5</f>
        <v>0.24249999999999999</v>
      </c>
    </row>
    <row r="24" spans="4:24" ht="15" thickBot="1" x14ac:dyDescent="0.35">
      <c r="N24" s="92"/>
      <c r="O24" s="93"/>
      <c r="P24" s="9" t="s">
        <v>8</v>
      </c>
      <c r="Q24" s="30">
        <v>97</v>
      </c>
      <c r="R24" s="5"/>
      <c r="S24" s="6" t="s">
        <v>9</v>
      </c>
      <c r="T24" s="13">
        <v>1150074</v>
      </c>
      <c r="U24" s="14">
        <f>T24+T24*V24</f>
        <v>1176951.6749702208</v>
      </c>
      <c r="V24" s="15">
        <f>V23*T22</f>
        <v>2.3370387444825891E-2</v>
      </c>
    </row>
    <row r="25" spans="4:24" x14ac:dyDescent="0.3">
      <c r="N25" s="4"/>
      <c r="O25" s="5"/>
      <c r="P25" s="6" t="s">
        <v>10</v>
      </c>
      <c r="Q25" s="30">
        <v>2039</v>
      </c>
      <c r="R25" s="5"/>
      <c r="S25" s="6"/>
      <c r="T25" s="16"/>
      <c r="U25" s="11"/>
      <c r="V25" s="25"/>
    </row>
    <row r="26" spans="4:24" ht="15" thickBot="1" x14ac:dyDescent="0.35">
      <c r="N26" s="18"/>
      <c r="O26" s="19"/>
      <c r="P26" s="19"/>
      <c r="Q26" s="19"/>
      <c r="R26" s="19"/>
      <c r="S26" s="19"/>
      <c r="T26" s="19"/>
      <c r="U26" s="19"/>
      <c r="V26" s="20"/>
    </row>
    <row r="27" spans="4:24" ht="15" thickBot="1" x14ac:dyDescent="0.35">
      <c r="N27" s="30"/>
      <c r="O27" s="30"/>
      <c r="P27" s="30"/>
      <c r="Q27" s="30"/>
      <c r="R27" s="30"/>
      <c r="S27" s="30"/>
      <c r="T27" s="30"/>
      <c r="U27" s="30"/>
      <c r="V27" s="30"/>
    </row>
    <row r="28" spans="4:24" x14ac:dyDescent="0.3">
      <c r="N28" s="1" t="s">
        <v>16</v>
      </c>
      <c r="O28" s="2"/>
      <c r="P28" s="2"/>
      <c r="Q28" s="2"/>
      <c r="R28" s="2"/>
      <c r="S28" s="2"/>
      <c r="T28" s="2"/>
      <c r="U28" s="2"/>
      <c r="V28" s="3"/>
    </row>
    <row r="29" spans="4:24" x14ac:dyDescent="0.3">
      <c r="N29" s="4"/>
      <c r="O29" s="5"/>
      <c r="P29" s="5"/>
      <c r="Q29" s="5"/>
      <c r="R29" s="5"/>
      <c r="S29" s="6"/>
      <c r="T29" s="6" t="s">
        <v>1</v>
      </c>
      <c r="U29" s="6" t="s">
        <v>2</v>
      </c>
      <c r="V29" s="7" t="s">
        <v>3</v>
      </c>
    </row>
    <row r="30" spans="4:24" ht="15" thickBot="1" x14ac:dyDescent="0.35">
      <c r="N30" s="4"/>
      <c r="O30" s="5"/>
      <c r="P30" s="6" t="s">
        <v>4</v>
      </c>
      <c r="Q30" s="8">
        <f>Q31*(Q32/Q33)</f>
        <v>1.8623799795709908E-2</v>
      </c>
      <c r="R30" s="5"/>
      <c r="S30" s="6" t="s">
        <v>5</v>
      </c>
      <c r="T30" s="6">
        <f>Q30</f>
        <v>1.8623799795709908E-2</v>
      </c>
      <c r="U30" s="6"/>
      <c r="V30" s="7"/>
    </row>
    <row r="31" spans="4:24" x14ac:dyDescent="0.3">
      <c r="N31" s="90" t="s">
        <v>4</v>
      </c>
      <c r="O31" s="91"/>
      <c r="P31" s="9" t="s">
        <v>6</v>
      </c>
      <c r="Q31" s="10">
        <v>0.22234999999999999</v>
      </c>
      <c r="R31" s="5"/>
      <c r="S31" s="6" t="s">
        <v>7</v>
      </c>
      <c r="T31" s="30">
        <f>Q32</f>
        <v>82</v>
      </c>
      <c r="U31" s="11">
        <f>T31+T31*V31</f>
        <v>123</v>
      </c>
      <c r="V31" s="12">
        <v>0.5</v>
      </c>
      <c r="X31" s="22">
        <f>(U31-T31)*$Y$5</f>
        <v>0.20500000000000002</v>
      </c>
    </row>
    <row r="32" spans="4:24" ht="15" thickBot="1" x14ac:dyDescent="0.35">
      <c r="N32" s="92"/>
      <c r="O32" s="93"/>
      <c r="P32" s="9" t="s">
        <v>8</v>
      </c>
      <c r="Q32" s="30">
        <v>82</v>
      </c>
      <c r="R32" s="5"/>
      <c r="S32" s="6" t="s">
        <v>9</v>
      </c>
      <c r="T32" s="13">
        <v>1332353</v>
      </c>
      <c r="U32" s="14">
        <f>T32+T32*V32</f>
        <v>1344759.7377646067</v>
      </c>
      <c r="V32" s="15">
        <f>V31*T30</f>
        <v>9.3118998978549538E-3</v>
      </c>
    </row>
    <row r="33" spans="14:22" x14ac:dyDescent="0.3">
      <c r="N33" s="4"/>
      <c r="O33" s="5"/>
      <c r="P33" s="6" t="s">
        <v>10</v>
      </c>
      <c r="Q33" s="30">
        <v>979</v>
      </c>
      <c r="R33" s="5"/>
      <c r="S33" s="6"/>
      <c r="T33" s="16"/>
      <c r="U33" s="11"/>
      <c r="V33" s="25"/>
    </row>
    <row r="34" spans="14:22" ht="15" thickBot="1" x14ac:dyDescent="0.35">
      <c r="N34" s="18"/>
      <c r="O34" s="19"/>
      <c r="P34" s="19"/>
      <c r="Q34" s="19"/>
      <c r="R34" s="19"/>
      <c r="S34" s="19"/>
      <c r="T34" s="19"/>
      <c r="U34" s="19"/>
      <c r="V34" s="20"/>
    </row>
    <row r="36" spans="14:22" x14ac:dyDescent="0.3">
      <c r="T36" s="53">
        <f>T32+T24+T16+H10</f>
        <v>4052307</v>
      </c>
      <c r="U36" s="53">
        <f>U32+U24+U16+J10</f>
        <v>4145401.4254620466</v>
      </c>
    </row>
    <row r="37" spans="14:22" x14ac:dyDescent="0.3">
      <c r="U37" s="55">
        <f>(U36-T36)/T36</f>
        <v>2.2973191681194598E-2</v>
      </c>
    </row>
  </sheetData>
  <mergeCells count="4">
    <mergeCell ref="N7:O8"/>
    <mergeCell ref="N15:O16"/>
    <mergeCell ref="N23:O24"/>
    <mergeCell ref="N31:O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8"/>
  <sheetViews>
    <sheetView topLeftCell="A4" workbookViewId="0">
      <selection activeCell="K29" sqref="K29"/>
    </sheetView>
  </sheetViews>
  <sheetFormatPr defaultRowHeight="14.4" x14ac:dyDescent="0.3"/>
  <cols>
    <col min="4" max="4" width="18.88671875" bestFit="1" customWidth="1"/>
    <col min="8" max="8" width="14.33203125" bestFit="1" customWidth="1"/>
    <col min="9" max="9" width="17" bestFit="1" customWidth="1"/>
    <col min="10" max="10" width="15.33203125" bestFit="1" customWidth="1"/>
    <col min="11" max="11" width="12.5546875" bestFit="1" customWidth="1"/>
    <col min="13" max="13" width="19.5546875" bestFit="1" customWidth="1"/>
    <col min="14" max="14" width="17.88671875" bestFit="1" customWidth="1"/>
    <col min="15" max="15" width="3.33203125" bestFit="1" customWidth="1"/>
    <col min="16" max="16" width="10.33203125" bestFit="1" customWidth="1"/>
    <col min="17" max="17" width="9" bestFit="1" customWidth="1"/>
    <col min="18" max="18" width="7.33203125" bestFit="1" customWidth="1"/>
    <col min="19" max="19" width="7.44140625" bestFit="1" customWidth="1"/>
    <col min="20" max="20" width="8.6640625" bestFit="1" customWidth="1"/>
    <col min="22" max="22" width="19.5546875" bestFit="1" customWidth="1"/>
    <col min="23" max="23" width="17.88671875" bestFit="1" customWidth="1"/>
  </cols>
  <sheetData>
    <row r="2" spans="2:29" x14ac:dyDescent="0.3">
      <c r="I2" t="s">
        <v>18</v>
      </c>
      <c r="J2" s="22">
        <f>H11+H20+H29+H38</f>
        <v>4374419.5373516995</v>
      </c>
    </row>
    <row r="3" spans="2:29" x14ac:dyDescent="0.3">
      <c r="I3" t="s">
        <v>17</v>
      </c>
      <c r="J3" s="22">
        <f>I11+I20+I29+I38</f>
        <v>4689421.7826104173</v>
      </c>
      <c r="K3" s="23">
        <f>(J3-J2)/J3</f>
        <v>6.7172939407333154E-2</v>
      </c>
    </row>
    <row r="4" spans="2:29" x14ac:dyDescent="0.3">
      <c r="I4" t="s">
        <v>20</v>
      </c>
      <c r="J4" s="23">
        <v>1.003339129209428</v>
      </c>
    </row>
    <row r="5" spans="2:29" ht="15" thickBot="1" x14ac:dyDescent="0.35">
      <c r="B5" t="s">
        <v>0</v>
      </c>
    </row>
    <row r="6" spans="2:29" ht="15" customHeight="1" x14ac:dyDescent="0.3">
      <c r="B6" s="1"/>
      <c r="C6" s="2"/>
      <c r="D6" s="2"/>
      <c r="E6" s="2"/>
      <c r="F6" s="2"/>
      <c r="G6" s="2"/>
      <c r="H6" s="2"/>
      <c r="I6" s="2"/>
      <c r="J6" s="3"/>
      <c r="M6" t="s">
        <v>33</v>
      </c>
      <c r="V6" t="s">
        <v>33</v>
      </c>
    </row>
    <row r="7" spans="2:29" x14ac:dyDescent="0.3">
      <c r="B7" s="4"/>
      <c r="C7" s="5"/>
      <c r="D7" s="5"/>
      <c r="E7" s="5"/>
      <c r="F7" s="5"/>
      <c r="G7" s="6"/>
      <c r="H7" s="6" t="s">
        <v>1</v>
      </c>
      <c r="I7" s="6" t="s">
        <v>2</v>
      </c>
      <c r="J7" s="7" t="s">
        <v>3</v>
      </c>
      <c r="M7" t="s">
        <v>21</v>
      </c>
      <c r="N7" t="s">
        <v>22</v>
      </c>
      <c r="O7" t="s">
        <v>23</v>
      </c>
      <c r="P7" t="s">
        <v>24</v>
      </c>
      <c r="Q7" t="s">
        <v>26</v>
      </c>
      <c r="R7" t="s">
        <v>28</v>
      </c>
      <c r="S7" t="s">
        <v>29</v>
      </c>
      <c r="T7" t="s">
        <v>30</v>
      </c>
      <c r="V7" t="s">
        <v>21</v>
      </c>
      <c r="W7" t="s">
        <v>22</v>
      </c>
      <c r="X7" t="s">
        <v>23</v>
      </c>
      <c r="Y7" t="s">
        <v>24</v>
      </c>
      <c r="Z7" t="s">
        <v>26</v>
      </c>
      <c r="AA7" t="s">
        <v>28</v>
      </c>
      <c r="AB7" t="s">
        <v>29</v>
      </c>
      <c r="AC7" t="s">
        <v>30</v>
      </c>
    </row>
    <row r="8" spans="2:29" ht="15" thickBot="1" x14ac:dyDescent="0.35">
      <c r="B8" s="4"/>
      <c r="C8" s="5"/>
      <c r="D8" s="6" t="s">
        <v>4</v>
      </c>
      <c r="E8" s="8">
        <f>E9*(E10/E11)</f>
        <v>-0.34040061641791036</v>
      </c>
      <c r="F8" s="5"/>
      <c r="G8" s="6" t="s">
        <v>5</v>
      </c>
      <c r="H8" s="6">
        <f>E8</f>
        <v>-0.34040061641791036</v>
      </c>
      <c r="I8" s="6"/>
      <c r="J8" s="7"/>
      <c r="P8" t="s">
        <v>25</v>
      </c>
      <c r="Q8" t="s">
        <v>27</v>
      </c>
      <c r="T8" t="s">
        <v>31</v>
      </c>
      <c r="Y8" t="s">
        <v>25</v>
      </c>
      <c r="Z8" t="s">
        <v>27</v>
      </c>
      <c r="AC8" t="s">
        <v>31</v>
      </c>
    </row>
    <row r="9" spans="2:29" x14ac:dyDescent="0.3">
      <c r="B9" s="90" t="s">
        <v>4</v>
      </c>
      <c r="C9" s="91"/>
      <c r="D9" s="9" t="s">
        <v>6</v>
      </c>
      <c r="E9">
        <v>-20.93721</v>
      </c>
      <c r="F9" s="5"/>
      <c r="G9" s="6" t="s">
        <v>7</v>
      </c>
      <c r="H9">
        <f>E10</f>
        <v>8.5192785000000004</v>
      </c>
      <c r="I9" s="11">
        <f>H9+H9*J9</f>
        <v>9.3712063500000014</v>
      </c>
      <c r="J9" s="12">
        <v>0.1</v>
      </c>
      <c r="M9" t="s">
        <v>34</v>
      </c>
      <c r="N9" t="s">
        <v>34</v>
      </c>
      <c r="O9">
        <v>1</v>
      </c>
      <c r="P9">
        <v>666.32288000000005</v>
      </c>
      <c r="Q9">
        <v>61.833669999999998</v>
      </c>
      <c r="R9">
        <v>10.78</v>
      </c>
      <c r="S9" t="s">
        <v>35</v>
      </c>
      <c r="T9">
        <v>0</v>
      </c>
      <c r="V9" t="s">
        <v>34</v>
      </c>
      <c r="W9" t="s">
        <v>34</v>
      </c>
      <c r="X9">
        <v>1</v>
      </c>
      <c r="Y9">
        <v>6.1815100000000003</v>
      </c>
      <c r="Z9">
        <v>0.51200000000000001</v>
      </c>
      <c r="AA9">
        <v>12.07</v>
      </c>
      <c r="AB9" t="s">
        <v>35</v>
      </c>
      <c r="AC9">
        <v>0</v>
      </c>
    </row>
    <row r="10" spans="2:29" ht="15" thickBot="1" x14ac:dyDescent="0.35">
      <c r="B10" s="92"/>
      <c r="C10" s="93"/>
      <c r="D10" s="9" t="s">
        <v>8</v>
      </c>
      <c r="E10">
        <v>8.5192785000000004</v>
      </c>
      <c r="F10" s="5"/>
      <c r="G10" s="6" t="s">
        <v>9</v>
      </c>
      <c r="H10" s="13">
        <v>78106</v>
      </c>
      <c r="I10" s="14">
        <f>H10+H10*J10</f>
        <v>75447.266945406271</v>
      </c>
      <c r="J10" s="15">
        <f>J9*H8</f>
        <v>-3.404006164179104E-2</v>
      </c>
      <c r="M10" t="s">
        <v>32</v>
      </c>
      <c r="N10" t="s">
        <v>32</v>
      </c>
      <c r="O10">
        <v>1</v>
      </c>
      <c r="P10">
        <v>0.42959999999999998</v>
      </c>
      <c r="Q10">
        <v>0.21528</v>
      </c>
      <c r="R10">
        <v>2</v>
      </c>
      <c r="S10">
        <v>4.7899999999999998E-2</v>
      </c>
      <c r="T10">
        <v>1.0096000000000001</v>
      </c>
      <c r="V10" t="s">
        <v>32</v>
      </c>
      <c r="W10" t="s">
        <v>32</v>
      </c>
      <c r="X10">
        <v>1</v>
      </c>
      <c r="Y10">
        <v>2.8400000000000001E-3</v>
      </c>
      <c r="Z10">
        <v>1.7799999999999999E-3</v>
      </c>
      <c r="AA10">
        <v>1.59</v>
      </c>
      <c r="AB10">
        <v>0.1138</v>
      </c>
      <c r="AC10">
        <v>1.0096000000000001</v>
      </c>
    </row>
    <row r="11" spans="2:29" x14ac:dyDescent="0.3">
      <c r="B11" s="4"/>
      <c r="C11" s="5"/>
      <c r="D11" s="6" t="s">
        <v>10</v>
      </c>
      <c r="E11">
        <v>524</v>
      </c>
      <c r="F11" s="5"/>
      <c r="G11" s="6" t="s">
        <v>11</v>
      </c>
      <c r="H11" s="16">
        <f>H10*H9</f>
        <v>665406.76652100007</v>
      </c>
      <c r="I11" s="11">
        <f>I10*I9</f>
        <v>707031.90708893642</v>
      </c>
      <c r="J11" s="17">
        <f>(I11-H11)/H11</f>
        <v>6.2555932194029884E-2</v>
      </c>
      <c r="M11" t="s">
        <v>36</v>
      </c>
      <c r="N11" t="s">
        <v>36</v>
      </c>
      <c r="O11">
        <v>1</v>
      </c>
      <c r="P11">
        <v>-20.93721</v>
      </c>
      <c r="Q11">
        <v>6.4063600000000003</v>
      </c>
      <c r="R11">
        <v>-3.27</v>
      </c>
      <c r="S11">
        <v>1.4E-3</v>
      </c>
      <c r="T11">
        <v>1.0096000000000001</v>
      </c>
      <c r="V11" t="s">
        <v>36</v>
      </c>
      <c r="W11" t="s">
        <v>36</v>
      </c>
      <c r="X11">
        <v>1</v>
      </c>
      <c r="Y11">
        <v>-0.23572000000000001</v>
      </c>
      <c r="Z11">
        <v>5.305E-2</v>
      </c>
      <c r="AA11">
        <v>-4.4400000000000004</v>
      </c>
      <c r="AB11" t="s">
        <v>35</v>
      </c>
      <c r="AC11">
        <v>1.0096000000000001</v>
      </c>
    </row>
    <row r="12" spans="2:29" ht="15" thickBot="1" x14ac:dyDescent="0.35">
      <c r="B12" s="18"/>
      <c r="C12" s="19"/>
      <c r="D12" s="19"/>
      <c r="E12" s="19"/>
      <c r="F12" s="19"/>
      <c r="G12" s="19"/>
      <c r="H12" s="19"/>
      <c r="I12" s="19"/>
      <c r="J12" s="20"/>
    </row>
    <row r="14" spans="2:29" ht="15" thickBot="1" x14ac:dyDescent="0.35">
      <c r="B14" t="s">
        <v>12</v>
      </c>
    </row>
    <row r="15" spans="2:29" ht="15" customHeight="1" x14ac:dyDescent="0.3">
      <c r="B15" s="1"/>
      <c r="C15" s="2"/>
      <c r="D15" s="2"/>
      <c r="E15" s="2"/>
      <c r="F15" s="2"/>
      <c r="G15" s="2"/>
      <c r="H15" s="2"/>
      <c r="I15" s="2"/>
      <c r="J15" s="3"/>
      <c r="M15" t="s">
        <v>33</v>
      </c>
      <c r="V15" t="s">
        <v>33</v>
      </c>
    </row>
    <row r="16" spans="2:29" x14ac:dyDescent="0.3">
      <c r="B16" s="4"/>
      <c r="C16" s="5"/>
      <c r="D16" s="5"/>
      <c r="E16" s="5"/>
      <c r="F16" s="5"/>
      <c r="G16" s="6"/>
      <c r="H16" s="6" t="s">
        <v>1</v>
      </c>
      <c r="I16" s="6" t="s">
        <v>2</v>
      </c>
      <c r="J16" s="7" t="s">
        <v>3</v>
      </c>
      <c r="M16" t="s">
        <v>21</v>
      </c>
      <c r="N16" t="s">
        <v>22</v>
      </c>
      <c r="O16" t="s">
        <v>23</v>
      </c>
      <c r="P16" t="s">
        <v>24</v>
      </c>
      <c r="Q16" t="s">
        <v>26</v>
      </c>
      <c r="R16" t="s">
        <v>28</v>
      </c>
      <c r="S16" t="s">
        <v>29</v>
      </c>
      <c r="T16" t="s">
        <v>30</v>
      </c>
      <c r="V16" t="s">
        <v>21</v>
      </c>
      <c r="W16" t="s">
        <v>22</v>
      </c>
      <c r="X16" t="s">
        <v>23</v>
      </c>
      <c r="Y16" t="s">
        <v>24</v>
      </c>
      <c r="Z16" t="s">
        <v>26</v>
      </c>
      <c r="AA16" t="s">
        <v>28</v>
      </c>
      <c r="AB16" t="s">
        <v>29</v>
      </c>
      <c r="AC16" t="s">
        <v>30</v>
      </c>
    </row>
    <row r="17" spans="2:29" ht="15" thickBot="1" x14ac:dyDescent="0.35">
      <c r="B17" s="4"/>
      <c r="C17" s="5"/>
      <c r="D17" s="6" t="s">
        <v>4</v>
      </c>
      <c r="E17" s="8">
        <f>E18*(E19/E20)</f>
        <v>-0.13100692012042855</v>
      </c>
      <c r="F17" s="5"/>
      <c r="G17" s="6" t="s">
        <v>5</v>
      </c>
      <c r="H17" s="6">
        <f>E17</f>
        <v>-0.13100692012042855</v>
      </c>
      <c r="I17" s="6"/>
      <c r="J17" s="7"/>
      <c r="P17" t="s">
        <v>25</v>
      </c>
      <c r="Q17" t="s">
        <v>27</v>
      </c>
      <c r="T17" t="s">
        <v>31</v>
      </c>
      <c r="Y17" t="s">
        <v>25</v>
      </c>
      <c r="Z17" t="s">
        <v>27</v>
      </c>
      <c r="AC17" t="s">
        <v>31</v>
      </c>
    </row>
    <row r="18" spans="2:29" x14ac:dyDescent="0.3">
      <c r="B18" s="90" t="s">
        <v>4</v>
      </c>
      <c r="C18" s="91"/>
      <c r="D18" s="9" t="s">
        <v>6</v>
      </c>
      <c r="E18">
        <v>-0.47034999999999999</v>
      </c>
      <c r="F18" s="5"/>
      <c r="G18" s="6" t="s">
        <v>13</v>
      </c>
      <c r="H18" s="21">
        <f>E19</f>
        <v>9.7485748999999995</v>
      </c>
      <c r="I18" s="11">
        <f>H18+H18*J18</f>
        <v>10.723432389999999</v>
      </c>
      <c r="J18" s="12">
        <v>0.1</v>
      </c>
      <c r="M18" t="s">
        <v>34</v>
      </c>
      <c r="N18" t="s">
        <v>34</v>
      </c>
      <c r="O18">
        <v>1</v>
      </c>
      <c r="P18">
        <v>35.703449999999997</v>
      </c>
      <c r="Q18">
        <v>0.78888000000000003</v>
      </c>
      <c r="R18">
        <v>45.26</v>
      </c>
      <c r="S18" t="s">
        <v>35</v>
      </c>
      <c r="T18">
        <v>0</v>
      </c>
      <c r="V18" t="s">
        <v>34</v>
      </c>
      <c r="W18" t="s">
        <v>34</v>
      </c>
      <c r="X18">
        <v>1</v>
      </c>
      <c r="Y18">
        <v>5.3650399999999996</v>
      </c>
      <c r="Z18">
        <v>8.727E-2</v>
      </c>
      <c r="AA18">
        <v>61.48</v>
      </c>
      <c r="AB18" t="s">
        <v>35</v>
      </c>
      <c r="AC18">
        <v>0</v>
      </c>
    </row>
    <row r="19" spans="2:29" ht="15" thickBot="1" x14ac:dyDescent="0.35">
      <c r="B19" s="92"/>
      <c r="C19" s="93"/>
      <c r="D19" s="9" t="s">
        <v>8</v>
      </c>
      <c r="E19">
        <v>9.7485748999999995</v>
      </c>
      <c r="F19" s="5"/>
      <c r="G19" s="6" t="s">
        <v>14</v>
      </c>
      <c r="H19" s="13">
        <v>111959</v>
      </c>
      <c r="I19" s="14">
        <f>H19+H19*J19</f>
        <v>110492.2596230237</v>
      </c>
      <c r="J19" s="15">
        <f>J18*H17</f>
        <v>-1.3100692012042857E-2</v>
      </c>
      <c r="M19" t="s">
        <v>32</v>
      </c>
      <c r="N19" t="s">
        <v>32</v>
      </c>
      <c r="O19">
        <v>1</v>
      </c>
      <c r="P19">
        <v>3.8339999999999999E-2</v>
      </c>
      <c r="Q19">
        <v>4.7999999999999996E-3</v>
      </c>
      <c r="R19">
        <v>7.99</v>
      </c>
      <c r="S19" t="s">
        <v>35</v>
      </c>
      <c r="T19">
        <v>1.0000800000000001</v>
      </c>
      <c r="V19" t="s">
        <v>32</v>
      </c>
      <c r="W19" t="s">
        <v>32</v>
      </c>
      <c r="X19">
        <v>1</v>
      </c>
      <c r="Y19">
        <v>2.65E-3</v>
      </c>
      <c r="Z19">
        <v>5.3120000000000001E-4</v>
      </c>
      <c r="AA19">
        <v>4.99</v>
      </c>
      <c r="AB19" t="s">
        <v>35</v>
      </c>
      <c r="AC19">
        <v>1.0000800000000001</v>
      </c>
    </row>
    <row r="20" spans="2:29" x14ac:dyDescent="0.3">
      <c r="B20" s="4"/>
      <c r="C20" s="5"/>
      <c r="D20" s="6" t="s">
        <v>10</v>
      </c>
      <c r="E20">
        <v>35</v>
      </c>
      <c r="F20" s="5"/>
      <c r="G20" s="6" t="s">
        <v>11</v>
      </c>
      <c r="H20" s="16">
        <f>H19*H18</f>
        <v>1091440.6972290999</v>
      </c>
      <c r="I20" s="11">
        <f>I19*I18</f>
        <v>1184856.2756858214</v>
      </c>
      <c r="J20" s="17">
        <f>(I20-H20)/H20</f>
        <v>8.5589238786752897E-2</v>
      </c>
      <c r="M20" t="s">
        <v>36</v>
      </c>
      <c r="N20" t="s">
        <v>36</v>
      </c>
      <c r="O20">
        <v>1</v>
      </c>
      <c r="P20">
        <v>-0.47034999999999999</v>
      </c>
      <c r="Q20">
        <v>5.3710000000000001E-2</v>
      </c>
      <c r="R20">
        <v>-8.76</v>
      </c>
      <c r="S20" t="s">
        <v>35</v>
      </c>
      <c r="T20">
        <v>1.0000800000000001</v>
      </c>
      <c r="V20" t="s">
        <v>36</v>
      </c>
      <c r="W20" t="s">
        <v>36</v>
      </c>
      <c r="X20">
        <v>1</v>
      </c>
      <c r="Y20">
        <v>-6.447E-2</v>
      </c>
      <c r="Z20">
        <v>5.94E-3</v>
      </c>
      <c r="AA20">
        <v>-10.85</v>
      </c>
      <c r="AB20" t="s">
        <v>35</v>
      </c>
      <c r="AC20">
        <v>1.0000800000000001</v>
      </c>
    </row>
    <row r="21" spans="2:29" ht="15" thickBot="1" x14ac:dyDescent="0.35">
      <c r="B21" s="18"/>
      <c r="C21" s="19"/>
      <c r="D21" s="19"/>
      <c r="E21" s="19"/>
      <c r="F21" s="19"/>
      <c r="G21" s="19"/>
      <c r="H21" s="19"/>
      <c r="I21" s="19"/>
      <c r="J21" s="20"/>
    </row>
    <row r="23" spans="2:29" ht="15" thickBot="1" x14ac:dyDescent="0.35">
      <c r="B23" t="s">
        <v>15</v>
      </c>
    </row>
    <row r="24" spans="2:29" ht="15" customHeight="1" x14ac:dyDescent="0.3">
      <c r="B24" s="1"/>
      <c r="C24" s="2"/>
      <c r="D24" s="2"/>
      <c r="E24" s="2"/>
      <c r="F24" s="2"/>
      <c r="G24" s="2"/>
      <c r="H24" s="2"/>
      <c r="I24" s="2"/>
      <c r="J24" s="3"/>
      <c r="M24" t="s">
        <v>33</v>
      </c>
      <c r="V24" t="s">
        <v>33</v>
      </c>
    </row>
    <row r="25" spans="2:29" ht="15" customHeight="1" x14ac:dyDescent="0.3">
      <c r="B25" s="4"/>
      <c r="C25" s="5"/>
      <c r="D25" s="5"/>
      <c r="E25" s="5"/>
      <c r="F25" s="5"/>
      <c r="G25" s="6"/>
      <c r="H25" s="6" t="s">
        <v>1</v>
      </c>
      <c r="I25" s="6" t="s">
        <v>2</v>
      </c>
      <c r="J25" s="7" t="s">
        <v>3</v>
      </c>
      <c r="M25" t="s">
        <v>21</v>
      </c>
      <c r="N25" t="s">
        <v>22</v>
      </c>
      <c r="O25" t="s">
        <v>23</v>
      </c>
      <c r="P25" t="s">
        <v>24</v>
      </c>
      <c r="Q25" t="s">
        <v>26</v>
      </c>
      <c r="R25" t="s">
        <v>28</v>
      </c>
      <c r="S25" t="s">
        <v>29</v>
      </c>
      <c r="T25" t="s">
        <v>30</v>
      </c>
      <c r="V25" t="s">
        <v>21</v>
      </c>
      <c r="W25" t="s">
        <v>22</v>
      </c>
      <c r="X25" t="s">
        <v>23</v>
      </c>
      <c r="Y25" t="s">
        <v>24</v>
      </c>
      <c r="Z25" t="s">
        <v>26</v>
      </c>
      <c r="AA25" t="s">
        <v>28</v>
      </c>
      <c r="AB25" t="s">
        <v>29</v>
      </c>
      <c r="AC25" t="s">
        <v>30</v>
      </c>
    </row>
    <row r="26" spans="2:29" ht="15" thickBot="1" x14ac:dyDescent="0.35">
      <c r="B26" s="4"/>
      <c r="C26" s="5"/>
      <c r="D26" s="6" t="s">
        <v>4</v>
      </c>
      <c r="E26" s="8">
        <f>E27*(E28/E29)</f>
        <v>-0.30139465043935076</v>
      </c>
      <c r="F26" s="5"/>
      <c r="G26" s="6" t="s">
        <v>5</v>
      </c>
      <c r="H26" s="6">
        <f>E26</f>
        <v>-0.30139465043935076</v>
      </c>
      <c r="I26" s="6"/>
      <c r="J26" s="7"/>
      <c r="P26" t="s">
        <v>25</v>
      </c>
      <c r="Q26" t="s">
        <v>27</v>
      </c>
      <c r="T26" t="s">
        <v>31</v>
      </c>
      <c r="Y26" t="s">
        <v>25</v>
      </c>
      <c r="Z26" t="s">
        <v>27</v>
      </c>
      <c r="AC26" t="s">
        <v>31</v>
      </c>
    </row>
    <row r="27" spans="2:29" x14ac:dyDescent="0.3">
      <c r="B27" s="90" t="s">
        <v>4</v>
      </c>
      <c r="C27" s="91"/>
      <c r="D27" s="9" t="s">
        <v>6</v>
      </c>
      <c r="E27">
        <v>-10.10406</v>
      </c>
      <c r="F27" s="5"/>
      <c r="G27" s="6" t="s">
        <v>13</v>
      </c>
      <c r="H27" s="21">
        <f>E28</f>
        <v>7.9941890999999998</v>
      </c>
      <c r="I27" s="11">
        <f>H27+H27*J27</f>
        <v>8.7936080099999998</v>
      </c>
      <c r="J27" s="12">
        <v>0.1</v>
      </c>
      <c r="M27" t="s">
        <v>34</v>
      </c>
      <c r="N27" t="s">
        <v>34</v>
      </c>
      <c r="O27">
        <v>1</v>
      </c>
      <c r="P27">
        <v>332.09091000000001</v>
      </c>
      <c r="Q27">
        <v>16.47606</v>
      </c>
      <c r="R27">
        <v>20.16</v>
      </c>
      <c r="S27" t="s">
        <v>35</v>
      </c>
      <c r="T27">
        <v>0</v>
      </c>
      <c r="V27" t="s">
        <v>34</v>
      </c>
      <c r="W27" t="s">
        <v>34</v>
      </c>
      <c r="X27">
        <v>1</v>
      </c>
      <c r="Y27">
        <v>6.1460400000000002</v>
      </c>
      <c r="Z27">
        <v>0.29358000000000001</v>
      </c>
      <c r="AA27">
        <v>20.94</v>
      </c>
      <c r="AB27" t="s">
        <v>35</v>
      </c>
      <c r="AC27">
        <v>0</v>
      </c>
    </row>
    <row r="28" spans="2:29" ht="15" thickBot="1" x14ac:dyDescent="0.35">
      <c r="B28" s="92"/>
      <c r="C28" s="93"/>
      <c r="D28" s="9" t="s">
        <v>8</v>
      </c>
      <c r="E28">
        <v>7.9941890999999998</v>
      </c>
      <c r="F28" s="5"/>
      <c r="G28" s="6" t="s">
        <v>14</v>
      </c>
      <c r="H28" s="13">
        <v>151134</v>
      </c>
      <c r="I28" s="14">
        <f>H28+H28*J28</f>
        <v>146578.90209004993</v>
      </c>
      <c r="J28" s="15">
        <f>J27*H26</f>
        <v>-3.0139465043935078E-2</v>
      </c>
      <c r="M28" t="s">
        <v>32</v>
      </c>
      <c r="N28" t="s">
        <v>32</v>
      </c>
      <c r="O28">
        <v>1</v>
      </c>
      <c r="P28">
        <v>0.12587000000000001</v>
      </c>
      <c r="Q28">
        <v>4.3529999999999999E-2</v>
      </c>
      <c r="R28">
        <v>2.89</v>
      </c>
      <c r="S28">
        <v>4.0000000000000001E-3</v>
      </c>
      <c r="T28">
        <v>1.0000199999999999</v>
      </c>
      <c r="V28" t="s">
        <v>32</v>
      </c>
      <c r="W28" t="s">
        <v>32</v>
      </c>
      <c r="X28">
        <v>1</v>
      </c>
      <c r="Y28">
        <v>2.5100000000000001E-3</v>
      </c>
      <c r="Z28">
        <v>7.7570000000000004E-4</v>
      </c>
      <c r="AA28">
        <v>3.23</v>
      </c>
      <c r="AB28">
        <v>1.2999999999999999E-3</v>
      </c>
      <c r="AC28">
        <v>1.0000199999999999</v>
      </c>
    </row>
    <row r="29" spans="2:29" x14ac:dyDescent="0.3">
      <c r="B29" s="4"/>
      <c r="C29" s="5"/>
      <c r="D29" s="6" t="s">
        <v>10</v>
      </c>
      <c r="E29">
        <v>268</v>
      </c>
      <c r="F29" s="5"/>
      <c r="G29" s="6" t="s">
        <v>11</v>
      </c>
      <c r="H29" s="16">
        <f>H28*H27</f>
        <v>1208193.7754394</v>
      </c>
      <c r="I29" s="11">
        <f>I28*I27</f>
        <v>1288957.4075160688</v>
      </c>
      <c r="J29" s="17">
        <f>(I29-H29)/H29</f>
        <v>6.6846588451671504E-2</v>
      </c>
      <c r="M29" t="s">
        <v>36</v>
      </c>
      <c r="N29" t="s">
        <v>36</v>
      </c>
      <c r="O29">
        <v>1</v>
      </c>
      <c r="P29">
        <v>-10.10406</v>
      </c>
      <c r="Q29">
        <v>1.8678699999999999</v>
      </c>
      <c r="R29">
        <v>-5.41</v>
      </c>
      <c r="S29" t="s">
        <v>35</v>
      </c>
      <c r="T29">
        <v>1.0000199999999999</v>
      </c>
      <c r="V29" t="s">
        <v>36</v>
      </c>
      <c r="W29" t="s">
        <v>36</v>
      </c>
      <c r="X29">
        <v>1</v>
      </c>
      <c r="Y29">
        <v>-0.19034999999999999</v>
      </c>
      <c r="Z29">
        <v>3.3279999999999997E-2</v>
      </c>
      <c r="AA29">
        <v>-5.72</v>
      </c>
      <c r="AB29" t="s">
        <v>35</v>
      </c>
      <c r="AC29">
        <v>1.0000199999999999</v>
      </c>
    </row>
    <row r="30" spans="2:29" ht="15" thickBot="1" x14ac:dyDescent="0.35">
      <c r="B30" s="18"/>
      <c r="C30" s="19"/>
      <c r="D30" s="19"/>
      <c r="E30" s="19"/>
      <c r="F30" s="19"/>
      <c r="G30" s="19"/>
      <c r="H30" s="19"/>
      <c r="I30" s="19"/>
      <c r="J30" s="20"/>
    </row>
    <row r="32" spans="2:29" ht="15" thickBot="1" x14ac:dyDescent="0.35">
      <c r="B32" t="s">
        <v>16</v>
      </c>
    </row>
    <row r="33" spans="1:29" ht="15" customHeight="1" x14ac:dyDescent="0.3">
      <c r="B33" s="1"/>
      <c r="C33" s="2"/>
      <c r="D33" s="2"/>
      <c r="E33" s="2"/>
      <c r="F33" s="2"/>
      <c r="G33" s="2"/>
      <c r="H33" s="2"/>
      <c r="I33" s="2"/>
      <c r="J33" s="3"/>
      <c r="M33" t="s">
        <v>33</v>
      </c>
      <c r="V33" t="s">
        <v>33</v>
      </c>
    </row>
    <row r="34" spans="1:29" x14ac:dyDescent="0.3">
      <c r="B34" s="4"/>
      <c r="C34" s="5"/>
      <c r="D34" s="5"/>
      <c r="E34" s="5"/>
      <c r="F34" s="5"/>
      <c r="G34" s="6"/>
      <c r="H34" s="6" t="s">
        <v>1</v>
      </c>
      <c r="I34" s="6" t="s">
        <v>2</v>
      </c>
      <c r="J34" s="7" t="s">
        <v>3</v>
      </c>
      <c r="M34" t="s">
        <v>21</v>
      </c>
      <c r="N34" t="s">
        <v>22</v>
      </c>
      <c r="O34" t="s">
        <v>23</v>
      </c>
      <c r="P34" t="s">
        <v>24</v>
      </c>
      <c r="Q34" t="s">
        <v>26</v>
      </c>
      <c r="R34" t="s">
        <v>28</v>
      </c>
      <c r="S34" t="s">
        <v>29</v>
      </c>
      <c r="T34" t="s">
        <v>30</v>
      </c>
      <c r="V34" t="s">
        <v>21</v>
      </c>
      <c r="W34" t="s">
        <v>22</v>
      </c>
      <c r="X34" t="s">
        <v>23</v>
      </c>
      <c r="Y34" t="s">
        <v>24</v>
      </c>
      <c r="Z34" t="s">
        <v>26</v>
      </c>
      <c r="AA34" t="s">
        <v>28</v>
      </c>
      <c r="AB34" t="s">
        <v>29</v>
      </c>
      <c r="AC34" t="s">
        <v>30</v>
      </c>
    </row>
    <row r="35" spans="1:29" ht="15" thickBot="1" x14ac:dyDescent="0.35">
      <c r="B35" s="4"/>
      <c r="C35" s="5"/>
      <c r="D35" s="6" t="s">
        <v>4</v>
      </c>
      <c r="E35" s="8">
        <f>E36*(E37/E38)</f>
        <v>-0.26923499604727197</v>
      </c>
      <c r="F35" s="5"/>
      <c r="G35" s="6" t="s">
        <v>5</v>
      </c>
      <c r="H35" s="6">
        <f>E35</f>
        <v>-0.26923499604727197</v>
      </c>
      <c r="I35" s="6"/>
      <c r="J35" s="7"/>
      <c r="P35" t="s">
        <v>25</v>
      </c>
      <c r="Q35" t="s">
        <v>27</v>
      </c>
      <c r="T35" t="s">
        <v>31</v>
      </c>
      <c r="Y35" t="s">
        <v>25</v>
      </c>
      <c r="Z35" t="s">
        <v>27</v>
      </c>
      <c r="AC35" t="s">
        <v>31</v>
      </c>
    </row>
    <row r="36" spans="1:29" ht="15" customHeight="1" x14ac:dyDescent="0.3">
      <c r="B36" s="90" t="s">
        <v>4</v>
      </c>
      <c r="C36" s="91"/>
      <c r="D36" s="9" t="s">
        <v>6</v>
      </c>
      <c r="E36">
        <v>-4.0608899999999997</v>
      </c>
      <c r="F36" s="5"/>
      <c r="G36" s="6" t="s">
        <v>13</v>
      </c>
      <c r="H36" s="21">
        <f>E37</f>
        <v>8.2874380999999993</v>
      </c>
      <c r="I36" s="11">
        <f>H36+H36*J36</f>
        <v>9.1161819099999999</v>
      </c>
      <c r="J36" s="12">
        <v>0.1</v>
      </c>
      <c r="M36" t="s">
        <v>34</v>
      </c>
      <c r="N36" t="s">
        <v>34</v>
      </c>
      <c r="O36">
        <v>1</v>
      </c>
      <c r="P36">
        <v>153.0762</v>
      </c>
      <c r="Q36">
        <v>4.5560099999999997</v>
      </c>
      <c r="R36">
        <v>33.6</v>
      </c>
      <c r="S36" t="s">
        <v>35</v>
      </c>
      <c r="T36">
        <v>0</v>
      </c>
      <c r="V36" t="s">
        <v>34</v>
      </c>
      <c r="W36" t="s">
        <v>34</v>
      </c>
      <c r="X36">
        <v>1</v>
      </c>
      <c r="Y36">
        <v>6.38307</v>
      </c>
      <c r="Z36">
        <v>0.16829</v>
      </c>
      <c r="AA36">
        <v>37.93</v>
      </c>
      <c r="AB36" t="s">
        <v>35</v>
      </c>
      <c r="AC36">
        <v>0</v>
      </c>
    </row>
    <row r="37" spans="1:29" ht="15.75" customHeight="1" thickBot="1" x14ac:dyDescent="0.35">
      <c r="B37" s="92"/>
      <c r="C37" s="93"/>
      <c r="D37" s="9" t="s">
        <v>8</v>
      </c>
      <c r="E37">
        <v>8.2874380999999993</v>
      </c>
      <c r="F37" s="5"/>
      <c r="G37" s="6" t="s">
        <v>14</v>
      </c>
      <c r="H37" s="13">
        <v>170062</v>
      </c>
      <c r="I37" s="14">
        <f>H37+H37*J37</f>
        <v>165483.33581022089</v>
      </c>
      <c r="J37" s="15">
        <f>J36*H35</f>
        <v>-2.6923499604727199E-2</v>
      </c>
      <c r="M37" t="s">
        <v>32</v>
      </c>
      <c r="N37" t="s">
        <v>32</v>
      </c>
      <c r="O37">
        <v>1</v>
      </c>
      <c r="P37">
        <v>2.6890000000000001E-2</v>
      </c>
      <c r="Q37">
        <v>1.504E-2</v>
      </c>
      <c r="R37">
        <v>1.79</v>
      </c>
      <c r="S37">
        <v>7.3899999999999993E-2</v>
      </c>
      <c r="T37">
        <v>1.0004900000000001</v>
      </c>
      <c r="V37" t="s">
        <v>32</v>
      </c>
      <c r="W37" t="s">
        <v>32</v>
      </c>
      <c r="X37">
        <v>1</v>
      </c>
      <c r="Y37">
        <v>1.1299999999999999E-3</v>
      </c>
      <c r="Z37">
        <v>5.5542999999999999E-4</v>
      </c>
      <c r="AA37">
        <v>2.0299999999999998</v>
      </c>
      <c r="AB37">
        <v>4.2700000000000002E-2</v>
      </c>
      <c r="AC37">
        <v>1.0004900000000001</v>
      </c>
    </row>
    <row r="38" spans="1:29" x14ac:dyDescent="0.3">
      <c r="B38" s="4"/>
      <c r="C38" s="5"/>
      <c r="D38" s="6" t="s">
        <v>10</v>
      </c>
      <c r="E38">
        <v>125</v>
      </c>
      <c r="F38" s="5"/>
      <c r="G38" s="6" t="s">
        <v>11</v>
      </c>
      <c r="H38" s="16">
        <f>H37*H36</f>
        <v>1409378.2981621998</v>
      </c>
      <c r="I38" s="11">
        <f>I37*I36</f>
        <v>1508576.1923195908</v>
      </c>
      <c r="J38" s="17">
        <f>(I38-H38)/H38</f>
        <v>7.0384150434800258E-2</v>
      </c>
      <c r="M38" t="s">
        <v>36</v>
      </c>
      <c r="N38" t="s">
        <v>36</v>
      </c>
      <c r="O38">
        <v>1</v>
      </c>
      <c r="P38">
        <v>-4.0608899999999997</v>
      </c>
      <c r="Q38">
        <v>0.48974000000000001</v>
      </c>
      <c r="R38">
        <v>-8.2899999999999991</v>
      </c>
      <c r="S38" t="s">
        <v>35</v>
      </c>
      <c r="T38">
        <v>1.0004900000000001</v>
      </c>
      <c r="V38" t="s">
        <v>36</v>
      </c>
      <c r="W38" t="s">
        <v>36</v>
      </c>
      <c r="X38">
        <v>1</v>
      </c>
      <c r="Y38">
        <v>-0.1729</v>
      </c>
      <c r="Z38">
        <v>1.8089999999999998E-2</v>
      </c>
      <c r="AA38">
        <v>-9.56</v>
      </c>
      <c r="AB38" t="s">
        <v>35</v>
      </c>
      <c r="AC38">
        <v>1.0004900000000001</v>
      </c>
    </row>
    <row r="39" spans="1:29" ht="15" thickBot="1" x14ac:dyDescent="0.35">
      <c r="B39" s="18"/>
      <c r="C39" s="19"/>
      <c r="D39" s="19"/>
      <c r="E39" s="19"/>
      <c r="F39" s="19"/>
      <c r="G39" s="19"/>
      <c r="H39" s="19"/>
      <c r="I39" s="19"/>
      <c r="J39" s="20"/>
    </row>
    <row r="41" spans="1:29" x14ac:dyDescent="0.3">
      <c r="A41">
        <v>8.3526060999999991</v>
      </c>
    </row>
    <row r="42" spans="1:29" x14ac:dyDescent="0.3">
      <c r="A42">
        <v>124.9537105</v>
      </c>
    </row>
    <row r="44" spans="1:29" x14ac:dyDescent="0.3">
      <c r="C44" t="s">
        <v>4</v>
      </c>
    </row>
    <row r="45" spans="1:29" x14ac:dyDescent="0.3">
      <c r="B45" t="s">
        <v>0</v>
      </c>
      <c r="C45">
        <v>0.49916709977891066</v>
      </c>
    </row>
    <row r="46" spans="1:29" x14ac:dyDescent="0.3">
      <c r="B46" t="s">
        <v>12</v>
      </c>
      <c r="C46">
        <v>0.16564696739531171</v>
      </c>
    </row>
    <row r="47" spans="1:29" x14ac:dyDescent="0.3">
      <c r="B47" t="s">
        <v>15</v>
      </c>
      <c r="C47">
        <v>0.43371552968949062</v>
      </c>
    </row>
    <row r="48" spans="1:29" x14ac:dyDescent="0.3">
      <c r="B48" t="s">
        <v>16</v>
      </c>
      <c r="C48">
        <v>0.37628392498048302</v>
      </c>
    </row>
  </sheetData>
  <mergeCells count="4">
    <mergeCell ref="B36:C37"/>
    <mergeCell ref="B9:C10"/>
    <mergeCell ref="B18:C19"/>
    <mergeCell ref="B27:C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workbookViewId="0">
      <selection activeCell="G5" sqref="G5"/>
    </sheetView>
  </sheetViews>
  <sheetFormatPr defaultRowHeight="14.4" x14ac:dyDescent="0.3"/>
  <cols>
    <col min="1" max="1" width="20.33203125" bestFit="1" customWidth="1"/>
    <col min="3" max="3" width="13" customWidth="1"/>
    <col min="4" max="4" width="12" bestFit="1" customWidth="1"/>
    <col min="6" max="6" width="10.44140625" bestFit="1" customWidth="1"/>
    <col min="7" max="8" width="14.33203125" bestFit="1" customWidth="1"/>
    <col min="9" max="9" width="9.88671875" style="23" bestFit="1" customWidth="1"/>
    <col min="11" max="11" width="20.33203125" bestFit="1" customWidth="1"/>
    <col min="14" max="14" width="12.6640625" bestFit="1" customWidth="1"/>
    <col min="17" max="17" width="17.33203125" bestFit="1" customWidth="1"/>
    <col min="18" max="18" width="14.33203125" bestFit="1" customWidth="1"/>
    <col min="19" max="19" width="9.109375" style="23"/>
    <col min="27" max="27" width="12.6640625" bestFit="1" customWidth="1"/>
    <col min="28" max="28" width="12.5546875" bestFit="1" customWidth="1"/>
  </cols>
  <sheetData>
    <row r="1" spans="1:29" ht="15" thickBot="1" x14ac:dyDescent="0.35">
      <c r="A1" t="s">
        <v>37</v>
      </c>
      <c r="G1" s="24" t="s">
        <v>45</v>
      </c>
      <c r="K1" t="s">
        <v>46</v>
      </c>
      <c r="Q1" s="24" t="s">
        <v>45</v>
      </c>
    </row>
    <row r="2" spans="1:29" x14ac:dyDescent="0.3">
      <c r="A2" s="1" t="s">
        <v>41</v>
      </c>
      <c r="B2" s="2"/>
      <c r="C2" s="2"/>
      <c r="D2" s="2"/>
      <c r="E2" s="2"/>
      <c r="F2" s="2"/>
      <c r="G2" s="2"/>
      <c r="H2" s="2"/>
      <c r="I2" s="26"/>
      <c r="K2" s="1" t="s">
        <v>43</v>
      </c>
      <c r="L2" s="2"/>
      <c r="M2" s="2"/>
      <c r="N2" s="2"/>
      <c r="O2" s="2"/>
      <c r="P2" s="2"/>
      <c r="Q2" s="2"/>
      <c r="R2" s="2"/>
      <c r="S2" s="26"/>
      <c r="U2" s="1" t="s">
        <v>52</v>
      </c>
      <c r="V2" s="2"/>
      <c r="W2" s="2"/>
      <c r="X2" s="2"/>
      <c r="Y2" s="2"/>
      <c r="Z2" s="2"/>
      <c r="AA2" s="2"/>
      <c r="AB2" s="2"/>
      <c r="AC2" s="26"/>
    </row>
    <row r="3" spans="1:29" x14ac:dyDescent="0.3">
      <c r="A3" s="4"/>
      <c r="B3" s="5"/>
      <c r="C3" s="5"/>
      <c r="D3" s="5" t="str">
        <f>IF(D4&lt;-1,"Elastic", "Inelastice")</f>
        <v>Elastic</v>
      </c>
      <c r="E3" s="5"/>
      <c r="F3" s="6"/>
      <c r="G3" s="6" t="s">
        <v>1</v>
      </c>
      <c r="H3" s="6" t="s">
        <v>2</v>
      </c>
      <c r="I3" s="27" t="s">
        <v>3</v>
      </c>
      <c r="K3" s="4"/>
      <c r="L3" s="5"/>
      <c r="M3" s="5"/>
      <c r="N3" s="5" t="str">
        <f>IF(N4&lt;-1,"Elastic", "Inelastice")</f>
        <v>Inelastice</v>
      </c>
      <c r="O3" s="5"/>
      <c r="P3" s="6"/>
      <c r="Q3" s="6" t="s">
        <v>1</v>
      </c>
      <c r="R3" s="6" t="s">
        <v>2</v>
      </c>
      <c r="S3" s="27" t="s">
        <v>3</v>
      </c>
      <c r="U3" s="4"/>
      <c r="V3" s="5"/>
      <c r="W3" s="5"/>
      <c r="X3" s="5" t="str">
        <f>IF(X4&lt;-1,"Elastic", "Inelastice")</f>
        <v>Inelastice</v>
      </c>
      <c r="Y3" s="5"/>
      <c r="Z3" s="6"/>
      <c r="AA3" s="6" t="s">
        <v>1</v>
      </c>
      <c r="AB3" s="6" t="s">
        <v>2</v>
      </c>
      <c r="AC3" s="27" t="s">
        <v>3</v>
      </c>
    </row>
    <row r="4" spans="1:29" ht="15" thickBot="1" x14ac:dyDescent="0.35">
      <c r="A4" s="4"/>
      <c r="B4" s="5"/>
      <c r="C4" s="6" t="s">
        <v>4</v>
      </c>
      <c r="D4" s="8">
        <f>D5*(D6/D7)</f>
        <v>-3.7055941986512329</v>
      </c>
      <c r="E4" s="5"/>
      <c r="F4" s="6" t="s">
        <v>5</v>
      </c>
      <c r="G4" s="6">
        <v>0.8</v>
      </c>
      <c r="H4" s="6"/>
      <c r="I4" s="27"/>
      <c r="K4" s="4"/>
      <c r="L4" s="5"/>
      <c r="M4" s="6" t="s">
        <v>4</v>
      </c>
      <c r="N4" s="8">
        <f>N5*(N6/N7)</f>
        <v>-1.6519949943911601E-2</v>
      </c>
      <c r="O4" s="5"/>
      <c r="P4" s="6" t="s">
        <v>5</v>
      </c>
      <c r="Q4" s="6">
        <v>1</v>
      </c>
      <c r="R4" s="6"/>
      <c r="S4" s="27"/>
      <c r="U4" s="4"/>
      <c r="V4" s="5"/>
      <c r="W4" s="6" t="s">
        <v>4</v>
      </c>
      <c r="X4" s="8">
        <f>X5*(X6/X7)</f>
        <v>-0.21099697537498668</v>
      </c>
      <c r="Y4" s="5"/>
      <c r="Z4" s="6" t="s">
        <v>5</v>
      </c>
      <c r="AA4" s="6">
        <f>X4</f>
        <v>-0.21099697537498668</v>
      </c>
      <c r="AB4" s="6"/>
      <c r="AC4" s="27"/>
    </row>
    <row r="5" spans="1:29" ht="15" customHeight="1" x14ac:dyDescent="0.3">
      <c r="A5" s="90" t="str">
        <f>D3</f>
        <v>Elastic</v>
      </c>
      <c r="B5" s="91"/>
      <c r="C5" s="9" t="s">
        <v>6</v>
      </c>
      <c r="D5" s="10">
        <v>-9.0475999999999992</v>
      </c>
      <c r="E5" s="5"/>
      <c r="F5" s="6" t="s">
        <v>7</v>
      </c>
      <c r="G5">
        <v>10</v>
      </c>
      <c r="H5" s="11">
        <f>G5+G5*I5</f>
        <v>9</v>
      </c>
      <c r="I5" s="28">
        <v>-0.1</v>
      </c>
      <c r="K5" s="90" t="str">
        <f>N3</f>
        <v>Inelastice</v>
      </c>
      <c r="L5" s="91"/>
      <c r="M5" s="9" t="s">
        <v>6</v>
      </c>
      <c r="N5" s="10">
        <v>-1.8180000000000002E-2</v>
      </c>
      <c r="O5" s="5"/>
      <c r="P5" s="6" t="s">
        <v>7</v>
      </c>
      <c r="Q5">
        <f>N6</f>
        <v>13.0936469</v>
      </c>
      <c r="R5" s="11">
        <f>Q5+Q5*S5</f>
        <v>14.40301159</v>
      </c>
      <c r="S5" s="28">
        <v>0.1</v>
      </c>
      <c r="U5" s="90" t="str">
        <f>X3</f>
        <v>Inelastice</v>
      </c>
      <c r="V5" s="91"/>
      <c r="W5" s="9" t="s">
        <v>6</v>
      </c>
      <c r="X5" s="10">
        <v>-9.3310000000000004E-2</v>
      </c>
      <c r="Y5" s="5"/>
      <c r="Z5" s="6" t="s">
        <v>7</v>
      </c>
      <c r="AA5">
        <f>X6</f>
        <v>10.7951561</v>
      </c>
      <c r="AB5" s="11">
        <f>AA5+AA5*AC5</f>
        <v>11.874671709999999</v>
      </c>
      <c r="AC5" s="28">
        <v>0.1</v>
      </c>
    </row>
    <row r="6" spans="1:29" ht="15.75" customHeight="1" thickBot="1" x14ac:dyDescent="0.35">
      <c r="A6" s="92"/>
      <c r="B6" s="93"/>
      <c r="C6" s="9" t="s">
        <v>40</v>
      </c>
      <c r="D6">
        <v>10.549774299999999</v>
      </c>
      <c r="E6" s="5"/>
      <c r="F6" s="6" t="s">
        <v>9</v>
      </c>
      <c r="G6" s="13">
        <v>78106</v>
      </c>
      <c r="H6" s="14">
        <f>G6+G6*I6</f>
        <v>71857.52</v>
      </c>
      <c r="I6" s="25">
        <f>I5*G4</f>
        <v>-8.0000000000000016E-2</v>
      </c>
      <c r="K6" s="92"/>
      <c r="L6" s="93"/>
      <c r="M6" s="9" t="s">
        <v>40</v>
      </c>
      <c r="N6">
        <v>13.0936469</v>
      </c>
      <c r="O6" s="5"/>
      <c r="P6" s="6" t="s">
        <v>9</v>
      </c>
      <c r="Q6" s="13">
        <v>78106</v>
      </c>
      <c r="R6" s="14">
        <f>Q6+Q6*S6</f>
        <v>85916.6</v>
      </c>
      <c r="S6" s="25">
        <f>S5*Q4</f>
        <v>0.1</v>
      </c>
      <c r="U6" s="92"/>
      <c r="V6" s="93"/>
      <c r="W6" s="9" t="s">
        <v>40</v>
      </c>
      <c r="X6">
        <v>10.7951561</v>
      </c>
      <c r="Y6" s="5"/>
      <c r="Z6" s="6" t="s">
        <v>9</v>
      </c>
      <c r="AA6" s="13">
        <v>78106</v>
      </c>
      <c r="AB6" s="14">
        <f>AA6+AA6*AC6</f>
        <v>76457.987024136135</v>
      </c>
      <c r="AC6" s="25">
        <f>AC5*AA4</f>
        <v>-2.1099697537498671E-2</v>
      </c>
    </row>
    <row r="7" spans="1:29" x14ac:dyDescent="0.3">
      <c r="A7" s="4"/>
      <c r="B7" s="5"/>
      <c r="C7" s="6" t="s">
        <v>39</v>
      </c>
      <c r="D7">
        <v>25.758389300000001</v>
      </c>
      <c r="E7" s="5"/>
      <c r="F7" s="6" t="s">
        <v>11</v>
      </c>
      <c r="G7" s="16">
        <f>G6*G5</f>
        <v>781060</v>
      </c>
      <c r="H7" s="11">
        <f>H6*H5</f>
        <v>646717.68000000005</v>
      </c>
      <c r="I7" s="25">
        <f>(H7-G7)/G7</f>
        <v>-0.17199999999999993</v>
      </c>
      <c r="K7" s="4"/>
      <c r="L7" s="5"/>
      <c r="M7" s="6" t="s">
        <v>39</v>
      </c>
      <c r="N7">
        <v>14.409395999999999</v>
      </c>
      <c r="O7" s="5"/>
      <c r="P7" s="6" t="s">
        <v>11</v>
      </c>
      <c r="Q7" s="16">
        <v>10</v>
      </c>
      <c r="R7" s="11">
        <f>R6*R5</f>
        <v>1237457.785573394</v>
      </c>
      <c r="S7" s="25">
        <f>(R7-Q7)/Q7</f>
        <v>123744.77855733941</v>
      </c>
      <c r="U7" s="4"/>
      <c r="V7" s="5"/>
      <c r="W7" s="6" t="s">
        <v>39</v>
      </c>
      <c r="X7">
        <v>4.7739832</v>
      </c>
      <c r="Y7" s="5"/>
      <c r="Z7" s="6" t="s">
        <v>11</v>
      </c>
      <c r="AA7" s="16">
        <f>AA6*AA5</f>
        <v>843166.46234660002</v>
      </c>
      <c r="AB7" s="11">
        <f>AB6*AB5</f>
        <v>907913.49551905645</v>
      </c>
      <c r="AC7" s="25">
        <f>(AB7-AA7)/AA7</f>
        <v>7.6790332708751532E-2</v>
      </c>
    </row>
    <row r="8" spans="1:29" ht="15" thickBot="1" x14ac:dyDescent="0.35">
      <c r="A8" s="18"/>
      <c r="B8" s="19"/>
      <c r="C8" s="19"/>
      <c r="D8" s="19"/>
      <c r="E8" s="19"/>
      <c r="F8" s="19"/>
      <c r="G8" s="19"/>
      <c r="H8" s="19"/>
      <c r="I8" s="29"/>
      <c r="K8" s="18"/>
      <c r="L8" s="19"/>
      <c r="M8" s="19"/>
      <c r="N8" s="19"/>
      <c r="O8" s="19"/>
      <c r="P8" s="19"/>
      <c r="Q8" s="19"/>
      <c r="R8" s="19"/>
      <c r="S8" s="29"/>
      <c r="U8" s="18"/>
      <c r="V8" s="19"/>
      <c r="W8" s="19"/>
      <c r="X8" s="19"/>
      <c r="Y8" s="19"/>
      <c r="Z8" s="19"/>
      <c r="AA8" s="19"/>
      <c r="AB8" s="19"/>
      <c r="AC8" s="29"/>
    </row>
    <row r="9" spans="1:29" ht="15" thickBot="1" x14ac:dyDescent="0.35"/>
    <row r="10" spans="1:29" x14ac:dyDescent="0.3">
      <c r="A10" s="1" t="s">
        <v>38</v>
      </c>
      <c r="B10" s="2" t="s">
        <v>42</v>
      </c>
      <c r="C10" s="2"/>
      <c r="D10" s="2"/>
      <c r="E10" s="2"/>
      <c r="F10" s="2"/>
      <c r="G10" s="2"/>
      <c r="H10" s="2"/>
      <c r="I10" s="26"/>
      <c r="K10" s="1" t="s">
        <v>47</v>
      </c>
      <c r="L10" s="2"/>
      <c r="M10" s="2"/>
      <c r="N10" s="2"/>
      <c r="O10" s="2"/>
      <c r="P10" s="2"/>
      <c r="Q10" s="2"/>
      <c r="R10" s="2"/>
      <c r="S10" s="26"/>
      <c r="U10" s="1" t="s">
        <v>53</v>
      </c>
      <c r="V10" s="2"/>
      <c r="W10" s="2"/>
      <c r="X10" s="2"/>
      <c r="Y10" s="2"/>
      <c r="Z10" s="2"/>
      <c r="AA10" s="2"/>
      <c r="AB10" s="2"/>
      <c r="AC10" s="26"/>
    </row>
    <row r="11" spans="1:29" x14ac:dyDescent="0.3">
      <c r="A11" s="4"/>
      <c r="B11" s="5"/>
      <c r="C11" s="5"/>
      <c r="D11" s="5" t="str">
        <f>IF(D12&lt;-1,"Elastic", "Inelastice")</f>
        <v>Elastic</v>
      </c>
      <c r="E11" s="5"/>
      <c r="F11" s="6"/>
      <c r="G11" s="6" t="s">
        <v>1</v>
      </c>
      <c r="H11" s="6" t="s">
        <v>2</v>
      </c>
      <c r="I11" s="27" t="s">
        <v>3</v>
      </c>
      <c r="K11" s="4"/>
      <c r="L11" s="5"/>
      <c r="M11" s="5"/>
      <c r="N11" s="5" t="str">
        <f>IF(N12&lt;-1,"Elastic", "Inelastice")</f>
        <v>Inelastice</v>
      </c>
      <c r="O11" s="5"/>
      <c r="P11" s="6"/>
      <c r="Q11" s="6" t="s">
        <v>1</v>
      </c>
      <c r="R11" s="6" t="s">
        <v>2</v>
      </c>
      <c r="S11" s="27" t="s">
        <v>3</v>
      </c>
      <c r="U11" s="4"/>
      <c r="V11" s="5"/>
      <c r="W11" s="5"/>
      <c r="X11" s="5" t="str">
        <f>IF(X12&lt;-1,"Elastic", "Inelastice")</f>
        <v>Inelastice</v>
      </c>
      <c r="Y11" s="5"/>
      <c r="Z11" s="6"/>
      <c r="AA11" s="6" t="s">
        <v>1</v>
      </c>
      <c r="AB11" s="6" t="s">
        <v>2</v>
      </c>
      <c r="AC11" s="27" t="s">
        <v>3</v>
      </c>
    </row>
    <row r="12" spans="1:29" ht="15" thickBot="1" x14ac:dyDescent="0.35">
      <c r="A12" s="4"/>
      <c r="B12" s="5"/>
      <c r="C12" s="6" t="s">
        <v>4</v>
      </c>
      <c r="D12" s="8">
        <f>D13*(D14/D15)</f>
        <v>-3.6132888489226906</v>
      </c>
      <c r="E12" s="5"/>
      <c r="F12" s="6" t="s">
        <v>5</v>
      </c>
      <c r="G12" s="6">
        <f>D12</f>
        <v>-3.6132888489226906</v>
      </c>
      <c r="H12" s="6"/>
      <c r="I12" s="27"/>
      <c r="K12" s="4"/>
      <c r="L12" s="5"/>
      <c r="M12" s="6" t="s">
        <v>4</v>
      </c>
      <c r="N12" s="8">
        <f>N13*(N14/N15)</f>
        <v>-0.46993705566392208</v>
      </c>
      <c r="O12" s="5"/>
      <c r="P12" s="6" t="s">
        <v>5</v>
      </c>
      <c r="Q12" s="6">
        <f>N12</f>
        <v>-0.46993705566392208</v>
      </c>
      <c r="R12" s="6"/>
      <c r="S12" s="27"/>
      <c r="U12" s="4"/>
      <c r="V12" s="5"/>
      <c r="W12" s="6" t="s">
        <v>4</v>
      </c>
      <c r="X12" s="8">
        <f>X13*(X14/X15)</f>
        <v>-0.18352697802036949</v>
      </c>
      <c r="Y12" s="5"/>
      <c r="Z12" s="6" t="s">
        <v>5</v>
      </c>
      <c r="AA12" s="6">
        <f>X12</f>
        <v>-0.18352697802036949</v>
      </c>
      <c r="AB12" s="6"/>
      <c r="AC12" s="27"/>
    </row>
    <row r="13" spans="1:29" ht="15" customHeight="1" x14ac:dyDescent="0.3">
      <c r="A13" s="90" t="str">
        <f>D11</f>
        <v>Elastic</v>
      </c>
      <c r="B13" s="91"/>
      <c r="C13" s="9" t="s">
        <v>6</v>
      </c>
      <c r="D13" s="10">
        <v>-4.50502</v>
      </c>
      <c r="E13" s="5"/>
      <c r="F13" s="6" t="s">
        <v>7</v>
      </c>
      <c r="G13">
        <f>D14</f>
        <v>67.372900299999998</v>
      </c>
      <c r="H13" s="11">
        <f>G13+G13*I13</f>
        <v>60.635610270000001</v>
      </c>
      <c r="I13" s="28">
        <v>-0.1</v>
      </c>
      <c r="K13" s="90" t="str">
        <f>N11</f>
        <v>Inelastice</v>
      </c>
      <c r="L13" s="91"/>
      <c r="M13" s="9" t="s">
        <v>6</v>
      </c>
      <c r="N13" s="10">
        <v>-5.5789999999999999E-2</v>
      </c>
      <c r="O13" s="5"/>
      <c r="P13" s="6" t="s">
        <v>7</v>
      </c>
      <c r="Q13">
        <f>N14</f>
        <v>15.6332231</v>
      </c>
      <c r="R13" s="11">
        <f>Q13+Q13*S13</f>
        <v>17.196545409999999</v>
      </c>
      <c r="S13" s="28">
        <v>0.1</v>
      </c>
      <c r="U13" s="90" t="str">
        <f>X11</f>
        <v>Inelastice</v>
      </c>
      <c r="V13" s="91"/>
      <c r="W13" s="9" t="s">
        <v>6</v>
      </c>
      <c r="X13" s="10">
        <v>-2.5530000000000001E-2</v>
      </c>
      <c r="Y13" s="5"/>
      <c r="Z13" s="6" t="s">
        <v>7</v>
      </c>
      <c r="AA13">
        <f>X14</f>
        <v>10.4605216</v>
      </c>
      <c r="AB13" s="11">
        <f>AA13+AA13*AC13</f>
        <v>11.50657376</v>
      </c>
      <c r="AC13" s="28">
        <v>0.1</v>
      </c>
    </row>
    <row r="14" spans="1:29" ht="15.75" customHeight="1" thickBot="1" x14ac:dyDescent="0.35">
      <c r="A14" s="92"/>
      <c r="B14" s="93"/>
      <c r="C14" s="9" t="s">
        <v>40</v>
      </c>
      <c r="D14">
        <v>67.372900299999998</v>
      </c>
      <c r="E14" s="5"/>
      <c r="F14" s="6" t="s">
        <v>9</v>
      </c>
      <c r="G14" s="13">
        <v>78106</v>
      </c>
      <c r="H14" s="14">
        <f>G14+G14*I14</f>
        <v>106327.95388339557</v>
      </c>
      <c r="I14" s="25">
        <f>I13*G12</f>
        <v>0.36132888489226911</v>
      </c>
      <c r="K14" s="92"/>
      <c r="L14" s="93"/>
      <c r="M14" s="9" t="s">
        <v>40</v>
      </c>
      <c r="N14">
        <v>15.6332231</v>
      </c>
      <c r="O14" s="5"/>
      <c r="P14" s="6" t="s">
        <v>9</v>
      </c>
      <c r="Q14" s="13">
        <v>78106</v>
      </c>
      <c r="R14" s="14">
        <f>Q14+Q14*S14</f>
        <v>74435.509633031368</v>
      </c>
      <c r="S14" s="25">
        <f>S13*Q12</f>
        <v>-4.6993705566392208E-2</v>
      </c>
      <c r="U14" s="92"/>
      <c r="V14" s="93"/>
      <c r="W14" s="9" t="s">
        <v>40</v>
      </c>
      <c r="X14">
        <v>10.4605216</v>
      </c>
      <c r="Y14" s="5"/>
      <c r="Z14" s="6" t="s">
        <v>9</v>
      </c>
      <c r="AA14" s="13">
        <v>78106</v>
      </c>
      <c r="AB14" s="14">
        <f>AA14+AA14*AC14</f>
        <v>76672.544185474108</v>
      </c>
      <c r="AC14" s="25">
        <f>AC13*AA12</f>
        <v>-1.8352697802036948E-2</v>
      </c>
    </row>
    <row r="15" spans="1:29" x14ac:dyDescent="0.3">
      <c r="A15" s="4"/>
      <c r="B15" s="5"/>
      <c r="C15" s="6" t="s">
        <v>39</v>
      </c>
      <c r="D15">
        <v>84</v>
      </c>
      <c r="E15" s="5"/>
      <c r="F15" s="6" t="s">
        <v>11</v>
      </c>
      <c r="G15" s="16">
        <f>G14*G13</f>
        <v>5262227.7508317996</v>
      </c>
      <c r="H15" s="11">
        <f>H14*H13</f>
        <v>6447260.3724801075</v>
      </c>
      <c r="I15" s="25">
        <f>(H15-G15)/G15</f>
        <v>0.22519599640304241</v>
      </c>
      <c r="K15" s="4"/>
      <c r="L15" s="5"/>
      <c r="M15" s="6" t="s">
        <v>39</v>
      </c>
      <c r="N15">
        <v>1.8559454</v>
      </c>
      <c r="O15" s="5"/>
      <c r="P15" s="6" t="s">
        <v>11</v>
      </c>
      <c r="Q15" s="16">
        <f>Q14*Q13</f>
        <v>1221048.5234486</v>
      </c>
      <c r="R15" s="11">
        <f>R14*R13</f>
        <v>1280033.6215209162</v>
      </c>
      <c r="S15" s="25">
        <f>(R15-Q15)/Q15</f>
        <v>4.8306923876968465E-2</v>
      </c>
      <c r="U15" s="4"/>
      <c r="V15" s="5"/>
      <c r="W15" s="6" t="s">
        <v>39</v>
      </c>
      <c r="X15">
        <v>1.4551381999999999</v>
      </c>
      <c r="Y15" s="5"/>
      <c r="Z15" s="6" t="s">
        <v>11</v>
      </c>
      <c r="AA15" s="16">
        <f>AA14*AA13</f>
        <v>817029.50008959998</v>
      </c>
      <c r="AB15" s="11">
        <f>AB14*AB13</f>
        <v>882238.28503701696</v>
      </c>
      <c r="AC15" s="25">
        <f>(AB15-AA15)/AA15</f>
        <v>7.9812032417759485E-2</v>
      </c>
    </row>
    <row r="16" spans="1:29" ht="15" thickBot="1" x14ac:dyDescent="0.35">
      <c r="A16" s="18"/>
      <c r="B16" s="19"/>
      <c r="C16" s="19"/>
      <c r="D16" s="19"/>
      <c r="E16" s="19"/>
      <c r="F16" s="19"/>
      <c r="G16" s="19"/>
      <c r="H16" s="19"/>
      <c r="I16" s="29"/>
      <c r="K16" s="18"/>
      <c r="L16" s="19"/>
      <c r="M16" s="19"/>
      <c r="N16" s="19"/>
      <c r="O16" s="19"/>
      <c r="P16" s="19"/>
      <c r="Q16" s="19"/>
      <c r="R16" s="19"/>
      <c r="S16" s="29"/>
      <c r="U16" s="18"/>
      <c r="V16" s="19"/>
      <c r="W16" s="19"/>
      <c r="X16" s="19"/>
      <c r="Y16" s="19"/>
      <c r="Z16" s="19"/>
      <c r="AA16" s="19"/>
      <c r="AB16" s="19"/>
      <c r="AC16" s="29"/>
    </row>
    <row r="18" spans="1:29" ht="15" thickBot="1" x14ac:dyDescent="0.35"/>
    <row r="19" spans="1:29" x14ac:dyDescent="0.3">
      <c r="A19" s="1" t="s">
        <v>43</v>
      </c>
      <c r="B19" s="2"/>
      <c r="C19" s="2"/>
      <c r="D19" s="2"/>
      <c r="E19" s="2"/>
      <c r="F19" s="2"/>
      <c r="G19" s="2"/>
      <c r="H19" s="2"/>
      <c r="I19" s="26"/>
      <c r="K19" s="1" t="s">
        <v>48</v>
      </c>
      <c r="L19" s="2"/>
      <c r="M19" s="2"/>
      <c r="N19" s="2"/>
      <c r="O19" s="2"/>
      <c r="P19" s="2"/>
      <c r="Q19" s="2"/>
      <c r="R19" s="2"/>
      <c r="S19" s="26"/>
      <c r="U19" s="1" t="s">
        <v>54</v>
      </c>
      <c r="V19" s="2"/>
      <c r="W19" s="2"/>
      <c r="X19" s="2"/>
      <c r="Y19" s="2"/>
      <c r="Z19" s="2"/>
      <c r="AA19" s="2"/>
      <c r="AB19" s="2"/>
      <c r="AC19" s="26"/>
    </row>
    <row r="20" spans="1:29" x14ac:dyDescent="0.3">
      <c r="A20" s="4"/>
      <c r="B20" s="5"/>
      <c r="C20" s="5"/>
      <c r="D20" s="5" t="str">
        <f>IF(D21&lt;-1,"Elastic", "Inelastice")</f>
        <v>Elastic</v>
      </c>
      <c r="E20" s="5"/>
      <c r="F20" s="6"/>
      <c r="G20" s="6" t="s">
        <v>1</v>
      </c>
      <c r="H20" s="6" t="s">
        <v>2</v>
      </c>
      <c r="I20" s="27" t="s">
        <v>3</v>
      </c>
      <c r="K20" s="4"/>
      <c r="L20" s="5"/>
      <c r="M20" s="5"/>
      <c r="N20" s="5" t="str">
        <f>IF(N21&lt;-1,"Elastic", "Inelastice")</f>
        <v>Inelastice</v>
      </c>
      <c r="O20" s="5"/>
      <c r="P20" s="6"/>
      <c r="Q20" s="6" t="s">
        <v>1</v>
      </c>
      <c r="R20" s="6" t="s">
        <v>2</v>
      </c>
      <c r="S20" s="27" t="s">
        <v>3</v>
      </c>
      <c r="U20" s="4"/>
      <c r="V20" s="5"/>
      <c r="W20" s="5"/>
      <c r="X20" s="5" t="str">
        <f>IF(X21&lt;-1,"Elastic", "Inelastice")</f>
        <v>Inelastice</v>
      </c>
      <c r="Y20" s="5"/>
      <c r="Z20" s="6"/>
      <c r="AA20" s="6" t="s">
        <v>1</v>
      </c>
      <c r="AB20" s="6" t="s">
        <v>2</v>
      </c>
      <c r="AC20" s="27" t="s">
        <v>3</v>
      </c>
    </row>
    <row r="21" spans="1:29" ht="15" thickBot="1" x14ac:dyDescent="0.35">
      <c r="A21" s="4"/>
      <c r="B21" s="5"/>
      <c r="C21" s="6" t="s">
        <v>4</v>
      </c>
      <c r="D21" s="8">
        <f>D22*(D23/D24)</f>
        <v>-2.3608171590637808</v>
      </c>
      <c r="E21" s="5"/>
      <c r="F21" s="6" t="s">
        <v>5</v>
      </c>
      <c r="G21" s="6">
        <f>D21</f>
        <v>-2.3608171590637808</v>
      </c>
      <c r="H21" s="6"/>
      <c r="I21" s="27"/>
      <c r="K21" s="4"/>
      <c r="L21" s="5"/>
      <c r="M21" s="6" t="s">
        <v>4</v>
      </c>
      <c r="N21" s="8">
        <f>N22*(N23/N24)</f>
        <v>-0.41599576364796453</v>
      </c>
      <c r="O21" s="5"/>
      <c r="P21" s="6" t="s">
        <v>5</v>
      </c>
      <c r="Q21" s="6">
        <f>N21</f>
        <v>-0.41599576364796453</v>
      </c>
      <c r="R21" s="6"/>
      <c r="S21" s="27"/>
      <c r="U21" s="4"/>
      <c r="V21" s="5"/>
      <c r="W21" s="6" t="s">
        <v>4</v>
      </c>
      <c r="X21" s="8">
        <f>X22*(X23/X24)</f>
        <v>-0.2272004569093134</v>
      </c>
      <c r="Y21" s="5"/>
      <c r="Z21" s="6" t="s">
        <v>5</v>
      </c>
      <c r="AA21" s="6">
        <f>X21</f>
        <v>-0.2272004569093134</v>
      </c>
      <c r="AB21" s="6"/>
      <c r="AC21" s="27"/>
    </row>
    <row r="22" spans="1:29" ht="15" customHeight="1" x14ac:dyDescent="0.3">
      <c r="A22" s="90" t="str">
        <f>D20</f>
        <v>Elastic</v>
      </c>
      <c r="B22" s="91"/>
      <c r="C22" s="9" t="s">
        <v>6</v>
      </c>
      <c r="D22" s="10">
        <v>-2.5980500000000002</v>
      </c>
      <c r="E22" s="5"/>
      <c r="F22" s="6" t="s">
        <v>7</v>
      </c>
      <c r="G22">
        <f>D23</f>
        <v>13.0936469</v>
      </c>
      <c r="H22" s="11">
        <f>G22+G22*I22</f>
        <v>11.784282209999999</v>
      </c>
      <c r="I22" s="28">
        <v>-0.1</v>
      </c>
      <c r="K22" s="90" t="str">
        <f>N20</f>
        <v>Inelastice</v>
      </c>
      <c r="L22" s="91"/>
      <c r="M22" s="9" t="s">
        <v>6</v>
      </c>
      <c r="N22" s="10">
        <v>-4.3610000000000003E-2</v>
      </c>
      <c r="O22" s="5"/>
      <c r="P22" s="6" t="s">
        <v>7</v>
      </c>
      <c r="Q22">
        <f>N23</f>
        <v>12.707807300000001</v>
      </c>
      <c r="R22" s="11">
        <f>Q22+Q22*S22</f>
        <v>13.978588030000001</v>
      </c>
      <c r="S22" s="28">
        <v>0.1</v>
      </c>
      <c r="U22" s="90" t="str">
        <f>X20</f>
        <v>Inelastice</v>
      </c>
      <c r="V22" s="91"/>
      <c r="W22" s="9" t="s">
        <v>6</v>
      </c>
      <c r="X22" s="10">
        <v>-1.3729999999999999E-2</v>
      </c>
      <c r="Y22" s="5"/>
      <c r="Z22" s="6" t="s">
        <v>7</v>
      </c>
      <c r="AA22">
        <f>X23</f>
        <v>8.6463342999999995</v>
      </c>
      <c r="AB22" s="11">
        <f>AA22+AA22*AC22</f>
        <v>9.5109677299999991</v>
      </c>
      <c r="AC22" s="28">
        <v>0.1</v>
      </c>
    </row>
    <row r="23" spans="1:29" ht="15.75" customHeight="1" thickBot="1" x14ac:dyDescent="0.35">
      <c r="A23" s="92"/>
      <c r="B23" s="93"/>
      <c r="C23" s="9" t="s">
        <v>40</v>
      </c>
      <c r="D23">
        <v>13.0936469</v>
      </c>
      <c r="E23" s="5"/>
      <c r="F23" s="6" t="s">
        <v>9</v>
      </c>
      <c r="G23" s="13">
        <v>78106</v>
      </c>
      <c r="H23" s="14">
        <f>G23+G23*I23</f>
        <v>96545.398502583572</v>
      </c>
      <c r="I23" s="25">
        <f>I22*G21</f>
        <v>0.23608171590637808</v>
      </c>
      <c r="K23" s="92"/>
      <c r="L23" s="93"/>
      <c r="M23" s="9" t="s">
        <v>40</v>
      </c>
      <c r="N23">
        <v>12.707807300000001</v>
      </c>
      <c r="O23" s="5"/>
      <c r="P23" s="6" t="s">
        <v>9</v>
      </c>
      <c r="Q23" s="13">
        <v>78106</v>
      </c>
      <c r="R23" s="14">
        <f>Q23+Q23*S23</f>
        <v>74856.823488451206</v>
      </c>
      <c r="S23" s="25">
        <f>S22*Q21</f>
        <v>-4.1599576364796456E-2</v>
      </c>
      <c r="U23" s="92"/>
      <c r="V23" s="93"/>
      <c r="W23" s="9" t="s">
        <v>40</v>
      </c>
      <c r="X23">
        <v>8.6463342999999995</v>
      </c>
      <c r="Y23" s="5"/>
      <c r="Z23" s="6" t="s">
        <v>9</v>
      </c>
      <c r="AA23" s="13">
        <v>78106</v>
      </c>
      <c r="AB23" s="14">
        <f>AA23+AA23*AC23</f>
        <v>76331.428111264118</v>
      </c>
      <c r="AC23" s="25">
        <f>AC22*AA21</f>
        <v>-2.2720045690931341E-2</v>
      </c>
    </row>
    <row r="24" spans="1:29" x14ac:dyDescent="0.3">
      <c r="A24" s="4"/>
      <c r="B24" s="5"/>
      <c r="C24" s="6" t="s">
        <v>39</v>
      </c>
      <c r="D24">
        <v>14.409395999999999</v>
      </c>
      <c r="E24" s="5"/>
      <c r="F24" s="6" t="s">
        <v>11</v>
      </c>
      <c r="G24" s="16">
        <f>G23*G22</f>
        <v>1022692.3847714</v>
      </c>
      <c r="H24" s="11">
        <f>H23*H22</f>
        <v>1137718.2220313561</v>
      </c>
      <c r="I24" s="25">
        <f>(H24-G24)/G24</f>
        <v>0.11247354431574016</v>
      </c>
      <c r="K24" s="4"/>
      <c r="L24" s="5"/>
      <c r="M24" s="6" t="s">
        <v>39</v>
      </c>
      <c r="N24">
        <v>1.332195</v>
      </c>
      <c r="O24" s="5"/>
      <c r="P24" s="6" t="s">
        <v>11</v>
      </c>
      <c r="Q24" s="16">
        <f>Q23*Q22</f>
        <v>992555.99697380001</v>
      </c>
      <c r="R24" s="11">
        <f>R23*R22</f>
        <v>1046392.696779487</v>
      </c>
      <c r="S24" s="25">
        <f>(R24-Q24)/Q24</f>
        <v>5.4240465998723945E-2</v>
      </c>
      <c r="U24" s="4"/>
      <c r="V24" s="5"/>
      <c r="W24" s="6" t="s">
        <v>39</v>
      </c>
      <c r="X24">
        <v>0.52250850000000004</v>
      </c>
      <c r="Y24" s="5"/>
      <c r="Z24" s="6" t="s">
        <v>11</v>
      </c>
      <c r="AA24" s="16">
        <f>AA23*AA22</f>
        <v>675330.58683579997</v>
      </c>
      <c r="AB24" s="11">
        <f>AB23*AB22</f>
        <v>725985.7495510478</v>
      </c>
      <c r="AC24" s="25">
        <f>(AB24-AA24)/AA24</f>
        <v>7.5007949739975488E-2</v>
      </c>
    </row>
    <row r="25" spans="1:29" ht="15" thickBot="1" x14ac:dyDescent="0.35">
      <c r="A25" s="18"/>
      <c r="B25" s="19"/>
      <c r="C25" s="19"/>
      <c r="D25" s="19"/>
      <c r="E25" s="19"/>
      <c r="F25" s="19"/>
      <c r="G25" s="19"/>
      <c r="H25" s="19"/>
      <c r="I25" s="29"/>
      <c r="K25" s="18"/>
      <c r="L25" s="19"/>
      <c r="M25" s="19"/>
      <c r="N25" s="19"/>
      <c r="O25" s="19"/>
      <c r="P25" s="19"/>
      <c r="Q25" s="19"/>
      <c r="R25" s="19"/>
      <c r="S25" s="29"/>
      <c r="U25" s="18"/>
      <c r="V25" s="19"/>
      <c r="W25" s="19"/>
      <c r="X25" s="19"/>
      <c r="Y25" s="19"/>
      <c r="Z25" s="19"/>
      <c r="AA25" s="19"/>
      <c r="AB25" s="19"/>
      <c r="AC25" s="29"/>
    </row>
    <row r="26" spans="1:29" ht="15" thickBot="1" x14ac:dyDescent="0.35"/>
    <row r="27" spans="1:29" x14ac:dyDescent="0.3">
      <c r="A27" s="1" t="s">
        <v>44</v>
      </c>
      <c r="B27" s="2"/>
      <c r="C27" s="2"/>
      <c r="D27" s="2"/>
      <c r="E27" s="2"/>
      <c r="F27" s="2"/>
      <c r="G27" s="2"/>
      <c r="H27" s="2"/>
      <c r="I27" s="26"/>
      <c r="K27" s="1" t="s">
        <v>44</v>
      </c>
      <c r="L27" s="2"/>
      <c r="M27" s="2"/>
      <c r="N27" s="2"/>
      <c r="O27" s="2"/>
      <c r="P27" s="2"/>
      <c r="Q27" s="2"/>
      <c r="R27" s="2"/>
      <c r="S27" s="26"/>
      <c r="U27" s="1" t="s">
        <v>54</v>
      </c>
      <c r="V27" s="2"/>
      <c r="W27" s="2"/>
      <c r="X27" s="2"/>
      <c r="Y27" s="2"/>
      <c r="Z27" s="2"/>
      <c r="AA27" s="2"/>
      <c r="AB27" s="2"/>
      <c r="AC27" s="26"/>
    </row>
    <row r="28" spans="1:29" x14ac:dyDescent="0.3">
      <c r="A28" s="4"/>
      <c r="B28" s="5"/>
      <c r="C28" s="5"/>
      <c r="D28" s="5" t="str">
        <f>IF(D29&lt;-1,"Elastic", "Inelastice")</f>
        <v>Elastic</v>
      </c>
      <c r="E28" s="5"/>
      <c r="F28" s="6"/>
      <c r="G28" s="6" t="s">
        <v>1</v>
      </c>
      <c r="H28" s="6" t="s">
        <v>2</v>
      </c>
      <c r="I28" s="27" t="s">
        <v>3</v>
      </c>
      <c r="K28" s="4"/>
      <c r="L28" s="5"/>
      <c r="M28" s="5"/>
      <c r="N28" s="5" t="str">
        <f>IF(N29&lt;-1,"Elastic", "Inelastice")</f>
        <v>Inelastice</v>
      </c>
      <c r="O28" s="5"/>
      <c r="P28" s="6"/>
      <c r="Q28" s="6" t="s">
        <v>1</v>
      </c>
      <c r="R28" s="6" t="s">
        <v>2</v>
      </c>
      <c r="S28" s="27" t="s">
        <v>3</v>
      </c>
      <c r="U28" s="4"/>
      <c r="V28" s="5"/>
      <c r="W28" s="5"/>
      <c r="X28" s="5" t="str">
        <f>IF(X29&lt;-1,"Elastic", "Inelastice")</f>
        <v>Inelastice</v>
      </c>
      <c r="Y28" s="5"/>
      <c r="Z28" s="6"/>
      <c r="AA28" s="6" t="s">
        <v>1</v>
      </c>
      <c r="AB28" s="6" t="s">
        <v>2</v>
      </c>
      <c r="AC28" s="27" t="s">
        <v>3</v>
      </c>
    </row>
    <row r="29" spans="1:29" ht="15" thickBot="1" x14ac:dyDescent="0.35">
      <c r="A29" s="4"/>
      <c r="B29" s="5"/>
      <c r="C29" s="6" t="s">
        <v>4</v>
      </c>
      <c r="D29" s="8">
        <f>D30*(D31/D32)</f>
        <v>-7.2750580268338521</v>
      </c>
      <c r="E29" s="5"/>
      <c r="F29" s="6" t="s">
        <v>5</v>
      </c>
      <c r="G29" s="6">
        <f>D29</f>
        <v>-7.2750580268338521</v>
      </c>
      <c r="H29" s="6"/>
      <c r="I29" s="27"/>
      <c r="K29" s="4"/>
      <c r="L29" s="5"/>
      <c r="M29" s="6" t="s">
        <v>4</v>
      </c>
      <c r="N29" s="8">
        <f>N30*(N31/N32)</f>
        <v>-0.47992819702668527</v>
      </c>
      <c r="O29" s="5"/>
      <c r="P29" s="6" t="s">
        <v>5</v>
      </c>
      <c r="Q29" s="6">
        <f>N29</f>
        <v>-0.47992819702668527</v>
      </c>
      <c r="R29" s="6"/>
      <c r="S29" s="27"/>
      <c r="U29" s="4"/>
      <c r="V29" s="5"/>
      <c r="W29" s="6" t="s">
        <v>4</v>
      </c>
      <c r="X29" s="8">
        <f>X30*(X31/X32)</f>
        <v>-0.30297482595321357</v>
      </c>
      <c r="Y29" s="5"/>
      <c r="Z29" s="6" t="s">
        <v>5</v>
      </c>
      <c r="AA29" s="6">
        <f>X29</f>
        <v>-0.30297482595321357</v>
      </c>
      <c r="AB29" s="6"/>
      <c r="AC29" s="27"/>
    </row>
    <row r="30" spans="1:29" ht="15" customHeight="1" x14ac:dyDescent="0.3">
      <c r="A30" s="90" t="str">
        <f>D28</f>
        <v>Elastic</v>
      </c>
      <c r="B30" s="91"/>
      <c r="C30" s="9" t="s">
        <v>6</v>
      </c>
      <c r="D30" s="10">
        <v>-10.911099999999999</v>
      </c>
      <c r="E30" s="5"/>
      <c r="F30" s="6" t="s">
        <v>7</v>
      </c>
      <c r="G30">
        <f>D31</f>
        <v>9.2227332999999998</v>
      </c>
      <c r="H30" s="11">
        <f>G30+G30*I30</f>
        <v>8.3004599700000004</v>
      </c>
      <c r="I30" s="28">
        <v>-0.1</v>
      </c>
      <c r="K30" s="90" t="str">
        <f>N28</f>
        <v>Inelastice</v>
      </c>
      <c r="L30" s="91"/>
      <c r="M30" s="9" t="s">
        <v>6</v>
      </c>
      <c r="N30" s="10">
        <v>-4.5289999999999997E-2</v>
      </c>
      <c r="O30" s="5"/>
      <c r="P30" s="6" t="s">
        <v>7</v>
      </c>
      <c r="Q30">
        <f>N31</f>
        <v>11.853523900000001</v>
      </c>
      <c r="R30" s="11">
        <f>Q30+Q30*S30</f>
        <v>13.038876290000001</v>
      </c>
      <c r="S30" s="28">
        <v>0.1</v>
      </c>
      <c r="U30" s="90" t="str">
        <f>X28</f>
        <v>Inelastice</v>
      </c>
      <c r="V30" s="91"/>
      <c r="W30" s="9" t="s">
        <v>6</v>
      </c>
      <c r="X30" s="10">
        <v>-6.9959999999999994E-2</v>
      </c>
      <c r="Y30" s="5"/>
      <c r="Z30" s="6" t="s">
        <v>7</v>
      </c>
      <c r="AA30">
        <f>X31</f>
        <v>8.6008697999999999</v>
      </c>
      <c r="AB30" s="11">
        <f>AA30+AA30*AC30</f>
        <v>9.4609567800000001</v>
      </c>
      <c r="AC30" s="28">
        <v>0.1</v>
      </c>
    </row>
    <row r="31" spans="1:29" ht="15.75" customHeight="1" thickBot="1" x14ac:dyDescent="0.35">
      <c r="A31" s="92"/>
      <c r="B31" s="93"/>
      <c r="C31" s="9" t="s">
        <v>40</v>
      </c>
      <c r="D31">
        <v>9.2227332999999998</v>
      </c>
      <c r="E31" s="5"/>
      <c r="F31" s="6" t="s">
        <v>9</v>
      </c>
      <c r="G31" s="13">
        <v>78106</v>
      </c>
      <c r="H31" s="14">
        <f>G31+G31*I31</f>
        <v>134928.56822438849</v>
      </c>
      <c r="I31" s="25">
        <f>I30*G29</f>
        <v>0.72750580268338527</v>
      </c>
      <c r="K31" s="92"/>
      <c r="L31" s="93"/>
      <c r="M31" s="9" t="s">
        <v>40</v>
      </c>
      <c r="N31">
        <v>11.853523900000001</v>
      </c>
      <c r="O31" s="5"/>
      <c r="P31" s="6" t="s">
        <v>9</v>
      </c>
      <c r="Q31" s="13">
        <v>78106</v>
      </c>
      <c r="R31" s="14">
        <f>Q31+Q31*S31</f>
        <v>74357.472824303375</v>
      </c>
      <c r="S31" s="25">
        <f>S30*Q29</f>
        <v>-4.7992819702668527E-2</v>
      </c>
      <c r="U31" s="92"/>
      <c r="V31" s="93"/>
      <c r="W31" s="9" t="s">
        <v>40</v>
      </c>
      <c r="X31">
        <v>8.6008697999999999</v>
      </c>
      <c r="Y31" s="5"/>
      <c r="Z31" s="6" t="s">
        <v>9</v>
      </c>
      <c r="AA31" s="13">
        <v>78106</v>
      </c>
      <c r="AB31" s="14">
        <f>AA31+AA31*AC31</f>
        <v>75739.584824409831</v>
      </c>
      <c r="AC31" s="25">
        <f>AC30*AA29</f>
        <v>-3.0297482595321359E-2</v>
      </c>
    </row>
    <row r="32" spans="1:29" x14ac:dyDescent="0.3">
      <c r="A32" s="4"/>
      <c r="B32" s="5"/>
      <c r="C32" s="6" t="s">
        <v>39</v>
      </c>
      <c r="D32">
        <v>13.832214799999999</v>
      </c>
      <c r="E32" s="5"/>
      <c r="F32" s="6" t="s">
        <v>11</v>
      </c>
      <c r="G32" s="16">
        <f>G31*G30</f>
        <v>720350.80712979997</v>
      </c>
      <c r="H32" s="11">
        <f>H31*H30</f>
        <v>1119969.1793559508</v>
      </c>
      <c r="I32" s="25">
        <f>(H32-G32)/G32</f>
        <v>0.55475522241504704</v>
      </c>
      <c r="K32" s="4"/>
      <c r="L32" s="5"/>
      <c r="M32" s="6" t="s">
        <v>39</v>
      </c>
      <c r="N32">
        <v>1.1185967000000001</v>
      </c>
      <c r="O32" s="5"/>
      <c r="P32" s="6" t="s">
        <v>11</v>
      </c>
      <c r="Q32" s="16">
        <f>Q31*Q30</f>
        <v>925831.33773340005</v>
      </c>
      <c r="R32" s="11">
        <f>R31*R30</f>
        <v>969537.88939312869</v>
      </c>
      <c r="S32" s="25">
        <f>(R32-Q32)/Q32</f>
        <v>4.7207898327064679E-2</v>
      </c>
      <c r="U32" s="4"/>
      <c r="V32" s="5"/>
      <c r="W32" s="6" t="s">
        <v>39</v>
      </c>
      <c r="X32">
        <v>1.9860291999999999</v>
      </c>
      <c r="Y32" s="5"/>
      <c r="Z32" s="6" t="s">
        <v>11</v>
      </c>
      <c r="AA32" s="16">
        <f>AA31*AA30</f>
        <v>671779.53659879998</v>
      </c>
      <c r="AB32" s="11">
        <f>AB31*AB30</f>
        <v>716568.93855888525</v>
      </c>
      <c r="AC32" s="25">
        <f>(AB32-AA32)/AA32</f>
        <v>6.6672769145146471E-2</v>
      </c>
    </row>
    <row r="33" spans="1:29" ht="15" thickBot="1" x14ac:dyDescent="0.35">
      <c r="A33" s="18"/>
      <c r="B33" s="19"/>
      <c r="C33" s="19"/>
      <c r="D33" s="19"/>
      <c r="E33" s="19"/>
      <c r="F33" s="19"/>
      <c r="G33" s="19"/>
      <c r="H33" s="19"/>
      <c r="I33" s="29"/>
      <c r="K33" s="18"/>
      <c r="L33" s="19"/>
      <c r="M33" s="19"/>
      <c r="N33" s="19"/>
      <c r="O33" s="19"/>
      <c r="P33" s="19"/>
      <c r="Q33" s="19"/>
      <c r="R33" s="19"/>
      <c r="S33" s="29"/>
      <c r="U33" s="18"/>
      <c r="V33" s="19"/>
      <c r="W33" s="19"/>
      <c r="X33" s="19"/>
      <c r="Y33" s="19"/>
      <c r="Z33" s="19"/>
      <c r="AA33" s="19"/>
      <c r="AB33" s="19"/>
      <c r="AC33" s="29"/>
    </row>
    <row r="39" spans="1:29" ht="15" thickBot="1" x14ac:dyDescent="0.35">
      <c r="A39" t="s">
        <v>49</v>
      </c>
      <c r="G39" s="24" t="s">
        <v>45</v>
      </c>
      <c r="K39" t="s">
        <v>51</v>
      </c>
      <c r="Q39" s="24" t="s">
        <v>45</v>
      </c>
    </row>
    <row r="40" spans="1:29" x14ac:dyDescent="0.3">
      <c r="A40" s="1" t="s">
        <v>38</v>
      </c>
      <c r="B40" s="2"/>
      <c r="C40" s="2"/>
      <c r="D40" s="2"/>
      <c r="E40" s="2"/>
      <c r="F40" s="2"/>
      <c r="G40" s="2"/>
      <c r="H40" s="2"/>
      <c r="I40" s="26"/>
      <c r="K40" s="1" t="s">
        <v>50</v>
      </c>
      <c r="L40" s="2"/>
      <c r="M40" s="2"/>
      <c r="N40" s="2"/>
      <c r="O40" s="2"/>
      <c r="P40" s="2"/>
      <c r="Q40" s="2"/>
      <c r="R40" s="2"/>
      <c r="S40" s="26"/>
    </row>
    <row r="41" spans="1:29" x14ac:dyDescent="0.3">
      <c r="A41" s="4"/>
      <c r="B41" s="5"/>
      <c r="C41" s="5"/>
      <c r="D41" s="5" t="str">
        <f>IF(D42&lt;-1,"Elastic", "Inelastice")</f>
        <v>Elastic</v>
      </c>
      <c r="E41" s="5"/>
      <c r="F41" s="6"/>
      <c r="G41" s="6" t="s">
        <v>1</v>
      </c>
      <c r="H41" s="6" t="s">
        <v>2</v>
      </c>
      <c r="I41" s="27" t="s">
        <v>3</v>
      </c>
      <c r="K41" s="4"/>
      <c r="L41" s="5"/>
      <c r="M41" s="5"/>
      <c r="N41" s="5" t="str">
        <f>IF(N42&lt;-1,"Elastic", "Inelastice")</f>
        <v>Inelastice</v>
      </c>
      <c r="O41" s="5"/>
      <c r="P41" s="6"/>
      <c r="Q41" s="6" t="s">
        <v>1</v>
      </c>
      <c r="R41" s="6" t="s">
        <v>2</v>
      </c>
      <c r="S41" s="27" t="s">
        <v>3</v>
      </c>
    </row>
    <row r="42" spans="1:29" ht="15" thickBot="1" x14ac:dyDescent="0.35">
      <c r="A42" s="4"/>
      <c r="B42" s="5"/>
      <c r="C42" s="6" t="s">
        <v>4</v>
      </c>
      <c r="D42" s="8">
        <f>D43*(D44/D45)</f>
        <v>-3.2501010108199866</v>
      </c>
      <c r="E42" s="5"/>
      <c r="F42" s="6" t="s">
        <v>5</v>
      </c>
      <c r="G42" s="6">
        <f>D42</f>
        <v>-3.2501010108199866</v>
      </c>
      <c r="H42" s="6"/>
      <c r="I42" s="27"/>
      <c r="K42" s="4"/>
      <c r="L42" s="5"/>
      <c r="M42" s="6" t="s">
        <v>4</v>
      </c>
      <c r="N42" s="8">
        <f>N43*(N44/N45)</f>
        <v>-0.47416513897566959</v>
      </c>
      <c r="O42" s="5"/>
      <c r="P42" s="6" t="s">
        <v>5</v>
      </c>
      <c r="Q42" s="6">
        <f>N42</f>
        <v>-0.47416513897566959</v>
      </c>
      <c r="R42" s="6"/>
      <c r="S42" s="27"/>
    </row>
    <row r="43" spans="1:29" ht="15" customHeight="1" x14ac:dyDescent="0.3">
      <c r="A43" s="90" t="str">
        <f>D41</f>
        <v>Elastic</v>
      </c>
      <c r="B43" s="91"/>
      <c r="C43" s="9" t="s">
        <v>6</v>
      </c>
      <c r="D43" s="10">
        <v>-1.9544999999999999</v>
      </c>
      <c r="E43" s="5"/>
      <c r="F43" s="6" t="s">
        <v>7</v>
      </c>
      <c r="G43">
        <f>D44</f>
        <v>35.831548499999997</v>
      </c>
      <c r="H43" s="11">
        <f>G43+G43*I43</f>
        <v>32.248393649999997</v>
      </c>
      <c r="I43" s="28">
        <v>-0.1</v>
      </c>
      <c r="K43" s="90" t="str">
        <f>N41</f>
        <v>Inelastice</v>
      </c>
      <c r="L43" s="91"/>
      <c r="M43" s="9" t="s">
        <v>6</v>
      </c>
      <c r="N43" s="10">
        <v>-0.10358000000000001</v>
      </c>
      <c r="O43" s="5"/>
      <c r="P43" s="6" t="s">
        <v>7</v>
      </c>
      <c r="Q43">
        <f>N44</f>
        <v>17.8738101</v>
      </c>
      <c r="R43" s="11">
        <f>Q43+Q43*S43</f>
        <v>19.661191110000001</v>
      </c>
      <c r="S43" s="28">
        <v>0.1</v>
      </c>
    </row>
    <row r="44" spans="1:29" ht="15.75" customHeight="1" thickBot="1" x14ac:dyDescent="0.35">
      <c r="A44" s="92"/>
      <c r="B44" s="93"/>
      <c r="C44" s="9" t="s">
        <v>40</v>
      </c>
      <c r="D44">
        <v>35.831548499999997</v>
      </c>
      <c r="E44" s="5"/>
      <c r="F44" s="6" t="s">
        <v>9</v>
      </c>
      <c r="G44" s="13">
        <v>78106</v>
      </c>
      <c r="H44" s="14">
        <f>G44+G44*I44</f>
        <v>103491.23895511059</v>
      </c>
      <c r="I44" s="25">
        <f>I43*G42</f>
        <v>0.32501010108199868</v>
      </c>
      <c r="K44" s="92"/>
      <c r="L44" s="93"/>
      <c r="M44" s="9" t="s">
        <v>40</v>
      </c>
      <c r="N44">
        <v>17.8738101</v>
      </c>
      <c r="O44" s="5"/>
      <c r="P44" s="6" t="s">
        <v>9</v>
      </c>
      <c r="Q44" s="13">
        <v>78106</v>
      </c>
      <c r="R44" s="14">
        <f>Q44+Q44*S44</f>
        <v>74402.485765516642</v>
      </c>
      <c r="S44" s="25">
        <f>S43*Q42</f>
        <v>-4.7416513897566959E-2</v>
      </c>
    </row>
    <row r="45" spans="1:29" x14ac:dyDescent="0.3">
      <c r="A45" s="4"/>
      <c r="B45" s="5"/>
      <c r="C45" s="6" t="s">
        <v>39</v>
      </c>
      <c r="D45">
        <v>21.547872300000002</v>
      </c>
      <c r="E45" s="5"/>
      <c r="F45" s="6" t="s">
        <v>11</v>
      </c>
      <c r="G45" s="16">
        <f>G44*G43</f>
        <v>2798658.9271409996</v>
      </c>
      <c r="H45" s="11">
        <f>H44*H43</f>
        <v>3337426.2131506205</v>
      </c>
      <c r="I45" s="25">
        <f>(H45-G45)/G45</f>
        <v>0.19250909097379881</v>
      </c>
      <c r="K45" s="4"/>
      <c r="L45" s="5"/>
      <c r="M45" s="6" t="s">
        <v>39</v>
      </c>
      <c r="N45">
        <v>3.9044819999999998</v>
      </c>
      <c r="O45" s="5"/>
      <c r="P45" s="6" t="s">
        <v>11</v>
      </c>
      <c r="Q45" s="16">
        <f>Q44*Q43</f>
        <v>1396051.8116706</v>
      </c>
      <c r="R45" s="11">
        <f>R44*R43</f>
        <v>1462841.4916948774</v>
      </c>
      <c r="S45" s="25">
        <f>(R45-Q45)/Q45</f>
        <v>4.7841834712676494E-2</v>
      </c>
    </row>
    <row r="46" spans="1:29" ht="15" thickBot="1" x14ac:dyDescent="0.35">
      <c r="A46" s="18"/>
      <c r="B46" s="19"/>
      <c r="C46" s="19"/>
      <c r="D46" s="19"/>
      <c r="E46" s="19"/>
      <c r="F46" s="19"/>
      <c r="G46" s="19"/>
      <c r="H46" s="19"/>
      <c r="I46" s="29"/>
      <c r="K46" s="18"/>
      <c r="L46" s="19"/>
      <c r="M46" s="19"/>
      <c r="N46" s="19"/>
      <c r="O46" s="19"/>
      <c r="P46" s="19"/>
      <c r="Q46" s="19"/>
      <c r="R46" s="19"/>
      <c r="S46" s="29"/>
    </row>
    <row r="47" spans="1:29" ht="15" thickBot="1" x14ac:dyDescent="0.35"/>
    <row r="48" spans="1:29" x14ac:dyDescent="0.3">
      <c r="A48" s="1" t="s">
        <v>50</v>
      </c>
      <c r="B48" s="2"/>
      <c r="C48" s="2"/>
      <c r="D48" s="2"/>
      <c r="E48" s="2"/>
      <c r="F48" s="2"/>
      <c r="G48" s="2"/>
      <c r="H48" s="2"/>
      <c r="I48" s="26"/>
      <c r="K48" s="1" t="s">
        <v>47</v>
      </c>
      <c r="L48" s="2"/>
      <c r="M48" s="2"/>
      <c r="N48" s="2"/>
      <c r="O48" s="2"/>
      <c r="P48" s="2"/>
      <c r="Q48" s="2"/>
      <c r="R48" s="2"/>
      <c r="S48" s="26"/>
    </row>
    <row r="49" spans="1:19" x14ac:dyDescent="0.3">
      <c r="A49" s="4"/>
      <c r="B49" s="5"/>
      <c r="C49" s="5"/>
      <c r="D49" s="5" t="str">
        <f>IF(D50&lt;-1,"Elastic", "Inelastice")</f>
        <v>Elastic</v>
      </c>
      <c r="E49" s="5"/>
      <c r="F49" s="6"/>
      <c r="G49" s="6" t="s">
        <v>1</v>
      </c>
      <c r="H49" s="6" t="s">
        <v>2</v>
      </c>
      <c r="I49" s="27" t="s">
        <v>3</v>
      </c>
      <c r="K49" s="4"/>
      <c r="L49" s="5"/>
      <c r="M49" s="5"/>
      <c r="N49" s="5" t="str">
        <f>IF(N50&lt;-1,"Elastic", "Inelastice")</f>
        <v>Elastic</v>
      </c>
      <c r="O49" s="5"/>
      <c r="P49" s="6"/>
      <c r="Q49" s="6" t="s">
        <v>1</v>
      </c>
      <c r="R49" s="6" t="s">
        <v>2</v>
      </c>
      <c r="S49" s="27" t="s">
        <v>3</v>
      </c>
    </row>
    <row r="50" spans="1:19" ht="15" thickBot="1" x14ac:dyDescent="0.35">
      <c r="A50" s="4"/>
      <c r="B50" s="5"/>
      <c r="C50" s="6" t="s">
        <v>4</v>
      </c>
      <c r="D50" s="8">
        <f>D51*(D52/D53)</f>
        <v>-1.0785981780327329</v>
      </c>
      <c r="E50" s="5"/>
      <c r="F50" s="6" t="s">
        <v>5</v>
      </c>
      <c r="G50" s="6">
        <f>D50</f>
        <v>-1.0785981780327329</v>
      </c>
      <c r="H50" s="6"/>
      <c r="I50" s="27"/>
      <c r="K50" s="4"/>
      <c r="L50" s="5"/>
      <c r="M50" s="6" t="s">
        <v>4</v>
      </c>
      <c r="N50" s="8">
        <f>N51*(N52/N53)</f>
        <v>-1.1146318872660126</v>
      </c>
      <c r="O50" s="5"/>
      <c r="P50" s="6" t="s">
        <v>5</v>
      </c>
      <c r="Q50" s="6">
        <f>N50</f>
        <v>-1.1146318872660126</v>
      </c>
      <c r="R50" s="6"/>
      <c r="S50" s="27"/>
    </row>
    <row r="51" spans="1:19" ht="15" customHeight="1" x14ac:dyDescent="0.3">
      <c r="A51" s="90" t="str">
        <f>D49</f>
        <v>Elastic</v>
      </c>
      <c r="B51" s="91"/>
      <c r="C51" s="9" t="s">
        <v>6</v>
      </c>
      <c r="D51" s="10">
        <v>-0.52354000000000001</v>
      </c>
      <c r="E51" s="5"/>
      <c r="F51" s="6" t="s">
        <v>7</v>
      </c>
      <c r="G51">
        <f>D52</f>
        <v>16.814024799999999</v>
      </c>
      <c r="H51" s="11">
        <f>G51+G51*I51</f>
        <v>15.132622319999999</v>
      </c>
      <c r="I51" s="28">
        <v>-0.1</v>
      </c>
      <c r="K51" s="90" t="str">
        <f>N49</f>
        <v>Elastic</v>
      </c>
      <c r="L51" s="91"/>
      <c r="M51" s="9" t="s">
        <v>6</v>
      </c>
      <c r="N51" s="10">
        <v>-0.45143</v>
      </c>
      <c r="O51" s="5"/>
      <c r="P51" s="6" t="s">
        <v>7</v>
      </c>
      <c r="Q51">
        <f>N52</f>
        <v>14.350247899999999</v>
      </c>
      <c r="R51" s="11">
        <f>Q51+Q51*S51</f>
        <v>12.915223109999999</v>
      </c>
      <c r="S51" s="28">
        <v>-0.1</v>
      </c>
    </row>
    <row r="52" spans="1:19" ht="15.75" customHeight="1" thickBot="1" x14ac:dyDescent="0.35">
      <c r="A52" s="92"/>
      <c r="B52" s="93"/>
      <c r="C52" s="9" t="s">
        <v>40</v>
      </c>
      <c r="D52">
        <v>16.814024799999999</v>
      </c>
      <c r="E52" s="5"/>
      <c r="F52" s="6" t="s">
        <v>9</v>
      </c>
      <c r="G52" s="13">
        <v>78106</v>
      </c>
      <c r="H52" s="14">
        <f>G52+G52*I52</f>
        <v>86530.498929342459</v>
      </c>
      <c r="I52" s="25">
        <f>I51*G50</f>
        <v>0.10785981780327331</v>
      </c>
      <c r="K52" s="92"/>
      <c r="L52" s="93"/>
      <c r="M52" s="9" t="s">
        <v>40</v>
      </c>
      <c r="N52">
        <v>14.350247899999999</v>
      </c>
      <c r="O52" s="5"/>
      <c r="P52" s="6" t="s">
        <v>9</v>
      </c>
      <c r="Q52" s="13">
        <v>78106</v>
      </c>
      <c r="R52" s="14">
        <f>Q52+Q52*S52</f>
        <v>86811.943818679923</v>
      </c>
      <c r="S52" s="25">
        <f>S51*Q50</f>
        <v>0.11146318872660127</v>
      </c>
    </row>
    <row r="53" spans="1:19" x14ac:dyDescent="0.3">
      <c r="A53" s="4"/>
      <c r="B53" s="5"/>
      <c r="C53" s="6" t="s">
        <v>39</v>
      </c>
      <c r="D53">
        <v>8.1613474999999998</v>
      </c>
      <c r="E53" s="5"/>
      <c r="F53" s="6" t="s">
        <v>11</v>
      </c>
      <c r="G53" s="16">
        <f>G52*G51</f>
        <v>1313276.2210287999</v>
      </c>
      <c r="H53" s="11">
        <f>H52*H51</f>
        <v>1309433.3594589038</v>
      </c>
      <c r="I53" s="25">
        <f>(H53-G53)/G53</f>
        <v>-2.92616397705402E-3</v>
      </c>
      <c r="K53" s="4"/>
      <c r="L53" s="5"/>
      <c r="M53" s="6" t="s">
        <v>39</v>
      </c>
      <c r="N53">
        <v>5.811903</v>
      </c>
      <c r="O53" s="5"/>
      <c r="P53" s="6" t="s">
        <v>11</v>
      </c>
      <c r="Q53" s="16">
        <f>Q52*Q51</f>
        <v>1120840.4624774</v>
      </c>
      <c r="R53" s="11">
        <f>R52*R51</f>
        <v>1121195.6230310365</v>
      </c>
      <c r="S53" s="25">
        <f>(R53-Q53)/Q53</f>
        <v>3.1686985394110566E-4</v>
      </c>
    </row>
    <row r="54" spans="1:19" ht="15" thickBot="1" x14ac:dyDescent="0.35">
      <c r="A54" s="18"/>
      <c r="B54" s="19"/>
      <c r="C54" s="19"/>
      <c r="D54" s="19"/>
      <c r="E54" s="19"/>
      <c r="F54" s="19"/>
      <c r="G54" s="19"/>
      <c r="H54" s="19"/>
      <c r="I54" s="29"/>
      <c r="K54" s="18"/>
      <c r="L54" s="19"/>
      <c r="M54" s="19"/>
      <c r="N54" s="19"/>
      <c r="O54" s="19"/>
      <c r="P54" s="19"/>
      <c r="Q54" s="19"/>
      <c r="R54" s="19"/>
      <c r="S54" s="29"/>
    </row>
    <row r="56" spans="1:19" ht="15" thickBot="1" x14ac:dyDescent="0.35"/>
    <row r="57" spans="1:19" x14ac:dyDescent="0.3">
      <c r="A57" s="1" t="s">
        <v>47</v>
      </c>
      <c r="B57" s="2"/>
      <c r="C57" s="2"/>
      <c r="D57" s="2"/>
      <c r="E57" s="2"/>
      <c r="F57" s="2"/>
      <c r="G57" s="2"/>
      <c r="H57" s="2"/>
      <c r="I57" s="26"/>
      <c r="K57" s="1" t="s">
        <v>44</v>
      </c>
      <c r="L57" s="2"/>
      <c r="M57" s="2"/>
      <c r="N57" s="2"/>
      <c r="O57" s="2"/>
      <c r="P57" s="2"/>
      <c r="Q57" s="2"/>
      <c r="R57" s="2"/>
      <c r="S57" s="26"/>
    </row>
    <row r="58" spans="1:19" x14ac:dyDescent="0.3">
      <c r="A58" s="4"/>
      <c r="B58" s="5"/>
      <c r="C58" s="5"/>
      <c r="D58" s="5" t="str">
        <f>IF(D59&lt;-1,"Elastic", "Inelastice")</f>
        <v>Elastic</v>
      </c>
      <c r="E58" s="5"/>
      <c r="F58" s="6"/>
      <c r="G58" s="6" t="s">
        <v>1</v>
      </c>
      <c r="H58" s="6" t="s">
        <v>2</v>
      </c>
      <c r="I58" s="27" t="s">
        <v>3</v>
      </c>
      <c r="K58" s="4"/>
      <c r="L58" s="5"/>
      <c r="M58" s="5"/>
      <c r="N58" s="5" t="str">
        <f>IF(N59&lt;-1,"Elastic", "Inelastice")</f>
        <v>Elastic</v>
      </c>
      <c r="O58" s="5"/>
      <c r="P58" s="6"/>
      <c r="Q58" s="6" t="s">
        <v>1</v>
      </c>
      <c r="R58" s="6" t="s">
        <v>2</v>
      </c>
      <c r="S58" s="27" t="s">
        <v>3</v>
      </c>
    </row>
    <row r="59" spans="1:19" ht="15" thickBot="1" x14ac:dyDescent="0.35">
      <c r="A59" s="4"/>
      <c r="B59" s="5"/>
      <c r="C59" s="6" t="s">
        <v>4</v>
      </c>
      <c r="D59" s="8">
        <f>D60*(D61/D62)</f>
        <v>-2.8548899263678202</v>
      </c>
      <c r="E59" s="5"/>
      <c r="F59" s="6" t="s">
        <v>5</v>
      </c>
      <c r="G59" s="6">
        <f>D59</f>
        <v>-2.8548899263678202</v>
      </c>
      <c r="H59" s="6"/>
      <c r="I59" s="27"/>
      <c r="K59" s="4"/>
      <c r="L59" s="5"/>
      <c r="M59" s="6" t="s">
        <v>4</v>
      </c>
      <c r="N59" s="8">
        <f>N60*(N61/N62)</f>
        <v>-1.8373977229899152</v>
      </c>
      <c r="O59" s="5"/>
      <c r="P59" s="6" t="s">
        <v>5</v>
      </c>
      <c r="Q59" s="6">
        <f>N59</f>
        <v>-1.8373977229899152</v>
      </c>
      <c r="R59" s="6"/>
      <c r="S59" s="27"/>
    </row>
    <row r="60" spans="1:19" ht="15" customHeight="1" x14ac:dyDescent="0.3">
      <c r="A60" s="90" t="str">
        <f>D58</f>
        <v>Elastic</v>
      </c>
      <c r="B60" s="91"/>
      <c r="C60" s="9" t="s">
        <v>6</v>
      </c>
      <c r="D60" s="10">
        <v>-2.6503399999999999</v>
      </c>
      <c r="E60" s="5"/>
      <c r="F60" s="6" t="s">
        <v>7</v>
      </c>
      <c r="G60">
        <f>D61</f>
        <v>12.8669384</v>
      </c>
      <c r="H60" s="11">
        <f>G60+G60*I60</f>
        <v>11.580244560000001</v>
      </c>
      <c r="I60" s="28">
        <v>-0.1</v>
      </c>
      <c r="K60" s="90" t="str">
        <f>N58</f>
        <v>Elastic</v>
      </c>
      <c r="L60" s="91"/>
      <c r="M60" s="9" t="s">
        <v>6</v>
      </c>
      <c r="N60" s="10">
        <v>-0.61073</v>
      </c>
      <c r="O60" s="5"/>
      <c r="P60" s="6" t="s">
        <v>7</v>
      </c>
      <c r="Q60">
        <f>N61</f>
        <v>13.0200031</v>
      </c>
      <c r="R60" s="11">
        <f>Q60+Q60*S60</f>
        <v>11.71800279</v>
      </c>
      <c r="S60" s="28">
        <v>-0.1</v>
      </c>
    </row>
    <row r="61" spans="1:19" ht="15.75" customHeight="1" thickBot="1" x14ac:dyDescent="0.35">
      <c r="A61" s="92"/>
      <c r="B61" s="93"/>
      <c r="C61" s="9" t="s">
        <v>40</v>
      </c>
      <c r="D61">
        <v>12.8669384</v>
      </c>
      <c r="E61" s="5"/>
      <c r="F61" s="6" t="s">
        <v>9</v>
      </c>
      <c r="G61" s="13">
        <v>500</v>
      </c>
      <c r="H61" s="14">
        <f>G61+G61*I61</f>
        <v>642.74449631839104</v>
      </c>
      <c r="I61" s="25">
        <f>I60*G59</f>
        <v>0.28548899263678201</v>
      </c>
      <c r="K61" s="92"/>
      <c r="L61" s="93"/>
      <c r="M61" s="9" t="s">
        <v>40</v>
      </c>
      <c r="N61">
        <v>13.0200031</v>
      </c>
      <c r="O61" s="5"/>
      <c r="P61" s="6" t="s">
        <v>9</v>
      </c>
      <c r="Q61" s="13">
        <v>500</v>
      </c>
      <c r="R61" s="14">
        <f>Q61+Q61*S61</f>
        <v>591.86988614949576</v>
      </c>
      <c r="S61" s="25">
        <f>S60*Q59</f>
        <v>0.18373977229899152</v>
      </c>
    </row>
    <row r="62" spans="1:19" x14ac:dyDescent="0.3">
      <c r="A62" s="4"/>
      <c r="B62" s="5"/>
      <c r="C62" s="6" t="s">
        <v>39</v>
      </c>
      <c r="D62">
        <v>11.945035499999999</v>
      </c>
      <c r="E62" s="5"/>
      <c r="F62" s="6" t="s">
        <v>11</v>
      </c>
      <c r="G62" s="16">
        <f>G61*G60</f>
        <v>6433.4692000000005</v>
      </c>
      <c r="H62" s="11">
        <f>H61*H60</f>
        <v>7443.1384569609882</v>
      </c>
      <c r="I62" s="25">
        <f>(H62-G62)/G62</f>
        <v>0.15694009337310383</v>
      </c>
      <c r="K62" s="4"/>
      <c r="L62" s="5"/>
      <c r="M62" s="6" t="s">
        <v>39</v>
      </c>
      <c r="N62">
        <v>4.3277001999999998</v>
      </c>
      <c r="O62" s="5"/>
      <c r="P62" s="6" t="s">
        <v>11</v>
      </c>
      <c r="Q62" s="16">
        <f>Q61*Q60</f>
        <v>6510.00155</v>
      </c>
      <c r="R62" s="11">
        <f>R61*R60</f>
        <v>6935.5329772167734</v>
      </c>
      <c r="S62" s="25">
        <f>(R62-Q62)/Q62</f>
        <v>6.5365795069092333E-2</v>
      </c>
    </row>
    <row r="63" spans="1:19" ht="15" thickBot="1" x14ac:dyDescent="0.35">
      <c r="A63" s="18"/>
      <c r="B63" s="19"/>
      <c r="C63" s="19"/>
      <c r="D63" s="19"/>
      <c r="E63" s="19"/>
      <c r="F63" s="19"/>
      <c r="G63" s="19"/>
      <c r="H63" s="19"/>
      <c r="I63" s="29"/>
      <c r="K63" s="18"/>
      <c r="L63" s="19"/>
      <c r="M63" s="19"/>
      <c r="N63" s="19"/>
      <c r="O63" s="19"/>
      <c r="P63" s="19"/>
      <c r="Q63" s="19"/>
      <c r="R63" s="19"/>
      <c r="S63" s="29"/>
    </row>
    <row r="64" spans="1:19" ht="15" thickBot="1" x14ac:dyDescent="0.35"/>
    <row r="65" spans="1:19" x14ac:dyDescent="0.3">
      <c r="A65" s="1" t="s">
        <v>44</v>
      </c>
      <c r="B65" s="2"/>
      <c r="C65" s="2"/>
      <c r="D65" s="2"/>
      <c r="E65" s="2"/>
      <c r="F65" s="2"/>
      <c r="G65" s="2"/>
      <c r="H65" s="2"/>
      <c r="I65" s="26"/>
      <c r="K65" s="1" t="s">
        <v>38</v>
      </c>
      <c r="L65" s="2"/>
      <c r="M65" s="2"/>
      <c r="N65" s="2"/>
      <c r="O65" s="2"/>
      <c r="P65" s="2"/>
      <c r="Q65" s="2"/>
      <c r="R65" s="2"/>
      <c r="S65" s="26"/>
    </row>
    <row r="66" spans="1:19" x14ac:dyDescent="0.3">
      <c r="A66" s="4"/>
      <c r="B66" s="5"/>
      <c r="C66" s="5"/>
      <c r="D66" s="5" t="str">
        <f>IF(D67&lt;-1,"Elastic", "Inelastice")</f>
        <v>Elastic</v>
      </c>
      <c r="E66" s="5"/>
      <c r="F66" s="6"/>
      <c r="G66" s="6" t="s">
        <v>1</v>
      </c>
      <c r="H66" s="6" t="s">
        <v>2</v>
      </c>
      <c r="I66" s="27" t="s">
        <v>3</v>
      </c>
      <c r="K66" s="4"/>
      <c r="L66" s="5"/>
      <c r="M66" s="5"/>
      <c r="N66" s="5" t="str">
        <f>IF(N67&lt;-1,"Elastic", "Inelastice")</f>
        <v>Elastic</v>
      </c>
      <c r="O66" s="5"/>
      <c r="P66" s="6"/>
      <c r="Q66" s="6" t="s">
        <v>1</v>
      </c>
      <c r="R66" s="6" t="s">
        <v>2</v>
      </c>
      <c r="S66" s="27" t="s">
        <v>3</v>
      </c>
    </row>
    <row r="67" spans="1:19" ht="15" thickBot="1" x14ac:dyDescent="0.35">
      <c r="A67" s="4"/>
      <c r="B67" s="5"/>
      <c r="C67" s="6" t="s">
        <v>4</v>
      </c>
      <c r="D67" s="8">
        <f>D68*(D69/D70)</f>
        <v>-1.5276356256502668</v>
      </c>
      <c r="E67" s="5"/>
      <c r="F67" s="6" t="s">
        <v>5</v>
      </c>
      <c r="G67" s="6">
        <f>D67</f>
        <v>-1.5276356256502668</v>
      </c>
      <c r="H67" s="6"/>
      <c r="I67" s="27"/>
      <c r="K67" s="4"/>
      <c r="L67" s="5"/>
      <c r="M67" s="6" t="s">
        <v>4</v>
      </c>
      <c r="N67" s="8">
        <f>N68*(N69/N70)</f>
        <v>-1.1447346709764998</v>
      </c>
      <c r="O67" s="5"/>
      <c r="P67" s="6" t="s">
        <v>5</v>
      </c>
      <c r="Q67" s="6">
        <f>N67</f>
        <v>-1.1447346709764998</v>
      </c>
      <c r="R67" s="6"/>
      <c r="S67" s="27"/>
    </row>
    <row r="68" spans="1:19" ht="15" customHeight="1" x14ac:dyDescent="0.3">
      <c r="A68" s="90" t="str">
        <f>D66</f>
        <v>Elastic</v>
      </c>
      <c r="B68" s="91"/>
      <c r="C68" s="9" t="s">
        <v>6</v>
      </c>
      <c r="D68" s="10">
        <v>-1.0748200000000001</v>
      </c>
      <c r="E68" s="5"/>
      <c r="F68" s="6" t="s">
        <v>7</v>
      </c>
      <c r="G68">
        <f>D69</f>
        <v>10.5412667</v>
      </c>
      <c r="H68" s="11">
        <f>G68+G68*I68</f>
        <v>9.4871400299999991</v>
      </c>
      <c r="I68" s="28">
        <v>-0.1</v>
      </c>
      <c r="K68" s="90" t="str">
        <f>N66</f>
        <v>Elastic</v>
      </c>
      <c r="L68" s="91"/>
      <c r="M68" s="9" t="s">
        <v>6</v>
      </c>
      <c r="N68" s="10">
        <v>-0.28586</v>
      </c>
      <c r="O68" s="5"/>
      <c r="P68" s="6" t="s">
        <v>7</v>
      </c>
      <c r="Q68">
        <f>N69</f>
        <v>12.616767299999999</v>
      </c>
      <c r="R68" s="11">
        <f>Q68+Q68*S68</f>
        <v>11.35509057</v>
      </c>
      <c r="S68" s="28">
        <v>-0.1</v>
      </c>
    </row>
    <row r="69" spans="1:19" ht="15.75" customHeight="1" thickBot="1" x14ac:dyDescent="0.35">
      <c r="A69" s="92"/>
      <c r="B69" s="93"/>
      <c r="C69" s="9" t="s">
        <v>40</v>
      </c>
      <c r="D69">
        <v>10.5412667</v>
      </c>
      <c r="E69" s="5"/>
      <c r="F69" s="6" t="s">
        <v>9</v>
      </c>
      <c r="G69" s="13">
        <v>78106</v>
      </c>
      <c r="H69" s="14">
        <f>G69+G69*I69</f>
        <v>90037.750817703971</v>
      </c>
      <c r="I69" s="25">
        <f>I68*G67</f>
        <v>0.15276356256502668</v>
      </c>
      <c r="K69" s="92"/>
      <c r="L69" s="93"/>
      <c r="M69" s="9" t="s">
        <v>40</v>
      </c>
      <c r="N69">
        <v>12.616767299999999</v>
      </c>
      <c r="O69" s="5"/>
      <c r="P69" s="6" t="s">
        <v>9</v>
      </c>
      <c r="Q69" s="13">
        <v>78106</v>
      </c>
      <c r="R69" s="14">
        <f>Q69+Q69*S69</f>
        <v>87047.064621129044</v>
      </c>
      <c r="S69" s="25">
        <f>S68*Q67</f>
        <v>0.11447346709764999</v>
      </c>
    </row>
    <row r="70" spans="1:19" x14ac:dyDescent="0.3">
      <c r="A70" s="4"/>
      <c r="B70" s="5"/>
      <c r="C70" s="6" t="s">
        <v>39</v>
      </c>
      <c r="D70">
        <v>7.4166667000000004</v>
      </c>
      <c r="E70" s="5"/>
      <c r="F70" s="6" t="s">
        <v>11</v>
      </c>
      <c r="G70" s="16">
        <f>G69*G68</f>
        <v>823336.17687019997</v>
      </c>
      <c r="H70" s="11">
        <f>H69*H68</f>
        <v>854200.74999380449</v>
      </c>
      <c r="I70" s="25">
        <f>(H70-G70)/G70</f>
        <v>3.7487206308523917E-2</v>
      </c>
      <c r="K70" s="4"/>
      <c r="L70" s="5"/>
      <c r="M70" s="6" t="s">
        <v>39</v>
      </c>
      <c r="N70">
        <v>3.1506245000000002</v>
      </c>
      <c r="O70" s="5"/>
      <c r="P70" s="6" t="s">
        <v>11</v>
      </c>
      <c r="Q70" s="16">
        <f>Q69*Q68</f>
        <v>985445.22673379991</v>
      </c>
      <c r="R70" s="11">
        <f>R69*R68</f>
        <v>988427.302625563</v>
      </c>
      <c r="S70" s="25">
        <f>(R70-Q70)/Q70</f>
        <v>3.0261203878849795E-3</v>
      </c>
    </row>
    <row r="71" spans="1:19" ht="15" thickBot="1" x14ac:dyDescent="0.35">
      <c r="A71" s="18"/>
      <c r="B71" s="19"/>
      <c r="C71" s="19"/>
      <c r="D71" s="19"/>
      <c r="E71" s="19"/>
      <c r="F71" s="19"/>
      <c r="G71" s="19"/>
      <c r="H71" s="19"/>
      <c r="I71" s="29"/>
      <c r="K71" s="18"/>
      <c r="L71" s="19"/>
      <c r="M71" s="19"/>
      <c r="N71" s="19"/>
      <c r="O71" s="19"/>
      <c r="P71" s="19"/>
      <c r="Q71" s="19"/>
      <c r="R71" s="19"/>
      <c r="S71" s="29"/>
    </row>
  </sheetData>
  <mergeCells count="20">
    <mergeCell ref="A51:B52"/>
    <mergeCell ref="A60:B61"/>
    <mergeCell ref="A68:B69"/>
    <mergeCell ref="K43:L44"/>
    <mergeCell ref="K51:L52"/>
    <mergeCell ref="K60:L61"/>
    <mergeCell ref="K68:L69"/>
    <mergeCell ref="U5:V6"/>
    <mergeCell ref="U13:V14"/>
    <mergeCell ref="U22:V23"/>
    <mergeCell ref="U30:V31"/>
    <mergeCell ref="A43:B44"/>
    <mergeCell ref="A5:B6"/>
    <mergeCell ref="A13:B14"/>
    <mergeCell ref="A22:B23"/>
    <mergeCell ref="A30:B31"/>
    <mergeCell ref="K5:L6"/>
    <mergeCell ref="K13:L14"/>
    <mergeCell ref="K22:L23"/>
    <mergeCell ref="K30:L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9"/>
  <sheetViews>
    <sheetView topLeftCell="A7" workbookViewId="0">
      <selection activeCell="E9" sqref="E9"/>
    </sheetView>
  </sheetViews>
  <sheetFormatPr defaultRowHeight="14.4" x14ac:dyDescent="0.3"/>
  <cols>
    <col min="4" max="4" width="18.88671875" bestFit="1" customWidth="1"/>
    <col min="8" max="8" width="14.33203125" bestFit="1" customWidth="1"/>
    <col min="9" max="9" width="17" bestFit="1" customWidth="1"/>
    <col min="10" max="10" width="15.33203125" bestFit="1" customWidth="1"/>
    <col min="11" max="11" width="12.5546875" bestFit="1" customWidth="1"/>
    <col min="13" max="13" width="8.6640625" bestFit="1" customWidth="1"/>
    <col min="15" max="15" width="18.88671875" bestFit="1" customWidth="1"/>
    <col min="16" max="16" width="12.6640625" bestFit="1" customWidth="1"/>
    <col min="18" max="18" width="8.109375" bestFit="1" customWidth="1"/>
    <col min="19" max="20" width="14.33203125" bestFit="1" customWidth="1"/>
    <col min="21" max="21" width="9.88671875" bestFit="1" customWidth="1"/>
  </cols>
  <sheetData>
    <row r="2" spans="2:19" x14ac:dyDescent="0.3">
      <c r="I2" t="s">
        <v>18</v>
      </c>
      <c r="J2" s="22">
        <f>H11+H20+H29+H38</f>
        <v>4556347.3450737996</v>
      </c>
    </row>
    <row r="3" spans="2:19" x14ac:dyDescent="0.3">
      <c r="I3" t="s">
        <v>17</v>
      </c>
      <c r="J3" s="22">
        <f>I11+I20+I29+I38</f>
        <v>5546946.1106255408</v>
      </c>
      <c r="K3" s="23">
        <f>(J3-J2)/J3</f>
        <v>0.17858453026146839</v>
      </c>
      <c r="R3">
        <v>2</v>
      </c>
      <c r="S3">
        <f>R3*0.1+R3</f>
        <v>2.2000000000000002</v>
      </c>
    </row>
    <row r="4" spans="2:19" x14ac:dyDescent="0.3">
      <c r="I4" t="s">
        <v>20</v>
      </c>
      <c r="J4" s="23">
        <v>-5.9477314631763609E-7</v>
      </c>
      <c r="L4" t="s">
        <v>19</v>
      </c>
      <c r="R4">
        <v>3</v>
      </c>
      <c r="S4">
        <f t="shared" ref="S4:S12" si="0">R4*0.1+R4</f>
        <v>3.3</v>
      </c>
    </row>
    <row r="5" spans="2:19" ht="15" thickBot="1" x14ac:dyDescent="0.35">
      <c r="B5" t="s">
        <v>0</v>
      </c>
      <c r="R5">
        <v>4</v>
      </c>
      <c r="S5">
        <f t="shared" si="0"/>
        <v>4.4000000000000004</v>
      </c>
    </row>
    <row r="6" spans="2:19" x14ac:dyDescent="0.3">
      <c r="B6" s="1"/>
      <c r="C6" s="2"/>
      <c r="D6" s="2"/>
      <c r="E6" s="2"/>
      <c r="F6" s="2"/>
      <c r="G6" s="2"/>
      <c r="H6" s="2"/>
      <c r="I6" s="2"/>
      <c r="J6" s="3"/>
      <c r="R6">
        <v>5</v>
      </c>
      <c r="S6">
        <f t="shared" si="0"/>
        <v>5.5</v>
      </c>
    </row>
    <row r="7" spans="2:19" x14ac:dyDescent="0.3">
      <c r="B7" s="4"/>
      <c r="C7" s="5"/>
      <c r="D7" s="5"/>
      <c r="E7" s="5"/>
      <c r="F7" s="5"/>
      <c r="G7" s="6"/>
      <c r="H7" s="6" t="s">
        <v>1</v>
      </c>
      <c r="I7" s="6" t="s">
        <v>2</v>
      </c>
      <c r="J7" s="7" t="s">
        <v>3</v>
      </c>
      <c r="R7">
        <v>6</v>
      </c>
      <c r="S7">
        <f t="shared" si="0"/>
        <v>6.6</v>
      </c>
    </row>
    <row r="8" spans="2:19" ht="15" thickBot="1" x14ac:dyDescent="0.35">
      <c r="B8" s="4"/>
      <c r="C8" s="5"/>
      <c r="D8" s="6" t="s">
        <v>4</v>
      </c>
      <c r="E8" s="8">
        <f>E9*(E10/E11)</f>
        <v>-2.3184632086447232</v>
      </c>
      <c r="F8" s="5"/>
      <c r="G8" s="6" t="s">
        <v>5</v>
      </c>
      <c r="H8" s="6">
        <f>E8</f>
        <v>-2.3184632086447232</v>
      </c>
      <c r="I8" s="6"/>
      <c r="J8" s="7"/>
      <c r="R8">
        <v>2</v>
      </c>
      <c r="S8">
        <f t="shared" si="0"/>
        <v>2.2000000000000002</v>
      </c>
    </row>
    <row r="9" spans="2:19" x14ac:dyDescent="0.3">
      <c r="B9" s="90" t="s">
        <v>4</v>
      </c>
      <c r="C9" s="91"/>
      <c r="D9" s="9" t="s">
        <v>6</v>
      </c>
      <c r="E9" s="10">
        <v>-24.357030000000002</v>
      </c>
      <c r="F9" s="5"/>
      <c r="G9" s="6" t="s">
        <v>7</v>
      </c>
      <c r="H9">
        <f>E10</f>
        <v>9.1907844000000001</v>
      </c>
      <c r="I9" s="11">
        <f>H9+H9*J9</f>
        <v>9.1907789335682448</v>
      </c>
      <c r="J9" s="12">
        <f>J4</f>
        <v>-5.9477314631763609E-7</v>
      </c>
      <c r="R9">
        <v>2</v>
      </c>
      <c r="S9">
        <f t="shared" si="0"/>
        <v>2.2000000000000002</v>
      </c>
    </row>
    <row r="10" spans="2:19" ht="15" thickBot="1" x14ac:dyDescent="0.35">
      <c r="B10" s="92"/>
      <c r="C10" s="93"/>
      <c r="D10" s="9" t="s">
        <v>8</v>
      </c>
      <c r="E10">
        <v>9.1907844000000001</v>
      </c>
      <c r="F10" s="5"/>
      <c r="G10" s="6" t="s">
        <v>9</v>
      </c>
      <c r="H10" s="13">
        <v>78106</v>
      </c>
      <c r="I10" s="14">
        <f>H10+H10*J10</f>
        <v>78106.107705022994</v>
      </c>
      <c r="J10" s="15">
        <f>J9*H8</f>
        <v>1.378959657227304E-6</v>
      </c>
      <c r="R10">
        <v>2</v>
      </c>
      <c r="S10">
        <f t="shared" si="0"/>
        <v>2.2000000000000002</v>
      </c>
    </row>
    <row r="11" spans="2:19" x14ac:dyDescent="0.3">
      <c r="B11" s="4"/>
      <c r="C11" s="5"/>
      <c r="D11" s="6" t="s">
        <v>10</v>
      </c>
      <c r="E11">
        <v>96.555429700000005</v>
      </c>
      <c r="F11" s="5"/>
      <c r="G11" s="6" t="s">
        <v>11</v>
      </c>
      <c r="H11" s="16">
        <f>H10*H9</f>
        <v>717855.40634640004</v>
      </c>
      <c r="I11" s="11">
        <f>I10*I9</f>
        <v>717855.96927833767</v>
      </c>
      <c r="J11" s="17">
        <f>(I11-H11)/H11</f>
        <v>7.8418569067595444E-7</v>
      </c>
      <c r="R11">
        <v>2</v>
      </c>
      <c r="S11">
        <f t="shared" si="0"/>
        <v>2.2000000000000002</v>
      </c>
    </row>
    <row r="12" spans="2:19" ht="15" thickBot="1" x14ac:dyDescent="0.35">
      <c r="B12" s="18"/>
      <c r="C12" s="19"/>
      <c r="D12" s="19"/>
      <c r="E12" s="19"/>
      <c r="F12" s="19"/>
      <c r="G12" s="19"/>
      <c r="H12" s="19"/>
      <c r="I12" s="19"/>
      <c r="J12" s="20"/>
      <c r="R12">
        <v>2</v>
      </c>
      <c r="S12">
        <f t="shared" si="0"/>
        <v>2.2000000000000002</v>
      </c>
    </row>
    <row r="13" spans="2:19" x14ac:dyDescent="0.3">
      <c r="R13">
        <f>SUM(R3:R12)</f>
        <v>30</v>
      </c>
      <c r="S13">
        <f>SUM(S3:S12)</f>
        <v>33</v>
      </c>
    </row>
    <row r="14" spans="2:19" ht="15" thickBot="1" x14ac:dyDescent="0.35">
      <c r="B14" t="s">
        <v>12</v>
      </c>
    </row>
    <row r="15" spans="2:19" x14ac:dyDescent="0.3">
      <c r="B15" s="1"/>
      <c r="C15" s="2"/>
      <c r="D15" s="2"/>
      <c r="E15" s="2"/>
      <c r="F15" s="2"/>
      <c r="G15" s="2"/>
      <c r="H15" s="2"/>
      <c r="I15" s="2"/>
      <c r="J15" s="3"/>
    </row>
    <row r="16" spans="2:19" x14ac:dyDescent="0.3">
      <c r="B16" s="4"/>
      <c r="C16" s="5"/>
      <c r="D16" s="5"/>
      <c r="E16" s="5"/>
      <c r="F16" s="5"/>
      <c r="G16" s="6"/>
      <c r="H16" s="6" t="s">
        <v>1</v>
      </c>
      <c r="I16" s="6" t="s">
        <v>2</v>
      </c>
      <c r="J16" s="7" t="s">
        <v>3</v>
      </c>
    </row>
    <row r="17" spans="2:13" ht="15" thickBot="1" x14ac:dyDescent="0.35">
      <c r="B17" s="4"/>
      <c r="C17" s="5"/>
      <c r="D17" s="6" t="s">
        <v>4</v>
      </c>
      <c r="E17" s="8">
        <f>E18*(E19/E20)</f>
        <v>-7.0721750343077802E-2</v>
      </c>
      <c r="F17" s="5"/>
      <c r="G17" s="6" t="s">
        <v>5</v>
      </c>
      <c r="H17" s="6">
        <f>E17</f>
        <v>-7.0721750343077802E-2</v>
      </c>
      <c r="I17" s="6"/>
      <c r="J17" s="7"/>
    </row>
    <row r="18" spans="2:13" x14ac:dyDescent="0.3">
      <c r="B18" s="90" t="s">
        <v>4</v>
      </c>
      <c r="C18" s="91"/>
      <c r="D18" s="9" t="s">
        <v>6</v>
      </c>
      <c r="E18" s="10">
        <v>-0.74297999999999997</v>
      </c>
      <c r="F18" s="5"/>
      <c r="G18" s="6" t="s">
        <v>13</v>
      </c>
      <c r="H18" s="21">
        <f>E19</f>
        <v>9.1907844000000001</v>
      </c>
      <c r="I18" s="11">
        <f>H18+H18*J18</f>
        <v>18.3815688</v>
      </c>
      <c r="J18" s="12">
        <v>1</v>
      </c>
    </row>
    <row r="19" spans="2:13" ht="15" thickBot="1" x14ac:dyDescent="0.35">
      <c r="B19" s="92"/>
      <c r="C19" s="93"/>
      <c r="D19" s="9" t="s">
        <v>8</v>
      </c>
      <c r="E19">
        <v>9.1907844000000001</v>
      </c>
      <c r="F19" s="5"/>
      <c r="G19" s="6" t="s">
        <v>14</v>
      </c>
      <c r="H19" s="13">
        <v>111959</v>
      </c>
      <c r="I19" s="14">
        <f>H19+H19*J19</f>
        <v>104041.06355333935</v>
      </c>
      <c r="J19" s="15">
        <f>J18*H17</f>
        <v>-7.0721750343077802E-2</v>
      </c>
    </row>
    <row r="20" spans="2:13" x14ac:dyDescent="0.3">
      <c r="B20" s="4"/>
      <c r="C20" s="5"/>
      <c r="D20" s="6" t="s">
        <v>10</v>
      </c>
      <c r="E20">
        <v>96.555429700000005</v>
      </c>
      <c r="F20" s="5"/>
      <c r="G20" s="6" t="s">
        <v>11</v>
      </c>
      <c r="H20" s="16">
        <f>H19*H18</f>
        <v>1028991.0306396</v>
      </c>
      <c r="I20" s="11">
        <f>I19*I18</f>
        <v>1912437.9677308798</v>
      </c>
      <c r="J20" s="17">
        <f>(I20-H20)/H20</f>
        <v>0.85855649931384437</v>
      </c>
    </row>
    <row r="21" spans="2:13" ht="15" thickBot="1" x14ac:dyDescent="0.35">
      <c r="B21" s="18"/>
      <c r="C21" s="19"/>
      <c r="D21" s="19"/>
      <c r="E21" s="19"/>
      <c r="F21" s="19"/>
      <c r="G21" s="19"/>
      <c r="H21" s="19"/>
      <c r="I21" s="19"/>
      <c r="J21" s="20"/>
    </row>
    <row r="23" spans="2:13" ht="15" thickBot="1" x14ac:dyDescent="0.35">
      <c r="B23" t="s">
        <v>15</v>
      </c>
    </row>
    <row r="24" spans="2:13" x14ac:dyDescent="0.3">
      <c r="B24" s="1"/>
      <c r="C24" s="2"/>
      <c r="D24" s="2"/>
      <c r="E24" s="2"/>
      <c r="F24" s="2"/>
      <c r="G24" s="2"/>
      <c r="H24" s="2"/>
      <c r="I24" s="2"/>
      <c r="J24" s="3"/>
    </row>
    <row r="25" spans="2:13" x14ac:dyDescent="0.3">
      <c r="B25" s="4"/>
      <c r="C25" s="5"/>
      <c r="D25" s="5"/>
      <c r="E25" s="5"/>
      <c r="F25" s="5"/>
      <c r="G25" s="6"/>
      <c r="H25" s="6" t="s">
        <v>1</v>
      </c>
      <c r="I25" s="6" t="s">
        <v>2</v>
      </c>
      <c r="J25" s="7" t="s">
        <v>3</v>
      </c>
    </row>
    <row r="26" spans="2:13" ht="15" thickBot="1" x14ac:dyDescent="0.35">
      <c r="B26" s="4"/>
      <c r="C26" s="5"/>
      <c r="D26" s="6" t="s">
        <v>4</v>
      </c>
      <c r="E26" s="8">
        <f>E27*(E28/E29)</f>
        <v>-1.2185704634506327</v>
      </c>
      <c r="F26" s="5"/>
      <c r="G26" s="6" t="s">
        <v>5</v>
      </c>
      <c r="H26" s="6">
        <f>E26</f>
        <v>-1.2185704634506327</v>
      </c>
      <c r="I26" s="6"/>
      <c r="J26" s="7"/>
    </row>
    <row r="27" spans="2:13" x14ac:dyDescent="0.3">
      <c r="B27" s="90" t="s">
        <v>4</v>
      </c>
      <c r="C27" s="91"/>
      <c r="D27" s="9" t="s">
        <v>6</v>
      </c>
      <c r="E27" s="10">
        <v>-12.801909999999999</v>
      </c>
      <c r="F27" s="5"/>
      <c r="G27" s="6" t="s">
        <v>13</v>
      </c>
      <c r="H27" s="21">
        <f>E28</f>
        <v>9.1907844000000001</v>
      </c>
      <c r="I27" s="11">
        <f>H27+H27*J27</f>
        <v>10.10986284</v>
      </c>
      <c r="J27" s="12">
        <v>0.1</v>
      </c>
    </row>
    <row r="28" spans="2:13" ht="15" thickBot="1" x14ac:dyDescent="0.35">
      <c r="B28" s="92"/>
      <c r="C28" s="93"/>
      <c r="D28" s="9" t="s">
        <v>8</v>
      </c>
      <c r="E28">
        <v>9.1907844000000001</v>
      </c>
      <c r="F28" s="5"/>
      <c r="G28" s="6" t="s">
        <v>14</v>
      </c>
      <c r="H28" s="13">
        <v>151134</v>
      </c>
      <c r="I28" s="14">
        <f>H28+H28*J28</f>
        <v>132717.25715768521</v>
      </c>
      <c r="J28" s="15">
        <f>J27*H26</f>
        <v>-0.12185704634506328</v>
      </c>
    </row>
    <row r="29" spans="2:13" x14ac:dyDescent="0.3">
      <c r="B29" s="4"/>
      <c r="C29" s="5"/>
      <c r="D29" s="6" t="s">
        <v>10</v>
      </c>
      <c r="E29">
        <v>96.555429700000005</v>
      </c>
      <c r="F29" s="5"/>
      <c r="G29" s="6" t="s">
        <v>11</v>
      </c>
      <c r="H29" s="16">
        <f>H28*H27</f>
        <v>1389040.0095096</v>
      </c>
      <c r="I29" s="11">
        <f>I28*I27</f>
        <v>1341753.2663652056</v>
      </c>
      <c r="J29" s="17">
        <f>(I29-H29)/H29</f>
        <v>-3.4042750979569644E-2</v>
      </c>
    </row>
    <row r="30" spans="2:13" ht="15" thickBot="1" x14ac:dyDescent="0.35">
      <c r="B30" s="18"/>
      <c r="C30" s="19"/>
      <c r="D30" s="19"/>
      <c r="E30" s="19"/>
      <c r="F30" s="19"/>
      <c r="G30" s="19"/>
      <c r="H30" s="19"/>
      <c r="I30" s="19"/>
      <c r="J30" s="20"/>
    </row>
    <row r="32" spans="2:13" ht="15" thickBot="1" x14ac:dyDescent="0.35">
      <c r="B32" t="s">
        <v>16</v>
      </c>
      <c r="M32" t="s">
        <v>16</v>
      </c>
    </row>
    <row r="33" spans="2:21" x14ac:dyDescent="0.3">
      <c r="B33" s="1"/>
      <c r="C33" s="2"/>
      <c r="D33" s="2"/>
      <c r="E33" s="2"/>
      <c r="F33" s="2"/>
      <c r="G33" s="2"/>
      <c r="H33" s="2"/>
      <c r="I33" s="2"/>
      <c r="J33" s="3"/>
      <c r="M33" s="1"/>
      <c r="N33" s="2"/>
      <c r="O33" s="2"/>
      <c r="P33" s="2"/>
      <c r="Q33" s="2"/>
      <c r="R33" s="2"/>
      <c r="S33" s="2"/>
      <c r="T33" s="2"/>
      <c r="U33" s="3"/>
    </row>
    <row r="34" spans="2:21" x14ac:dyDescent="0.3">
      <c r="B34" s="4"/>
      <c r="C34" s="5"/>
      <c r="D34" s="5"/>
      <c r="E34" s="5"/>
      <c r="F34" s="5"/>
      <c r="G34" s="6"/>
      <c r="H34" s="6" t="s">
        <v>1</v>
      </c>
      <c r="I34" s="6" t="s">
        <v>2</v>
      </c>
      <c r="J34" s="7" t="s">
        <v>3</v>
      </c>
      <c r="M34" s="4"/>
      <c r="N34" s="5"/>
      <c r="O34" s="5"/>
      <c r="P34" s="5"/>
      <c r="Q34" s="5"/>
      <c r="R34" s="6"/>
      <c r="S34" s="6" t="s">
        <v>1</v>
      </c>
      <c r="T34" s="6" t="s">
        <v>2</v>
      </c>
      <c r="U34" s="7" t="s">
        <v>3</v>
      </c>
    </row>
    <row r="35" spans="2:21" ht="15" thickBot="1" x14ac:dyDescent="0.35">
      <c r="B35" s="4"/>
      <c r="C35" s="5"/>
      <c r="D35" s="6" t="s">
        <v>4</v>
      </c>
      <c r="E35" s="8">
        <f>E36*(E37/E38)</f>
        <v>-0.51174596684640827</v>
      </c>
      <c r="F35" s="5"/>
      <c r="G35" s="6" t="s">
        <v>5</v>
      </c>
      <c r="H35" s="6">
        <f>E35</f>
        <v>-0.51174596684640827</v>
      </c>
      <c r="I35" s="6"/>
      <c r="J35" s="7"/>
      <c r="M35" s="4"/>
      <c r="N35" s="5"/>
      <c r="O35" s="6" t="s">
        <v>4</v>
      </c>
      <c r="P35" s="8">
        <f>P36*(P37/P38)</f>
        <v>-0.53549999999999998</v>
      </c>
      <c r="Q35" s="5"/>
      <c r="R35" s="6" t="s">
        <v>5</v>
      </c>
      <c r="S35" s="6">
        <f>P35</f>
        <v>-0.53549999999999998</v>
      </c>
      <c r="T35" s="6"/>
      <c r="U35" s="7"/>
    </row>
    <row r="36" spans="2:21" x14ac:dyDescent="0.3">
      <c r="B36" s="90" t="s">
        <v>4</v>
      </c>
      <c r="C36" s="91"/>
      <c r="D36" s="9" t="s">
        <v>6</v>
      </c>
      <c r="E36" s="10">
        <v>-0.31464999999999999</v>
      </c>
      <c r="F36" s="5"/>
      <c r="G36" s="6" t="s">
        <v>13</v>
      </c>
      <c r="H36" s="21">
        <f>E37</f>
        <v>8.3526060999999991</v>
      </c>
      <c r="I36" s="11">
        <f>H36+H36*J36</f>
        <v>13.364169759999999</v>
      </c>
      <c r="J36" s="12">
        <v>0.6</v>
      </c>
      <c r="M36" s="90" t="s">
        <v>4</v>
      </c>
      <c r="N36" s="91"/>
      <c r="O36" s="9" t="s">
        <v>6</v>
      </c>
      <c r="P36" s="10">
        <v>-2.5499999999999998</v>
      </c>
      <c r="Q36" s="5"/>
      <c r="R36" s="6" t="s">
        <v>13</v>
      </c>
      <c r="S36" s="21">
        <f>P37</f>
        <v>5.25</v>
      </c>
      <c r="T36" s="11">
        <f>S36+S36*U36</f>
        <v>9.4499999999999993</v>
      </c>
      <c r="U36" s="12">
        <v>0.8</v>
      </c>
    </row>
    <row r="37" spans="2:21" ht="15" thickBot="1" x14ac:dyDescent="0.35">
      <c r="B37" s="92"/>
      <c r="C37" s="93"/>
      <c r="D37" s="9" t="s">
        <v>8</v>
      </c>
      <c r="E37">
        <v>8.3526060999999991</v>
      </c>
      <c r="F37" s="5"/>
      <c r="G37" s="6" t="s">
        <v>14</v>
      </c>
      <c r="H37" s="13">
        <v>170062</v>
      </c>
      <c r="I37" s="14">
        <f>H37+H37*J37</f>
        <v>117844.87443169967</v>
      </c>
      <c r="J37" s="15">
        <f>J36*H35</f>
        <v>-0.30704758010784494</v>
      </c>
      <c r="M37" s="92"/>
      <c r="N37" s="93"/>
      <c r="O37" s="9" t="s">
        <v>8</v>
      </c>
      <c r="P37">
        <v>5.25</v>
      </c>
      <c r="Q37" s="5"/>
      <c r="R37" s="6" t="s">
        <v>14</v>
      </c>
      <c r="S37" s="13">
        <v>170062</v>
      </c>
      <c r="T37" s="14">
        <f>S37+S37*U37</f>
        <v>97207.439199999993</v>
      </c>
      <c r="U37" s="15">
        <f>U36*S35</f>
        <v>-0.4284</v>
      </c>
    </row>
    <row r="38" spans="2:21" x14ac:dyDescent="0.3">
      <c r="B38" s="4"/>
      <c r="C38" s="5"/>
      <c r="D38" s="6" t="s">
        <v>10</v>
      </c>
      <c r="E38">
        <v>5.1356487</v>
      </c>
      <c r="F38" s="5"/>
      <c r="G38" s="6" t="s">
        <v>11</v>
      </c>
      <c r="H38" s="16">
        <f>H37*H36</f>
        <v>1420460.8985781998</v>
      </c>
      <c r="I38" s="11">
        <f>I37*I36</f>
        <v>1574898.907251118</v>
      </c>
      <c r="J38" s="17">
        <f>(I38-H38)/H38</f>
        <v>0.10872387182744828</v>
      </c>
      <c r="M38" s="4"/>
      <c r="N38" s="5"/>
      <c r="O38" s="6" t="s">
        <v>10</v>
      </c>
      <c r="P38">
        <v>25</v>
      </c>
      <c r="Q38" s="5"/>
      <c r="R38" s="6" t="s">
        <v>11</v>
      </c>
      <c r="S38" s="16">
        <f>S37*S36</f>
        <v>892825.5</v>
      </c>
      <c r="T38" s="11">
        <f>T37*T36</f>
        <v>918610.3004399999</v>
      </c>
      <c r="U38" s="17">
        <f>(T38-S38)/S38</f>
        <v>2.8879999999999892E-2</v>
      </c>
    </row>
    <row r="39" spans="2:21" ht="15" thickBot="1" x14ac:dyDescent="0.35">
      <c r="B39" s="18"/>
      <c r="C39" s="19"/>
      <c r="D39" s="19"/>
      <c r="E39" s="19"/>
      <c r="F39" s="19"/>
      <c r="G39" s="19"/>
      <c r="H39" s="19"/>
      <c r="I39" s="19"/>
      <c r="J39" s="20"/>
      <c r="M39" s="18"/>
      <c r="N39" s="19"/>
      <c r="O39" s="19"/>
      <c r="P39" s="19"/>
      <c r="Q39" s="19"/>
      <c r="R39" s="19"/>
      <c r="S39" s="19"/>
      <c r="T39" s="19"/>
      <c r="U39" s="20"/>
    </row>
  </sheetData>
  <mergeCells count="5">
    <mergeCell ref="B9:C10"/>
    <mergeCell ref="B18:C19"/>
    <mergeCell ref="B27:C28"/>
    <mergeCell ref="B36:C37"/>
    <mergeCell ref="M36:N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22"/>
  <sheetViews>
    <sheetView workbookViewId="0">
      <selection activeCell="I40" sqref="I40"/>
    </sheetView>
  </sheetViews>
  <sheetFormatPr defaultRowHeight="14.4" x14ac:dyDescent="0.3"/>
  <cols>
    <col min="4" max="4" width="7.33203125" bestFit="1" customWidth="1"/>
    <col min="5" max="5" width="12.109375" bestFit="1" customWidth="1"/>
    <col min="6" max="6" width="19.109375" bestFit="1" customWidth="1"/>
    <col min="7" max="7" width="12.5546875" bestFit="1" customWidth="1"/>
    <col min="8" max="8" width="8.88671875" bestFit="1" customWidth="1"/>
    <col min="9" max="9" width="17.44140625" bestFit="1" customWidth="1"/>
    <col min="10" max="10" width="14.33203125" bestFit="1" customWidth="1"/>
    <col min="11" max="11" width="16.109375" bestFit="1" customWidth="1"/>
    <col min="12" max="12" width="14.33203125" bestFit="1" customWidth="1"/>
    <col min="13" max="13" width="16.88671875" bestFit="1" customWidth="1"/>
    <col min="14" max="14" width="14.44140625" bestFit="1" customWidth="1"/>
  </cols>
  <sheetData>
    <row r="7" spans="3:14" x14ac:dyDescent="0.3"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3:14" x14ac:dyDescent="0.3"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3:14" ht="15" thickBot="1" x14ac:dyDescent="0.35"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3:14" x14ac:dyDescent="0.3">
      <c r="C10" s="30"/>
      <c r="D10" s="69" t="s">
        <v>157</v>
      </c>
      <c r="E10" s="70" t="s">
        <v>168</v>
      </c>
      <c r="F10" s="70" t="s">
        <v>167</v>
      </c>
      <c r="G10" s="70" t="s">
        <v>158</v>
      </c>
      <c r="H10" s="71" t="s">
        <v>4</v>
      </c>
      <c r="I10" s="70" t="s">
        <v>164</v>
      </c>
      <c r="J10" s="70" t="s">
        <v>163</v>
      </c>
      <c r="K10" s="70" t="s">
        <v>165</v>
      </c>
      <c r="L10" s="70" t="s">
        <v>166</v>
      </c>
      <c r="M10" s="70" t="s">
        <v>169</v>
      </c>
      <c r="N10" s="72" t="s">
        <v>170</v>
      </c>
    </row>
    <row r="11" spans="3:14" x14ac:dyDescent="0.3">
      <c r="C11" s="30"/>
      <c r="D11" s="61">
        <v>1</v>
      </c>
      <c r="E11" s="62">
        <v>2.5344699999999998</v>
      </c>
      <c r="F11" s="63">
        <v>77</v>
      </c>
      <c r="G11" s="63">
        <v>4215</v>
      </c>
      <c r="H11" s="64">
        <f>E11*F11/G11</f>
        <v>4.6299926453143528E-2</v>
      </c>
      <c r="I11" s="63">
        <f>F11</f>
        <v>77</v>
      </c>
      <c r="J11" s="73">
        <v>628085</v>
      </c>
      <c r="K11" s="78">
        <f>I11+I11*M11</f>
        <v>115.5</v>
      </c>
      <c r="L11" s="73">
        <f>J11+J11*N11</f>
        <v>642625.14465316129</v>
      </c>
      <c r="M11" s="75">
        <v>0.5</v>
      </c>
      <c r="N11" s="76">
        <f>M11*H11</f>
        <v>2.3149963226571764E-2</v>
      </c>
    </row>
    <row r="12" spans="3:14" x14ac:dyDescent="0.3">
      <c r="C12" s="30"/>
      <c r="D12" s="61">
        <v>2</v>
      </c>
      <c r="E12" s="62">
        <v>0.37463000000000002</v>
      </c>
      <c r="F12" s="63">
        <v>65</v>
      </c>
      <c r="G12" s="63">
        <v>292</v>
      </c>
      <c r="H12" s="64">
        <f t="shared" ref="H12:H14" si="0">E12*F12/G12</f>
        <v>8.3393664383561647E-2</v>
      </c>
      <c r="I12" s="63">
        <f t="shared" ref="I12:I14" si="1">F12</f>
        <v>65</v>
      </c>
      <c r="J12" s="73">
        <v>941795</v>
      </c>
      <c r="K12" s="78">
        <f>I12+I12*M12</f>
        <v>97.5</v>
      </c>
      <c r="L12" s="73">
        <f t="shared" ref="L12:L14" si="2">J12+J12*N12</f>
        <v>981064.86807405821</v>
      </c>
      <c r="M12" s="75">
        <v>0.5</v>
      </c>
      <c r="N12" s="76">
        <f>M12*H12</f>
        <v>4.1696832191780824E-2</v>
      </c>
    </row>
    <row r="13" spans="3:14" x14ac:dyDescent="0.3">
      <c r="C13" s="30"/>
      <c r="D13" s="61">
        <v>3</v>
      </c>
      <c r="E13" s="62">
        <v>0.98251999999999995</v>
      </c>
      <c r="F13" s="63">
        <v>97</v>
      </c>
      <c r="G13" s="63">
        <v>2039</v>
      </c>
      <c r="H13" s="64">
        <f t="shared" si="0"/>
        <v>4.6740774889651789E-2</v>
      </c>
      <c r="I13" s="63">
        <f t="shared" si="1"/>
        <v>97</v>
      </c>
      <c r="J13" s="73">
        <v>1150074</v>
      </c>
      <c r="K13" s="78">
        <f>I13+I13*M13</f>
        <v>145.5</v>
      </c>
      <c r="L13" s="73">
        <f t="shared" si="2"/>
        <v>1176951.6749702208</v>
      </c>
      <c r="M13" s="75">
        <v>0.5</v>
      </c>
      <c r="N13" s="76">
        <f>M13*H13</f>
        <v>2.3370387444825894E-2</v>
      </c>
    </row>
    <row r="14" spans="3:14" ht="15" thickBot="1" x14ac:dyDescent="0.35">
      <c r="C14" s="30"/>
      <c r="D14" s="65">
        <v>4</v>
      </c>
      <c r="E14" s="66">
        <v>0.22234999999999999</v>
      </c>
      <c r="F14" s="67">
        <v>82</v>
      </c>
      <c r="G14" s="67">
        <v>979</v>
      </c>
      <c r="H14" s="68">
        <f t="shared" si="0"/>
        <v>1.8623799795709904E-2</v>
      </c>
      <c r="I14" s="67">
        <f t="shared" si="1"/>
        <v>82</v>
      </c>
      <c r="J14" s="74">
        <v>1332353</v>
      </c>
      <c r="K14" s="79">
        <f>I14+I14*M14</f>
        <v>123</v>
      </c>
      <c r="L14" s="74">
        <f t="shared" si="2"/>
        <v>1344759.7377646067</v>
      </c>
      <c r="M14" s="75">
        <v>0.5</v>
      </c>
      <c r="N14" s="77">
        <f>M14*H14</f>
        <v>9.3118998978549521E-3</v>
      </c>
    </row>
    <row r="15" spans="3:14" x14ac:dyDescent="0.3"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</row>
    <row r="16" spans="3:14" ht="15" thickBot="1" x14ac:dyDescent="0.35">
      <c r="C16" s="30"/>
      <c r="D16" s="30"/>
      <c r="E16" s="30"/>
      <c r="H16" s="30"/>
      <c r="I16" s="30"/>
      <c r="J16" s="30"/>
      <c r="K16" s="30"/>
      <c r="L16" s="30"/>
      <c r="M16" s="30"/>
      <c r="N16" s="30"/>
    </row>
    <row r="17" spans="3:14" x14ac:dyDescent="0.3">
      <c r="C17" s="30"/>
      <c r="D17" s="30"/>
      <c r="E17" s="30"/>
      <c r="F17" s="58" t="s">
        <v>174</v>
      </c>
      <c r="G17" s="86">
        <v>5.0000000000000001E-3</v>
      </c>
      <c r="H17" s="30"/>
      <c r="I17" s="58" t="s">
        <v>177</v>
      </c>
      <c r="J17" s="82">
        <f>G18*G17</f>
        <v>1930.355</v>
      </c>
      <c r="K17" s="30"/>
      <c r="L17" s="58" t="s">
        <v>171</v>
      </c>
      <c r="M17" s="82">
        <f>SUM(J11:J14)</f>
        <v>4052307</v>
      </c>
      <c r="N17" s="30"/>
    </row>
    <row r="18" spans="3:14" x14ac:dyDescent="0.3">
      <c r="C18" s="30"/>
      <c r="D18" s="30"/>
      <c r="E18" s="30"/>
      <c r="F18" s="59" t="s">
        <v>175</v>
      </c>
      <c r="G18" s="87">
        <v>386071</v>
      </c>
      <c r="H18" s="30"/>
      <c r="I18" s="59" t="s">
        <v>178</v>
      </c>
      <c r="J18" s="83">
        <f>G19*G17</f>
        <v>2895.5325000000003</v>
      </c>
      <c r="K18" s="30"/>
      <c r="L18" s="59" t="s">
        <v>17</v>
      </c>
      <c r="M18" s="83">
        <f>SUM(L11:L14)</f>
        <v>4145401.4254620471</v>
      </c>
      <c r="N18" s="30"/>
    </row>
    <row r="19" spans="3:14" ht="15" thickBot="1" x14ac:dyDescent="0.35">
      <c r="C19" s="30"/>
      <c r="D19" s="30"/>
      <c r="E19" s="30"/>
      <c r="F19" s="60" t="s">
        <v>176</v>
      </c>
      <c r="G19" s="88">
        <f>G18*1.5</f>
        <v>579106.5</v>
      </c>
      <c r="H19" s="30"/>
      <c r="I19" s="60" t="s">
        <v>179</v>
      </c>
      <c r="J19" s="85">
        <f>J18-J17</f>
        <v>965.17750000000024</v>
      </c>
      <c r="K19" s="30"/>
      <c r="L19" s="59" t="s">
        <v>172</v>
      </c>
      <c r="M19" s="84">
        <f>(M18-M17)</f>
        <v>93094.425462047104</v>
      </c>
      <c r="N19" s="30"/>
    </row>
    <row r="20" spans="3:14" ht="15" thickBot="1" x14ac:dyDescent="0.35">
      <c r="C20" s="30"/>
      <c r="D20" s="30"/>
      <c r="E20" s="30"/>
      <c r="F20" s="30"/>
      <c r="G20" s="30"/>
      <c r="H20" s="30"/>
      <c r="K20" s="30"/>
      <c r="L20" s="60" t="s">
        <v>180</v>
      </c>
      <c r="M20" s="89">
        <f>M19/M17</f>
        <v>2.2973191681194712E-2</v>
      </c>
      <c r="N20" s="30"/>
    </row>
    <row r="21" spans="3:14" x14ac:dyDescent="0.3"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3:14" x14ac:dyDescent="0.3"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Rvenue Impact Estimation</vt:lpstr>
      <vt:lpstr>Revenue Impact Through Emails</vt:lpstr>
      <vt:lpstr>Segment Elastcicity</vt:lpstr>
      <vt:lpstr>Seg vs Prod Elasticity</vt:lpstr>
      <vt:lpstr>Sheet1 (2)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2017-01-16T00:26:03Z</dcterms:modified>
</cp:coreProperties>
</file>