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IN\Onedrive\Desktop\"/>
    </mc:Choice>
  </mc:AlternateContent>
  <xr:revisionPtr revIDLastSave="0" documentId="13_ncr:1_{FDAF2F4A-3DB6-4D15-9FD6-54627D5129AC}" xr6:coauthVersionLast="47" xr6:coauthVersionMax="47" xr10:uidLastSave="{00000000-0000-0000-0000-000000000000}"/>
  <bookViews>
    <workbookView xWindow="-108" yWindow="-108" windowWidth="23256" windowHeight="13896" xr2:uid="{51B68379-C198-414F-B733-D3A0790A7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6" i="1" l="1"/>
  <c r="N36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B41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B40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B39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B38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B37" i="1"/>
  <c r="C36" i="1"/>
  <c r="D36" i="1"/>
  <c r="E36" i="1"/>
  <c r="F36" i="1"/>
  <c r="G36" i="1"/>
  <c r="H36" i="1"/>
  <c r="I36" i="1"/>
  <c r="J36" i="1"/>
  <c r="K36" i="1"/>
  <c r="L36" i="1"/>
  <c r="O36" i="1"/>
  <c r="P36" i="1"/>
  <c r="B36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B35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B34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B33" i="1"/>
</calcChain>
</file>

<file path=xl/sharedStrings.xml><?xml version="1.0" encoding="utf-8"?>
<sst xmlns="http://schemas.openxmlformats.org/spreadsheetml/2006/main" count="66" uniqueCount="35">
  <si>
    <t>Sample</t>
  </si>
  <si>
    <t>Total</t>
  </si>
  <si>
    <t>e-μ</t>
  </si>
  <si>
    <t>Global</t>
  </si>
  <si>
    <t>0-jet</t>
  </si>
  <si>
    <t>1-jet</t>
  </si>
  <si>
    <t>2-jet</t>
  </si>
  <si>
    <t>SR 0j</t>
  </si>
  <si>
    <t>SR 1j</t>
  </si>
  <si>
    <t>SR 2j</t>
  </si>
  <si>
    <t>CRt 0j</t>
  </si>
  <si>
    <t>CRt 1j</t>
  </si>
  <si>
    <t>CRt 2j</t>
  </si>
  <si>
    <t>CRtt 0j</t>
  </si>
  <si>
    <t>CRtt 1j</t>
  </si>
  <si>
    <t>CRtt 2j</t>
  </si>
  <si>
    <t>Data</t>
  </si>
  <si>
    <t>signal</t>
  </si>
  <si>
    <t>WW</t>
  </si>
  <si>
    <t>ggWW</t>
  </si>
  <si>
    <t>DY_to_Tau_Tau</t>
  </si>
  <si>
    <t>Top_antitop</t>
  </si>
  <si>
    <t>Diboson</t>
  </si>
  <si>
    <t>VG</t>
  </si>
  <si>
    <t>Fakes</t>
  </si>
  <si>
    <t>TOTAL</t>
  </si>
  <si>
    <t>ScaleFactor</t>
  </si>
  <si>
    <t>Higgs</t>
  </si>
  <si>
    <t>DYtoLL</t>
  </si>
  <si>
    <t>Top</t>
  </si>
  <si>
    <t>VZ</t>
  </si>
  <si>
    <t>SCALED YIELD</t>
  </si>
  <si>
    <t>K_top</t>
  </si>
  <si>
    <t>k_tau_tau</t>
  </si>
  <si>
    <t>&lt;=== This sum should be consistent with the  Data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</si>
</sst>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43" formatCode="_ * #,##0.00_ ;_ * \-#,##0.00_ ;_ * &quot;-&quot;??_ ;_ @_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Inter"/>
    </font>
    <font>
      <b/>
      <sz val="11"/>
      <color theme="1"/>
      <name val="Inter"/>
    </font>
    <font>
      <b/>
      <strike/>
      <sz val="11"/>
      <color theme="1"/>
      <name val="Inter"/>
    </font>
    <font>
      <strike/>
      <sz val="11"/>
      <color theme="1"/>
      <name val="Inter"/>
    </font>
    <font>
      <sz val="11"/>
      <color rgb="FFFF0000"/>
      <name val="Inte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41" fontId="2" fillId="0" borderId="0" xfId="1" applyNumberFormat="1" applyFont="1"/>
    <xf numFmtId="0" fontId="3" fillId="0" borderId="1" xfId="0" applyFont="1" applyBorder="1"/>
    <xf numFmtId="0" fontId="3" fillId="2" borderId="1" xfId="0" applyFont="1" applyFill="1" applyBorder="1"/>
    <xf numFmtId="41" fontId="2" fillId="2" borderId="1" xfId="1" applyNumberFormat="1" applyFont="1" applyFill="1" applyBorder="1"/>
    <xf numFmtId="0" fontId="3" fillId="3" borderId="1" xfId="0" applyFont="1" applyFill="1" applyBorder="1"/>
    <xf numFmtId="41" fontId="2" fillId="3" borderId="1" xfId="1" applyNumberFormat="1" applyFont="1" applyFill="1" applyBorder="1"/>
    <xf numFmtId="0" fontId="3" fillId="4" borderId="1" xfId="0" applyFont="1" applyFill="1" applyBorder="1"/>
    <xf numFmtId="41" fontId="2" fillId="4" borderId="1" xfId="1" applyNumberFormat="1" applyFont="1" applyFill="1" applyBorder="1"/>
    <xf numFmtId="0" fontId="3" fillId="5" borderId="1" xfId="0" applyFont="1" applyFill="1" applyBorder="1"/>
    <xf numFmtId="41" fontId="2" fillId="5" borderId="1" xfId="1" applyNumberFormat="1" applyFont="1" applyFill="1" applyBorder="1"/>
    <xf numFmtId="0" fontId="3" fillId="6" borderId="1" xfId="0" applyFont="1" applyFill="1" applyBorder="1"/>
    <xf numFmtId="41" fontId="2" fillId="6" borderId="1" xfId="1" applyNumberFormat="1" applyFont="1" applyFill="1" applyBorder="1"/>
    <xf numFmtId="0" fontId="3" fillId="7" borderId="1" xfId="0" applyFont="1" applyFill="1" applyBorder="1"/>
    <xf numFmtId="41" fontId="2" fillId="7" borderId="1" xfId="1" applyNumberFormat="1" applyFont="1" applyFill="1" applyBorder="1"/>
    <xf numFmtId="0" fontId="3" fillId="8" borderId="1" xfId="0" applyFont="1" applyFill="1" applyBorder="1"/>
    <xf numFmtId="41" fontId="2" fillId="8" borderId="1" xfId="1" applyNumberFormat="1" applyFont="1" applyFill="1" applyBorder="1"/>
    <xf numFmtId="0" fontId="3" fillId="9" borderId="1" xfId="0" applyFont="1" applyFill="1" applyBorder="1"/>
    <xf numFmtId="41" fontId="2" fillId="9" borderId="1" xfId="1" applyNumberFormat="1" applyFont="1" applyFill="1" applyBorder="1"/>
    <xf numFmtId="0" fontId="3" fillId="10" borderId="1" xfId="0" applyFont="1" applyFill="1" applyBorder="1"/>
    <xf numFmtId="41" fontId="2" fillId="10" borderId="1" xfId="1" applyNumberFormat="1" applyFont="1" applyFill="1" applyBorder="1"/>
    <xf numFmtId="41" fontId="2" fillId="0" borderId="1" xfId="1" applyNumberFormat="1" applyFont="1" applyBorder="1"/>
    <xf numFmtId="0" fontId="4" fillId="0" borderId="1" xfId="0" applyFont="1" applyBorder="1"/>
    <xf numFmtId="41" fontId="5" fillId="2" borderId="1" xfId="1" applyNumberFormat="1" applyFont="1" applyFill="1" applyBorder="1"/>
    <xf numFmtId="41" fontId="5" fillId="3" borderId="1" xfId="1" applyNumberFormat="1" applyFont="1" applyFill="1" applyBorder="1"/>
    <xf numFmtId="41" fontId="5" fillId="4" borderId="1" xfId="1" applyNumberFormat="1" applyFont="1" applyFill="1" applyBorder="1"/>
    <xf numFmtId="41" fontId="5" fillId="5" borderId="1" xfId="1" applyNumberFormat="1" applyFont="1" applyFill="1" applyBorder="1"/>
    <xf numFmtId="41" fontId="5" fillId="6" borderId="1" xfId="1" applyNumberFormat="1" applyFont="1" applyFill="1" applyBorder="1"/>
    <xf numFmtId="41" fontId="5" fillId="7" borderId="1" xfId="1" applyNumberFormat="1" applyFont="1" applyFill="1" applyBorder="1"/>
    <xf numFmtId="41" fontId="5" fillId="8" borderId="1" xfId="1" applyNumberFormat="1" applyFont="1" applyFill="1" applyBorder="1"/>
    <xf numFmtId="41" fontId="5" fillId="9" borderId="1" xfId="1" applyNumberFormat="1" applyFont="1" applyFill="1" applyBorder="1"/>
    <xf numFmtId="41" fontId="5" fillId="10" borderId="1" xfId="1" applyNumberFormat="1" applyFont="1" applyFill="1" applyBorder="1"/>
    <xf numFmtId="41" fontId="5" fillId="0" borderId="1" xfId="1" applyNumberFormat="1" applyFont="1" applyBorder="1"/>
    <xf numFmtId="0" fontId="3" fillId="0" borderId="2" xfId="0" applyFont="1" applyBorder="1" applyAlignment="1">
      <alignment horizontal="center"/>
    </xf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2B69-7920-4F11-91CA-762BACA14D05}">
  <dimension ref="A1:Q43"/>
  <sheetViews>
    <sheetView tabSelected="1" topLeftCell="A25" zoomScale="89" workbookViewId="0">
      <selection activeCell="J28" sqref="J28"/>
    </sheetView>
  </sheetViews>
  <sheetFormatPr defaultRowHeight="17.399999999999999" x14ac:dyDescent="0.45"/>
  <cols>
    <col min="1" max="1" width="16.33203125" style="1" bestFit="1" customWidth="1"/>
    <col min="2" max="2" width="15.77734375" style="1" bestFit="1" customWidth="1"/>
    <col min="3" max="5" width="12.33203125" style="1" bestFit="1" customWidth="1"/>
    <col min="6" max="6" width="11.33203125" style="1" bestFit="1" customWidth="1"/>
    <col min="7" max="7" width="9.77734375" style="1" bestFit="1" customWidth="1"/>
    <col min="8" max="8" width="11.33203125" style="1" bestFit="1" customWidth="1"/>
    <col min="9" max="9" width="9.77734375" style="1" bestFit="1" customWidth="1"/>
    <col min="10" max="10" width="8.77734375" style="1" bestFit="1" customWidth="1"/>
    <col min="11" max="13" width="9.77734375" style="1" bestFit="1" customWidth="1"/>
    <col min="14" max="15" width="8.77734375" style="1" bestFit="1" customWidth="1"/>
    <col min="16" max="16" width="7.21875" style="1" bestFit="1" customWidth="1"/>
    <col min="17" max="16384" width="8.88671875" style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1" t="s">
        <v>16</v>
      </c>
      <c r="B2" s="2">
        <v>33854612</v>
      </c>
      <c r="C2" s="2">
        <v>138059</v>
      </c>
      <c r="D2" s="2">
        <v>11958</v>
      </c>
      <c r="E2" s="2">
        <v>4816</v>
      </c>
      <c r="F2" s="2">
        <v>3568</v>
      </c>
      <c r="G2" s="2">
        <v>520</v>
      </c>
      <c r="H2" s="2">
        <v>863</v>
      </c>
      <c r="I2" s="2">
        <v>497</v>
      </c>
      <c r="J2" s="2">
        <v>53</v>
      </c>
      <c r="K2" s="2">
        <v>247</v>
      </c>
      <c r="L2" s="2">
        <v>755</v>
      </c>
      <c r="M2" s="2">
        <v>284</v>
      </c>
      <c r="N2" s="2">
        <v>80</v>
      </c>
      <c r="O2" s="2">
        <v>216</v>
      </c>
      <c r="P2" s="2">
        <v>21</v>
      </c>
    </row>
    <row r="3" spans="1:16" x14ac:dyDescent="0.45">
      <c r="A3" s="1" t="s">
        <v>17</v>
      </c>
      <c r="B3" s="2">
        <v>2946000</v>
      </c>
      <c r="C3" s="2">
        <v>181711</v>
      </c>
      <c r="D3" s="2">
        <v>92273</v>
      </c>
      <c r="E3" s="2">
        <v>59733</v>
      </c>
      <c r="F3" s="2">
        <v>23144</v>
      </c>
      <c r="G3" s="2">
        <v>1562</v>
      </c>
      <c r="H3" s="2">
        <v>19051</v>
      </c>
      <c r="I3" s="2">
        <v>5258</v>
      </c>
      <c r="J3" s="2">
        <v>273</v>
      </c>
      <c r="K3" s="2">
        <v>596</v>
      </c>
      <c r="L3" s="2">
        <v>60</v>
      </c>
      <c r="M3" s="2">
        <v>7</v>
      </c>
      <c r="N3" s="2">
        <v>471</v>
      </c>
      <c r="O3" s="2">
        <v>533</v>
      </c>
      <c r="P3" s="2">
        <v>46</v>
      </c>
    </row>
    <row r="4" spans="1:16" x14ac:dyDescent="0.45">
      <c r="A4" s="1" t="s">
        <v>18</v>
      </c>
      <c r="B4" s="2">
        <v>2900000</v>
      </c>
      <c r="C4" s="2">
        <v>282856</v>
      </c>
      <c r="D4" s="2">
        <v>132478</v>
      </c>
      <c r="E4" s="2">
        <v>86697</v>
      </c>
      <c r="F4" s="2">
        <v>33564</v>
      </c>
      <c r="G4" s="2">
        <v>2152</v>
      </c>
      <c r="H4" s="2">
        <v>9328</v>
      </c>
      <c r="I4" s="2">
        <v>3491</v>
      </c>
      <c r="J4" s="2">
        <v>192</v>
      </c>
      <c r="K4" s="2">
        <v>1166</v>
      </c>
      <c r="L4" s="2">
        <v>153</v>
      </c>
      <c r="M4" s="2">
        <v>19</v>
      </c>
      <c r="N4" s="2">
        <v>236</v>
      </c>
      <c r="O4" s="2">
        <v>443</v>
      </c>
      <c r="P4" s="2">
        <v>39</v>
      </c>
    </row>
    <row r="5" spans="1:16" x14ac:dyDescent="0.45">
      <c r="A5" s="1" t="s">
        <v>19</v>
      </c>
      <c r="B5" s="2">
        <v>17662000</v>
      </c>
      <c r="C5" s="2">
        <v>2581729</v>
      </c>
      <c r="D5" s="2">
        <v>1600104</v>
      </c>
      <c r="E5" s="2">
        <v>1013628</v>
      </c>
      <c r="F5" s="2">
        <v>457344</v>
      </c>
      <c r="G5" s="2">
        <v>22907</v>
      </c>
      <c r="H5" s="2">
        <v>126514</v>
      </c>
      <c r="I5" s="2">
        <v>52738</v>
      </c>
      <c r="J5" s="2">
        <v>2380</v>
      </c>
      <c r="K5" s="2">
        <v>13362</v>
      </c>
      <c r="L5" s="2">
        <v>1724</v>
      </c>
      <c r="M5" s="2">
        <v>169</v>
      </c>
      <c r="N5" s="2">
        <v>1906</v>
      </c>
      <c r="O5" s="2">
        <v>7737</v>
      </c>
      <c r="P5" s="2">
        <v>171</v>
      </c>
    </row>
    <row r="6" spans="1:16" x14ac:dyDescent="0.45">
      <c r="A6" s="1" t="s">
        <v>20</v>
      </c>
      <c r="B6" s="2">
        <v>82448537</v>
      </c>
      <c r="C6" s="2">
        <v>66630</v>
      </c>
      <c r="D6" s="2">
        <v>466</v>
      </c>
      <c r="E6" s="2">
        <v>206</v>
      </c>
      <c r="F6" s="2">
        <v>175</v>
      </c>
      <c r="G6" s="2">
        <v>22</v>
      </c>
      <c r="H6" s="2">
        <v>80</v>
      </c>
      <c r="I6" s="2">
        <v>37</v>
      </c>
      <c r="J6" s="2">
        <v>3</v>
      </c>
      <c r="K6" s="2">
        <v>11</v>
      </c>
      <c r="L6" s="2">
        <v>11</v>
      </c>
      <c r="M6" s="2">
        <v>0</v>
      </c>
      <c r="N6" s="2">
        <v>18</v>
      </c>
      <c r="O6" s="2">
        <v>82</v>
      </c>
      <c r="P6" s="2">
        <v>3</v>
      </c>
    </row>
    <row r="7" spans="1:16" x14ac:dyDescent="0.45">
      <c r="A7" s="1" t="s">
        <v>21</v>
      </c>
      <c r="B7" s="2">
        <v>137367000</v>
      </c>
      <c r="C7" s="2">
        <v>5327655</v>
      </c>
      <c r="D7" s="2">
        <v>335414</v>
      </c>
      <c r="E7" s="2">
        <v>45740</v>
      </c>
      <c r="F7" s="2">
        <v>112121</v>
      </c>
      <c r="G7" s="2">
        <v>23588</v>
      </c>
      <c r="H7" s="2">
        <v>4984</v>
      </c>
      <c r="I7" s="2">
        <v>12366</v>
      </c>
      <c r="J7" s="2">
        <v>2488</v>
      </c>
      <c r="K7" s="2">
        <v>4775</v>
      </c>
      <c r="L7" s="2">
        <v>42726</v>
      </c>
      <c r="M7" s="2">
        <v>21172</v>
      </c>
      <c r="N7" s="2">
        <v>155</v>
      </c>
      <c r="O7" s="2">
        <v>1041</v>
      </c>
      <c r="P7" s="2">
        <v>280</v>
      </c>
    </row>
    <row r="8" spans="1:16" x14ac:dyDescent="0.45">
      <c r="A8" s="1" t="s">
        <v>22</v>
      </c>
      <c r="B8" s="2">
        <v>15551954</v>
      </c>
      <c r="C8" s="2">
        <v>25986</v>
      </c>
      <c r="D8" s="2">
        <v>4978</v>
      </c>
      <c r="E8" s="2">
        <v>2031</v>
      </c>
      <c r="F8" s="2">
        <v>1774</v>
      </c>
      <c r="G8" s="2">
        <v>161</v>
      </c>
      <c r="H8" s="2">
        <v>406</v>
      </c>
      <c r="I8" s="2">
        <v>257</v>
      </c>
      <c r="J8" s="2">
        <v>18</v>
      </c>
      <c r="K8" s="2">
        <v>52</v>
      </c>
      <c r="L8" s="2">
        <v>23</v>
      </c>
      <c r="M8" s="2">
        <v>6</v>
      </c>
      <c r="N8" s="2">
        <v>25</v>
      </c>
      <c r="O8" s="2">
        <v>111</v>
      </c>
      <c r="P8" s="2">
        <v>29</v>
      </c>
    </row>
    <row r="9" spans="1:16" x14ac:dyDescent="0.45">
      <c r="A9" s="1" t="s">
        <v>23</v>
      </c>
      <c r="B9" s="2">
        <v>34915878</v>
      </c>
      <c r="C9" s="2">
        <v>53547</v>
      </c>
      <c r="D9" s="2">
        <v>5522</v>
      </c>
      <c r="E9" s="2">
        <v>2683</v>
      </c>
      <c r="F9" s="2">
        <v>1970</v>
      </c>
      <c r="G9" s="2">
        <v>145</v>
      </c>
      <c r="H9" s="2">
        <v>967</v>
      </c>
      <c r="I9" s="2">
        <v>479</v>
      </c>
      <c r="J9" s="2">
        <v>27</v>
      </c>
      <c r="K9" s="2">
        <v>109</v>
      </c>
      <c r="L9" s="2">
        <v>72</v>
      </c>
      <c r="M9" s="2">
        <v>7</v>
      </c>
      <c r="N9" s="2">
        <v>314</v>
      </c>
      <c r="O9" s="2">
        <v>362</v>
      </c>
      <c r="P9" s="2">
        <v>28</v>
      </c>
    </row>
    <row r="10" spans="1:16" x14ac:dyDescent="0.45">
      <c r="A10" s="1" t="s">
        <v>24</v>
      </c>
      <c r="B10" s="2">
        <v>225680227</v>
      </c>
      <c r="C10" s="2">
        <v>133746</v>
      </c>
      <c r="D10" s="2">
        <v>3834</v>
      </c>
      <c r="E10" s="2">
        <v>354</v>
      </c>
      <c r="F10" s="2">
        <v>764</v>
      </c>
      <c r="G10" s="2">
        <v>415</v>
      </c>
      <c r="H10" s="2">
        <v>140</v>
      </c>
      <c r="I10" s="2">
        <v>244</v>
      </c>
      <c r="J10" s="2">
        <v>122</v>
      </c>
      <c r="K10" s="2">
        <v>78</v>
      </c>
      <c r="L10" s="2">
        <v>1020</v>
      </c>
      <c r="M10" s="2">
        <v>1239</v>
      </c>
      <c r="N10" s="2">
        <v>3</v>
      </c>
      <c r="O10" s="2">
        <v>38</v>
      </c>
      <c r="P10" s="2">
        <v>36</v>
      </c>
    </row>
    <row r="11" spans="1:16" x14ac:dyDescent="0.45">
      <c r="A11" s="1" t="s">
        <v>25</v>
      </c>
      <c r="B11" s="2">
        <v>553326208</v>
      </c>
      <c r="C11" s="2">
        <v>8791899</v>
      </c>
      <c r="D11" s="2">
        <v>2196027</v>
      </c>
      <c r="E11" s="2">
        <v>1215888</v>
      </c>
      <c r="F11" s="2">
        <v>634424</v>
      </c>
      <c r="G11" s="2">
        <v>51472</v>
      </c>
      <c r="H11" s="2">
        <v>162333</v>
      </c>
      <c r="I11" s="2">
        <v>75367</v>
      </c>
      <c r="J11" s="2">
        <v>5556</v>
      </c>
      <c r="K11" s="2">
        <v>20396</v>
      </c>
      <c r="L11" s="2">
        <v>46544</v>
      </c>
      <c r="M11" s="2">
        <v>22903</v>
      </c>
      <c r="N11" s="2">
        <v>3208</v>
      </c>
      <c r="O11" s="2">
        <v>5563</v>
      </c>
      <c r="P11" s="2">
        <v>653</v>
      </c>
    </row>
    <row r="17" spans="1:16" x14ac:dyDescent="0.45">
      <c r="A17" s="1" t="s">
        <v>0</v>
      </c>
      <c r="B17" s="1" t="s">
        <v>26</v>
      </c>
    </row>
    <row r="18" spans="1:16" x14ac:dyDescent="0.45">
      <c r="A18" s="1" t="s">
        <v>27</v>
      </c>
      <c r="B18" s="1">
        <v>6.2347900000000003E-4</v>
      </c>
    </row>
    <row r="19" spans="1:16" x14ac:dyDescent="0.45">
      <c r="A19" s="1" t="s">
        <v>28</v>
      </c>
      <c r="B19" s="1">
        <v>2.8714183160000002</v>
      </c>
    </row>
    <row r="20" spans="1:16" x14ac:dyDescent="0.45">
      <c r="A20" s="1" t="s">
        <v>29</v>
      </c>
      <c r="B20" s="1">
        <v>7.7808700000000001E-4</v>
      </c>
    </row>
    <row r="21" spans="1:16" x14ac:dyDescent="0.45">
      <c r="A21" s="1" t="s">
        <v>24</v>
      </c>
      <c r="B21" s="1">
        <v>2.4302899999999999E-4</v>
      </c>
    </row>
    <row r="22" spans="1:16" x14ac:dyDescent="0.45">
      <c r="A22" s="1" t="s">
        <v>30</v>
      </c>
      <c r="B22" s="1">
        <v>7.5226599999999996E-3</v>
      </c>
    </row>
    <row r="23" spans="1:16" x14ac:dyDescent="0.45">
      <c r="A23" s="1" t="s">
        <v>19</v>
      </c>
      <c r="B23" s="1">
        <v>1.2448900000000001E-2</v>
      </c>
    </row>
    <row r="24" spans="1:16" x14ac:dyDescent="0.45">
      <c r="A24" s="1" t="s">
        <v>18</v>
      </c>
      <c r="B24" s="1">
        <v>1.4489909E-2</v>
      </c>
    </row>
    <row r="25" spans="1:16" x14ac:dyDescent="0.45">
      <c r="A25" s="1" t="s">
        <v>23</v>
      </c>
      <c r="B25" s="1">
        <v>5.7083259999999997E-3</v>
      </c>
    </row>
    <row r="30" spans="1:16" x14ac:dyDescent="0.45">
      <c r="A30" s="34" t="s">
        <v>31</v>
      </c>
      <c r="B30" s="34"/>
    </row>
    <row r="31" spans="1:16" x14ac:dyDescent="0.45">
      <c r="A31" s="3" t="s">
        <v>0</v>
      </c>
      <c r="B31" s="2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  <c r="J31" s="3" t="s">
        <v>9</v>
      </c>
      <c r="K31" s="3" t="s">
        <v>10</v>
      </c>
      <c r="L31" s="3" t="s">
        <v>11</v>
      </c>
      <c r="M31" s="3" t="s">
        <v>12</v>
      </c>
      <c r="N31" s="3" t="s">
        <v>13</v>
      </c>
      <c r="O31" s="3" t="s">
        <v>14</v>
      </c>
      <c r="P31" s="3" t="s">
        <v>15</v>
      </c>
    </row>
    <row r="32" spans="1:16" x14ac:dyDescent="0.45">
      <c r="A32" s="4" t="s">
        <v>16</v>
      </c>
      <c r="B32" s="24">
        <v>33854612</v>
      </c>
      <c r="C32" s="5">
        <v>138059</v>
      </c>
      <c r="D32" s="5">
        <v>11958</v>
      </c>
      <c r="E32" s="5">
        <v>4816</v>
      </c>
      <c r="F32" s="5">
        <v>3568</v>
      </c>
      <c r="G32" s="5">
        <v>520</v>
      </c>
      <c r="H32" s="5">
        <v>863</v>
      </c>
      <c r="I32" s="5">
        <v>497</v>
      </c>
      <c r="J32" s="5">
        <v>53</v>
      </c>
      <c r="K32" s="5">
        <v>247</v>
      </c>
      <c r="L32" s="5">
        <v>755</v>
      </c>
      <c r="M32" s="5">
        <v>284</v>
      </c>
      <c r="N32" s="5">
        <v>80</v>
      </c>
      <c r="O32" s="5">
        <v>216</v>
      </c>
      <c r="P32" s="5">
        <v>21</v>
      </c>
    </row>
    <row r="33" spans="1:17" x14ac:dyDescent="0.45">
      <c r="A33" s="6" t="s">
        <v>17</v>
      </c>
      <c r="B33" s="25">
        <f>B3*0.000623479</f>
        <v>1836.7691340000001</v>
      </c>
      <c r="C33" s="7">
        <f t="shared" ref="C33:P33" si="0">C3*0.000623479</f>
        <v>113.29299256900001</v>
      </c>
      <c r="D33" s="7">
        <f t="shared" si="0"/>
        <v>57.530277767000001</v>
      </c>
      <c r="E33" s="7">
        <f t="shared" si="0"/>
        <v>37.242271107000001</v>
      </c>
      <c r="F33" s="7">
        <f t="shared" si="0"/>
        <v>14.429797976000001</v>
      </c>
      <c r="G33" s="7">
        <f t="shared" si="0"/>
        <v>0.97387419800000008</v>
      </c>
      <c r="H33" s="7">
        <f t="shared" si="0"/>
        <v>11.877898429</v>
      </c>
      <c r="I33" s="7">
        <f t="shared" si="0"/>
        <v>3.2782525819999999</v>
      </c>
      <c r="J33" s="7">
        <f t="shared" si="0"/>
        <v>0.17020976700000001</v>
      </c>
      <c r="K33" s="7">
        <f t="shared" si="0"/>
        <v>0.37159348400000003</v>
      </c>
      <c r="L33" s="7">
        <f t="shared" si="0"/>
        <v>3.7408740000000003E-2</v>
      </c>
      <c r="M33" s="7">
        <f t="shared" si="0"/>
        <v>4.3643530000000005E-3</v>
      </c>
      <c r="N33" s="7">
        <f t="shared" si="0"/>
        <v>0.29365860900000001</v>
      </c>
      <c r="O33" s="7">
        <f t="shared" si="0"/>
        <v>0.33231430700000003</v>
      </c>
      <c r="P33" s="7">
        <f t="shared" si="0"/>
        <v>2.8680034E-2</v>
      </c>
    </row>
    <row r="34" spans="1:17" x14ac:dyDescent="0.45">
      <c r="A34" s="8" t="s">
        <v>18</v>
      </c>
      <c r="B34" s="26">
        <f>B4*0.014489909</f>
        <v>42020.736100000002</v>
      </c>
      <c r="C34" s="9">
        <f t="shared" ref="C34:P34" si="1">C4*0.014489909</f>
        <v>4098.5577001040001</v>
      </c>
      <c r="D34" s="9">
        <f t="shared" si="1"/>
        <v>1919.594164502</v>
      </c>
      <c r="E34" s="9">
        <f t="shared" si="1"/>
        <v>1256.231640573</v>
      </c>
      <c r="F34" s="9">
        <f t="shared" si="1"/>
        <v>486.33930567600004</v>
      </c>
      <c r="G34" s="9">
        <f t="shared" si="1"/>
        <v>31.182284168000002</v>
      </c>
      <c r="H34" s="9">
        <f t="shared" si="1"/>
        <v>135.161871152</v>
      </c>
      <c r="I34" s="9">
        <f t="shared" si="1"/>
        <v>50.584272319</v>
      </c>
      <c r="J34" s="9">
        <f t="shared" si="1"/>
        <v>2.782062528</v>
      </c>
      <c r="K34" s="9">
        <f t="shared" si="1"/>
        <v>16.895233894</v>
      </c>
      <c r="L34" s="9">
        <f t="shared" si="1"/>
        <v>2.2169560769999999</v>
      </c>
      <c r="M34" s="9">
        <f t="shared" si="1"/>
        <v>0.27530827099999999</v>
      </c>
      <c r="N34" s="9">
        <f t="shared" si="1"/>
        <v>3.4196185240000001</v>
      </c>
      <c r="O34" s="9">
        <f t="shared" si="1"/>
        <v>6.4190296870000001</v>
      </c>
      <c r="P34" s="9">
        <f t="shared" si="1"/>
        <v>0.56510645100000001</v>
      </c>
    </row>
    <row r="35" spans="1:17" x14ac:dyDescent="0.45">
      <c r="A35" s="10" t="s">
        <v>19</v>
      </c>
      <c r="B35" s="27">
        <f>B5*0.0124489</f>
        <v>219872.4718</v>
      </c>
      <c r="C35" s="11">
        <f t="shared" ref="C35:P35" si="2">C5*0.0124489</f>
        <v>32139.686148100001</v>
      </c>
      <c r="D35" s="11">
        <f t="shared" si="2"/>
        <v>19919.5346856</v>
      </c>
      <c r="E35" s="11">
        <f t="shared" si="2"/>
        <v>12618.5536092</v>
      </c>
      <c r="F35" s="11">
        <f t="shared" si="2"/>
        <v>5693.4297216000004</v>
      </c>
      <c r="G35" s="11">
        <f t="shared" si="2"/>
        <v>285.16695229999999</v>
      </c>
      <c r="H35" s="11">
        <f t="shared" si="2"/>
        <v>1574.9601346000002</v>
      </c>
      <c r="I35" s="11">
        <f t="shared" si="2"/>
        <v>656.53008820000002</v>
      </c>
      <c r="J35" s="11">
        <f t="shared" si="2"/>
        <v>29.628382000000002</v>
      </c>
      <c r="K35" s="11">
        <f t="shared" si="2"/>
        <v>166.3422018</v>
      </c>
      <c r="L35" s="11">
        <f t="shared" si="2"/>
        <v>21.461903599999999</v>
      </c>
      <c r="M35" s="11">
        <f t="shared" si="2"/>
        <v>2.1038641</v>
      </c>
      <c r="N35" s="11">
        <f t="shared" si="2"/>
        <v>23.7276034</v>
      </c>
      <c r="O35" s="11">
        <f t="shared" si="2"/>
        <v>96.317139300000008</v>
      </c>
      <c r="P35" s="11">
        <f t="shared" si="2"/>
        <v>2.1287619000000002</v>
      </c>
    </row>
    <row r="36" spans="1:17" x14ac:dyDescent="0.45">
      <c r="A36" s="12" t="s">
        <v>20</v>
      </c>
      <c r="B36" s="28">
        <f>B6*2.871418316</f>
        <v>236744239.26920372</v>
      </c>
      <c r="C36" s="13">
        <f t="shared" ref="C36:P36" si="3">C6*2.871418316</f>
        <v>191322.60239508</v>
      </c>
      <c r="D36" s="13">
        <f t="shared" si="3"/>
        <v>1338.0809352560002</v>
      </c>
      <c r="E36" s="13">
        <f t="shared" si="3"/>
        <v>591.51217309600008</v>
      </c>
      <c r="F36" s="13">
        <f t="shared" si="3"/>
        <v>502.49820530000005</v>
      </c>
      <c r="G36" s="13">
        <f t="shared" si="3"/>
        <v>63.171202952000002</v>
      </c>
      <c r="H36" s="13">
        <f t="shared" si="3"/>
        <v>229.71346528000001</v>
      </c>
      <c r="I36" s="13">
        <f t="shared" si="3"/>
        <v>106.24247769200001</v>
      </c>
      <c r="J36" s="13">
        <f t="shared" si="3"/>
        <v>8.614254948000001</v>
      </c>
      <c r="K36" s="13">
        <f t="shared" si="3"/>
        <v>31.585601476000001</v>
      </c>
      <c r="L36" s="13">
        <f t="shared" si="3"/>
        <v>31.585601476000001</v>
      </c>
      <c r="M36" s="13">
        <f t="shared" si="3"/>
        <v>0</v>
      </c>
      <c r="N36" s="13">
        <f t="shared" si="3"/>
        <v>51.685529688000003</v>
      </c>
      <c r="O36" s="13">
        <f t="shared" si="3"/>
        <v>235.45630191200001</v>
      </c>
      <c r="P36" s="13">
        <f t="shared" si="3"/>
        <v>8.614254948000001</v>
      </c>
    </row>
    <row r="37" spans="1:17" x14ac:dyDescent="0.45">
      <c r="A37" s="14" t="s">
        <v>21</v>
      </c>
      <c r="B37" s="29">
        <f>B7*0.000778087</f>
        <v>106883.476929</v>
      </c>
      <c r="C37" s="15">
        <f t="shared" ref="C37:P37" si="4">C7*0.000778087</f>
        <v>4145.3790959850003</v>
      </c>
      <c r="D37" s="15">
        <f t="shared" si="4"/>
        <v>260.98127301800002</v>
      </c>
      <c r="E37" s="15">
        <f t="shared" si="4"/>
        <v>35.589699379999999</v>
      </c>
      <c r="F37" s="15">
        <f t="shared" si="4"/>
        <v>87.239892526999995</v>
      </c>
      <c r="G37" s="15">
        <f t="shared" si="4"/>
        <v>18.353516156000001</v>
      </c>
      <c r="H37" s="15">
        <f t="shared" si="4"/>
        <v>3.8779856079999999</v>
      </c>
      <c r="I37" s="15">
        <f t="shared" si="4"/>
        <v>9.6218238419999995</v>
      </c>
      <c r="J37" s="15">
        <f t="shared" si="4"/>
        <v>1.935880456</v>
      </c>
      <c r="K37" s="15">
        <f t="shared" si="4"/>
        <v>3.7153654249999999</v>
      </c>
      <c r="L37" s="15">
        <f t="shared" si="4"/>
        <v>33.244545162000001</v>
      </c>
      <c r="M37" s="15">
        <f t="shared" si="4"/>
        <v>16.473657964000001</v>
      </c>
      <c r="N37" s="15">
        <f t="shared" si="4"/>
        <v>0.120603485</v>
      </c>
      <c r="O37" s="15">
        <f t="shared" si="4"/>
        <v>0.80998856699999999</v>
      </c>
      <c r="P37" s="15">
        <f t="shared" si="4"/>
        <v>0.21786436000000001</v>
      </c>
    </row>
    <row r="38" spans="1:17" x14ac:dyDescent="0.45">
      <c r="A38" s="16" t="s">
        <v>22</v>
      </c>
      <c r="B38" s="30">
        <f>B8*0.00752266</f>
        <v>116992.06227764</v>
      </c>
      <c r="C38" s="17">
        <f t="shared" ref="C38:P38" si="5">C8*0.00752266</f>
        <v>195.48384275999999</v>
      </c>
      <c r="D38" s="17">
        <f t="shared" si="5"/>
        <v>37.447801479999995</v>
      </c>
      <c r="E38" s="17">
        <f t="shared" si="5"/>
        <v>15.27852246</v>
      </c>
      <c r="F38" s="17">
        <f t="shared" si="5"/>
        <v>13.34519884</v>
      </c>
      <c r="G38" s="17">
        <f t="shared" si="5"/>
        <v>1.2111482599999999</v>
      </c>
      <c r="H38" s="17">
        <f t="shared" si="5"/>
        <v>3.05419996</v>
      </c>
      <c r="I38" s="17">
        <f t="shared" si="5"/>
        <v>1.9333236199999999</v>
      </c>
      <c r="J38" s="17">
        <f t="shared" si="5"/>
        <v>0.13540787999999998</v>
      </c>
      <c r="K38" s="17">
        <f t="shared" si="5"/>
        <v>0.39117831999999997</v>
      </c>
      <c r="L38" s="17">
        <f t="shared" si="5"/>
        <v>0.17302118</v>
      </c>
      <c r="M38" s="17">
        <f t="shared" si="5"/>
        <v>4.5135959999999996E-2</v>
      </c>
      <c r="N38" s="17">
        <f t="shared" si="5"/>
        <v>0.1880665</v>
      </c>
      <c r="O38" s="17">
        <f t="shared" si="5"/>
        <v>0.83501525999999993</v>
      </c>
      <c r="P38" s="17">
        <f t="shared" si="5"/>
        <v>0.21815714</v>
      </c>
    </row>
    <row r="39" spans="1:17" x14ac:dyDescent="0.45">
      <c r="A39" s="18" t="s">
        <v>23</v>
      </c>
      <c r="B39" s="31">
        <f>B9*0.005708326</f>
        <v>199311.21420022799</v>
      </c>
      <c r="C39" s="19">
        <f t="shared" ref="C39:P39" si="6">C9*0.005708326</f>
        <v>305.66373232199999</v>
      </c>
      <c r="D39" s="19">
        <f t="shared" si="6"/>
        <v>31.521376171999997</v>
      </c>
      <c r="E39" s="19">
        <f t="shared" si="6"/>
        <v>15.315438658</v>
      </c>
      <c r="F39" s="19">
        <f t="shared" si="6"/>
        <v>11.245402219999999</v>
      </c>
      <c r="G39" s="19">
        <f t="shared" si="6"/>
        <v>0.82770726999999999</v>
      </c>
      <c r="H39" s="19">
        <f t="shared" si="6"/>
        <v>5.5199512419999994</v>
      </c>
      <c r="I39" s="19">
        <f t="shared" si="6"/>
        <v>2.7342881539999997</v>
      </c>
      <c r="J39" s="19">
        <f t="shared" si="6"/>
        <v>0.15412480200000001</v>
      </c>
      <c r="K39" s="19">
        <f t="shared" si="6"/>
        <v>0.62220753399999995</v>
      </c>
      <c r="L39" s="19">
        <f t="shared" si="6"/>
        <v>0.41099947199999998</v>
      </c>
      <c r="M39" s="19">
        <f t="shared" si="6"/>
        <v>3.9958281999999998E-2</v>
      </c>
      <c r="N39" s="19">
        <f t="shared" si="6"/>
        <v>1.7924143639999999</v>
      </c>
      <c r="O39" s="19">
        <f t="shared" si="6"/>
        <v>2.0664140120000001</v>
      </c>
      <c r="P39" s="19">
        <f t="shared" si="6"/>
        <v>0.15983312799999999</v>
      </c>
    </row>
    <row r="40" spans="1:17" x14ac:dyDescent="0.45">
      <c r="A40" s="20" t="s">
        <v>24</v>
      </c>
      <c r="B40" s="32">
        <f>B10*0.000243029</f>
        <v>54846.839887582995</v>
      </c>
      <c r="C40" s="21">
        <f t="shared" ref="C40:P40" si="7">C10*0.000243029</f>
        <v>32.504156633999997</v>
      </c>
      <c r="D40" s="21">
        <f t="shared" si="7"/>
        <v>0.93177318599999992</v>
      </c>
      <c r="E40" s="21">
        <f t="shared" si="7"/>
        <v>8.6032265999999996E-2</v>
      </c>
      <c r="F40" s="21">
        <f t="shared" si="7"/>
        <v>0.18567415600000001</v>
      </c>
      <c r="G40" s="21">
        <f t="shared" si="7"/>
        <v>0.100857035</v>
      </c>
      <c r="H40" s="21">
        <f t="shared" si="7"/>
        <v>3.4024060000000002E-2</v>
      </c>
      <c r="I40" s="21">
        <f t="shared" si="7"/>
        <v>5.9299075999999999E-2</v>
      </c>
      <c r="J40" s="21">
        <f t="shared" si="7"/>
        <v>2.9649538E-2</v>
      </c>
      <c r="K40" s="21">
        <f t="shared" si="7"/>
        <v>1.8956261999999998E-2</v>
      </c>
      <c r="L40" s="21">
        <f t="shared" si="7"/>
        <v>0.24788958</v>
      </c>
      <c r="M40" s="21">
        <f t="shared" si="7"/>
        <v>0.30111293099999997</v>
      </c>
      <c r="N40" s="21">
        <f t="shared" si="7"/>
        <v>7.2908700000000001E-4</v>
      </c>
      <c r="O40" s="21">
        <f t="shared" si="7"/>
        <v>9.2351020000000002E-3</v>
      </c>
      <c r="P40" s="21">
        <f t="shared" si="7"/>
        <v>8.7490439999999992E-3</v>
      </c>
    </row>
    <row r="41" spans="1:17" x14ac:dyDescent="0.45">
      <c r="A41" s="3" t="s">
        <v>25</v>
      </c>
      <c r="B41" s="33">
        <f>SUM(B34:B40)</f>
        <v>237484166.07039818</v>
      </c>
      <c r="C41" s="22">
        <f t="shared" ref="C41:P41" si="8">SUM(C34:C40)</f>
        <v>232239.87707098501</v>
      </c>
      <c r="D41" s="22">
        <f t="shared" si="8"/>
        <v>23508.092009213997</v>
      </c>
      <c r="E41" s="22">
        <f t="shared" si="8"/>
        <v>14532.567115632999</v>
      </c>
      <c r="F41" s="22">
        <f t="shared" si="8"/>
        <v>6794.2834003190001</v>
      </c>
      <c r="G41" s="22">
        <f t="shared" si="8"/>
        <v>400.01366814100004</v>
      </c>
      <c r="H41" s="22">
        <f t="shared" si="8"/>
        <v>1952.3216319020003</v>
      </c>
      <c r="I41" s="22">
        <f t="shared" si="8"/>
        <v>827.70557290299996</v>
      </c>
      <c r="J41" s="22">
        <f t="shared" si="8"/>
        <v>43.279762152000004</v>
      </c>
      <c r="K41" s="22">
        <f t="shared" si="8"/>
        <v>219.57074471099997</v>
      </c>
      <c r="L41" s="22">
        <f t="shared" si="8"/>
        <v>89.340916547000006</v>
      </c>
      <c r="M41" s="22">
        <f t="shared" si="8"/>
        <v>19.239037507999999</v>
      </c>
      <c r="N41" s="22">
        <f t="shared" si="8"/>
        <v>80.93456504800001</v>
      </c>
      <c r="O41" s="22">
        <f t="shared" si="8"/>
        <v>341.91312383999997</v>
      </c>
      <c r="P41" s="22">
        <f t="shared" si="8"/>
        <v>11.912726971000003</v>
      </c>
      <c r="Q41" s="35" t="s">
        <v>34</v>
      </c>
    </row>
    <row r="42" spans="1:17" x14ac:dyDescent="0.45">
      <c r="A42" s="1" t="s">
        <v>32</v>
      </c>
      <c r="E42" s="1">
        <v>269.94400000000002</v>
      </c>
      <c r="F42" s="1">
        <v>36.241370000000003</v>
      </c>
      <c r="G42" s="1">
        <v>7.6660000000000004</v>
      </c>
      <c r="H42" s="1">
        <v>274.5</v>
      </c>
      <c r="I42" s="1">
        <v>32.5</v>
      </c>
      <c r="J42" s="1">
        <v>6</v>
      </c>
      <c r="K42" s="1">
        <v>7.75</v>
      </c>
      <c r="L42" s="1">
        <v>21.212</v>
      </c>
      <c r="M42" s="1">
        <v>17.625</v>
      </c>
    </row>
    <row r="43" spans="1:17" x14ac:dyDescent="0.45">
      <c r="A43" s="1" t="s">
        <v>33</v>
      </c>
      <c r="E43" s="1">
        <v>15.4763</v>
      </c>
      <c r="F43" s="1">
        <v>5.4500999999999999</v>
      </c>
      <c r="G43" s="1">
        <v>2.9047000000000001</v>
      </c>
      <c r="H43" s="1">
        <v>3.7869000000000002</v>
      </c>
      <c r="I43" s="1">
        <v>2.1509</v>
      </c>
      <c r="J43" s="1">
        <v>2</v>
      </c>
      <c r="K43" s="1">
        <v>1.8436999999999999</v>
      </c>
      <c r="L43" s="1">
        <v>21.8125</v>
      </c>
      <c r="N43" s="1">
        <v>0.980769</v>
      </c>
      <c r="O43" s="1">
        <v>0.46808499999999997</v>
      </c>
      <c r="P43" s="1">
        <v>2</v>
      </c>
    </row>
  </sheetData>
  <mergeCells count="1">
    <mergeCell ref="A30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Raghav</dc:creator>
  <cp:keywords>HSF-INDIA;Higgs;HEP</cp:keywords>
  <cp:lastModifiedBy>Anuj Raghav</cp:lastModifiedBy>
  <dcterms:created xsi:type="dcterms:W3CDTF">2025-10-26T14:05:26Z</dcterms:created>
  <dcterms:modified xsi:type="dcterms:W3CDTF">2025-10-28T06:14:47Z</dcterms:modified>
</cp:coreProperties>
</file>