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kills\Sessions 4\Day 02\"/>
    </mc:Choice>
  </mc:AlternateContent>
  <xr:revisionPtr revIDLastSave="0" documentId="13_ncr:1_{7820870C-2EFE-467E-B26D-2B863D3FFC0A}" xr6:coauthVersionLast="47" xr6:coauthVersionMax="47" xr10:uidLastSave="{00000000-0000-0000-0000-000000000000}"/>
  <bookViews>
    <workbookView xWindow="-120" yWindow="-120" windowWidth="29040" windowHeight="15840" activeTab="2" xr2:uid="{4F268020-E3A2-4C13-89E3-6534661BFB4A}"/>
  </bookViews>
  <sheets>
    <sheet name="Sheet1" sheetId="1" r:id="rId1"/>
    <sheet name="Sheet2" sheetId="2" r:id="rId2"/>
    <sheet name="Sheet3" sheetId="4" r:id="rId3"/>
    <sheet name="Sheet4" sheetId="5" r:id="rId4"/>
    <sheet name="Homework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5" l="1" a="1"/>
  <c r="E19" i="5"/>
  <c r="E14" i="5" a="1"/>
  <c r="E14" i="5" s="1"/>
  <c r="E25" i="5"/>
  <c r="E24" i="5"/>
  <c r="M2" i="4" a="1"/>
  <c r="M2" i="4" s="1"/>
  <c r="H23" i="4" a="1"/>
  <c r="H23" i="4" s="1"/>
  <c r="J20" i="4" a="1"/>
  <c r="J20" i="4" s="1"/>
  <c r="K1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H20" i="4" a="1"/>
  <c r="H20" i="4" s="1"/>
  <c r="K22" i="4"/>
  <c r="F3" i="2"/>
  <c r="F4" i="2"/>
  <c r="F5" i="2"/>
  <c r="F6" i="2"/>
  <c r="F7" i="2"/>
  <c r="F8" i="2"/>
  <c r="F9" i="2"/>
  <c r="F10" i="2"/>
  <c r="E3" i="2"/>
  <c r="E4" i="2"/>
  <c r="E5" i="2"/>
  <c r="E6" i="2"/>
  <c r="E7" i="2"/>
  <c r="E8" i="2"/>
  <c r="E9" i="2"/>
  <c r="E10" i="2"/>
  <c r="F2" i="2"/>
  <c r="E2" i="2"/>
  <c r="E18" i="2"/>
  <c r="E17" i="2"/>
  <c r="E13" i="2"/>
  <c r="E14" i="2"/>
  <c r="B10" i="2"/>
  <c r="B9" i="2"/>
  <c r="N20" i="1"/>
  <c r="N19" i="1"/>
  <c r="N18" i="1"/>
  <c r="N17" i="1"/>
  <c r="K20" i="1"/>
  <c r="K19" i="1"/>
  <c r="K18" i="1"/>
  <c r="K17" i="1"/>
  <c r="H23" i="1"/>
  <c r="H21" i="1"/>
  <c r="H20" i="1"/>
  <c r="H19" i="1"/>
  <c r="H17" i="1"/>
  <c r="H18" i="1"/>
  <c r="I27" i="1"/>
  <c r="J2" i="1"/>
  <c r="K2" i="1"/>
  <c r="E19" i="1"/>
  <c r="E18" i="1"/>
  <c r="H2" i="1"/>
  <c r="E5" i="1"/>
  <c r="E3" i="1"/>
  <c r="E2" i="1"/>
  <c r="E1" i="1"/>
  <c r="E59" i="3"/>
  <c r="E58" i="3"/>
  <c r="E57" i="3"/>
  <c r="D56" i="3"/>
  <c r="C56" i="3"/>
  <c r="E55" i="3"/>
  <c r="E54" i="3"/>
  <c r="E53" i="3"/>
  <c r="C52" i="3"/>
  <c r="E51" i="3"/>
  <c r="D50" i="3"/>
  <c r="D52" i="3" s="1"/>
  <c r="E49" i="3"/>
  <c r="D38" i="5"/>
  <c r="D27" i="5"/>
  <c r="D25" i="5"/>
  <c r="D43" i="5"/>
  <c r="D35" i="5"/>
  <c r="D31" i="5"/>
  <c r="D26" i="5"/>
  <c r="D28" i="5"/>
  <c r="D29" i="5"/>
  <c r="D30" i="5"/>
  <c r="D32" i="5"/>
  <c r="D33" i="5"/>
  <c r="D34" i="5"/>
  <c r="D36" i="5"/>
  <c r="D37" i="5"/>
  <c r="D39" i="5"/>
  <c r="D40" i="5"/>
  <c r="D41" i="5"/>
  <c r="D42" i="5"/>
  <c r="D24" i="5"/>
  <c r="C25" i="5"/>
  <c r="B43" i="5"/>
  <c r="B38" i="5"/>
  <c r="B31" i="5"/>
  <c r="B35" i="5"/>
  <c r="B27" i="5"/>
  <c r="C38" i="5"/>
  <c r="C43" i="5"/>
  <c r="C35" i="5"/>
  <c r="C31" i="5"/>
  <c r="C27" i="5"/>
  <c r="C27" i="2"/>
  <c r="B27" i="2"/>
  <c r="A27" i="2"/>
  <c r="B21" i="2"/>
  <c r="B22" i="2"/>
  <c r="B20" i="2"/>
  <c r="B8" i="2"/>
  <c r="E56" i="3" l="1"/>
  <c r="E50" i="3"/>
  <c r="E5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<sst xmlns="http://schemas.openxmlformats.org/spreadsheetml/2006/main" count="375" uniqueCount="144">
  <si>
    <t>SUM</t>
  </si>
  <si>
    <t>Publisher</t>
  </si>
  <si>
    <t>Sales</t>
  </si>
  <si>
    <t>Avalon Interactive</t>
  </si>
  <si>
    <t>Avanquest</t>
  </si>
  <si>
    <t>Avanquest Software</t>
  </si>
  <si>
    <t>Berkeley</t>
  </si>
  <si>
    <t>Nintendo</t>
  </si>
  <si>
    <t>Rule List</t>
  </si>
  <si>
    <t>Records</t>
  </si>
  <si>
    <t>Rule 1</t>
  </si>
  <si>
    <t>Rule 1 | Rule 2</t>
  </si>
  <si>
    <t>Rule 2 | Rule 4</t>
  </si>
  <si>
    <t>Rule 2 | Rule 3 | Rule 4</t>
  </si>
  <si>
    <t>Rule 4 | Rule 1</t>
  </si>
  <si>
    <t>Rule 3</t>
  </si>
  <si>
    <t>Rule 2</t>
  </si>
  <si>
    <t>Rule 4</t>
  </si>
  <si>
    <t>Sports</t>
  </si>
  <si>
    <t>Puzzle</t>
  </si>
  <si>
    <t>Shooter</t>
  </si>
  <si>
    <t>Simulation</t>
  </si>
  <si>
    <t>Racing</t>
  </si>
  <si>
    <t>Genre</t>
  </si>
  <si>
    <t>Count</t>
  </si>
  <si>
    <t>Records &gt;20</t>
  </si>
  <si>
    <t>Avanquest Software and sales&gt;1,00,000</t>
  </si>
  <si>
    <t>Average</t>
  </si>
  <si>
    <t>Beginning with Ava</t>
  </si>
  <si>
    <t>MAXIMUM SALE</t>
  </si>
  <si>
    <t>MINIMUM SALE</t>
  </si>
  <si>
    <t>MAX for &lt;&gt;Ava*</t>
  </si>
  <si>
    <t>MIN for &lt;&gt;Ava*</t>
  </si>
  <si>
    <t>BLANK CELLS</t>
  </si>
  <si>
    <t>TOTAL SALE</t>
  </si>
  <si>
    <t>10s</t>
  </si>
  <si>
    <t>100s</t>
  </si>
  <si>
    <t>1000s</t>
  </si>
  <si>
    <t>ROUNDING DIRECTION</t>
  </si>
  <si>
    <t>&lt;----</t>
  </si>
  <si>
    <t>----&gt;</t>
  </si>
  <si>
    <t>EVEN</t>
  </si>
  <si>
    <t>ODD</t>
  </si>
  <si>
    <t>Function</t>
  </si>
  <si>
    <t>Include hidden</t>
  </si>
  <si>
    <t>Ignore hidden</t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</si>
  <si>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</si>
  <si>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</si>
  <si>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</si>
  <si>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</si>
  <si>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</si>
  <si>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</si>
  <si>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</si>
  <si>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</si>
  <si>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VAR</t>
  </si>
  <si>
    <t>VARP</t>
  </si>
  <si>
    <t>Total</t>
  </si>
  <si>
    <t>Grand Total</t>
  </si>
  <si>
    <t>Qty</t>
  </si>
  <si>
    <t>Date</t>
  </si>
  <si>
    <t>Unit Sales</t>
  </si>
  <si>
    <t>Total Sales</t>
  </si>
  <si>
    <t>Total Count</t>
  </si>
  <si>
    <t>Sno</t>
  </si>
  <si>
    <t>Function_num</t>
  </si>
  <si>
    <t>STDEV.S</t>
  </si>
  <si>
    <t>STDEV.P</t>
  </si>
  <si>
    <t>VAR.S</t>
  </si>
  <si>
    <t>VAR.P</t>
  </si>
  <si>
    <t>MEDIAN</t>
  </si>
  <si>
    <t>MODE.SNGL</t>
  </si>
  <si>
    <t>LARGE</t>
  </si>
  <si>
    <t>SMALL</t>
  </si>
  <si>
    <t>PERCENTILE.INC</t>
  </si>
  <si>
    <t>QUARTILE.INC</t>
  </si>
  <si>
    <t>PERCENTILE.EXC</t>
  </si>
  <si>
    <t>QUARTILE.EXC</t>
  </si>
  <si>
    <t>Option</t>
  </si>
  <si>
    <t>Behavior</t>
  </si>
  <si>
    <t>0 or omitted</t>
  </si>
  <si>
    <t>Ignore nested SUBTOTAL and AGGREGATE functions</t>
  </si>
  <si>
    <t>Ignore hidden rows, nested SUBTOTAL and AGGREGATE functions</t>
  </si>
  <si>
    <t>Ignore error values, nested SUBTOTAL and AGGREGATE functions</t>
  </si>
  <si>
    <t>Ignore hidden rows, error values, nested SUBTOTAL and AGGREGATE functions</t>
  </si>
  <si>
    <t>Ignore nothing</t>
  </si>
  <si>
    <t>Ignore hidden rows</t>
  </si>
  <si>
    <t>Ignore error values</t>
  </si>
  <si>
    <t>Ignore hidden rows and error values</t>
  </si>
  <si>
    <t>MATHEMATICAL FUNCTIONS</t>
  </si>
  <si>
    <t>STATISTICAL FUNCTIONS</t>
  </si>
  <si>
    <t>SUMIF</t>
  </si>
  <si>
    <t>AVERAGEIF</t>
  </si>
  <si>
    <t>SUMIFS</t>
  </si>
  <si>
    <t>AVERAGEIFS</t>
  </si>
  <si>
    <t>ROUND</t>
  </si>
  <si>
    <t>ROUNDDOWN</t>
  </si>
  <si>
    <t>ROUNDUP</t>
  </si>
  <si>
    <t>COUNTIF</t>
  </si>
  <si>
    <t>SUBTOTAL</t>
  </si>
  <si>
    <t>COUNTIFS</t>
  </si>
  <si>
    <t>SUMPRODUCT</t>
  </si>
  <si>
    <t>COUNTBLANK</t>
  </si>
  <si>
    <t>SEQUENCE</t>
  </si>
  <si>
    <t>RANDARRAY</t>
  </si>
  <si>
    <t>AGGREGATE</t>
  </si>
  <si>
    <t>MAXIFS</t>
  </si>
  <si>
    <t>MINIFS</t>
  </si>
  <si>
    <t>1.</t>
  </si>
  <si>
    <t>Return the total count of Qty in the above table</t>
  </si>
  <si>
    <t>2.</t>
  </si>
  <si>
    <t>Return the total count of publishers in the above table</t>
  </si>
  <si>
    <t>3.</t>
  </si>
  <si>
    <t>Return the total count of Qty in the above table where the Genre is Shooter</t>
  </si>
  <si>
    <t>Return the total count of Qty in the above table where the Qty is greater than 15</t>
  </si>
  <si>
    <t>4.</t>
  </si>
  <si>
    <t>5.</t>
  </si>
  <si>
    <t>Return the total sales in the above table where the Genre is Shooter and Publisher is Nintendo</t>
  </si>
  <si>
    <t>Use SUMIFS AND ROUNDUP THE RESULT TO 2 DECIMAL PLACES</t>
  </si>
  <si>
    <t>Use SUMPRODUCT AND ROUNDDOWN THE RESULT TO 2 DECIMAL PLACES</t>
  </si>
  <si>
    <t>Sr.No</t>
  </si>
  <si>
    <t xml:space="preserve">Add serial number in the above table using SEQUENCE </t>
  </si>
  <si>
    <t>6.</t>
  </si>
  <si>
    <t>JAN</t>
  </si>
  <si>
    <t>FEB</t>
  </si>
  <si>
    <t>MAR</t>
  </si>
  <si>
    <t>APR</t>
  </si>
  <si>
    <t>MAY</t>
  </si>
  <si>
    <t>In  the below table, in cell B41, enter a formula to create a random array of 20 numbers. Max value should be 50. i.e no number should be greater than 50. The formula should automatically fill the rest of the table</t>
  </si>
  <si>
    <t>7.</t>
  </si>
  <si>
    <t>In  the below table, find the sum of total sales. The formula should ignore hidden cells and subtotals and errors</t>
  </si>
  <si>
    <t>8.</t>
  </si>
  <si>
    <t>In  the above table, find the sum of total sales after converting the total sale to the nearest ODD number. The formula should ignoreonly subtotals and errors</t>
  </si>
  <si>
    <t>9.</t>
  </si>
  <si>
    <t>&lt;</t>
  </si>
  <si>
    <t>&gt;</t>
  </si>
  <si>
    <t>&lt;&gt;</t>
  </si>
  <si>
    <t>&lt;=</t>
  </si>
  <si>
    <t>&gt;=</t>
  </si>
  <si>
    <t>Column1</t>
  </si>
  <si>
    <t>Sid</t>
  </si>
  <si>
    <t>asdasd</t>
  </si>
  <si>
    <t>qdwqdqw</t>
  </si>
  <si>
    <t>wqeqwe</t>
  </si>
  <si>
    <t>Randarray/Dates to create headers - next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</si>
</sst>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.00"/>
    <numFmt numFmtId="165" formatCode="&quot;₹&quot;\ #,##0.000"/>
    <numFmt numFmtId="166" formatCode="&quot;₹&quot;\ #,##0.000000"/>
    <numFmt numFmtId="167" formatCode="&quot;₹&quot;\ #,##0.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64" fontId="0" fillId="0" borderId="0" xfId="0" applyNumberFormat="1"/>
    <xf numFmtId="0" fontId="0" fillId="4" borderId="0" xfId="0" applyFill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2" borderId="0" xfId="0" applyFont="1" applyFill="1" applyAlignment="1">
      <alignment horizontal="center"/>
    </xf>
    <xf numFmtId="3" fontId="0" fillId="3" borderId="2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6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0" fontId="3" fillId="3" borderId="1" xfId="0" applyFont="1" applyFill="1" applyBorder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164" fontId="0" fillId="5" borderId="1" xfId="0" applyNumberFormat="1" applyFill="1" applyBorder="1"/>
    <xf numFmtId="0" fontId="5" fillId="5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0" fillId="0" borderId="5" xfId="0" applyBorder="1"/>
    <xf numFmtId="164" fontId="0" fillId="0" borderId="3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2" xfId="0" applyBorder="1"/>
    <xf numFmtId="164" fontId="0" fillId="0" borderId="10" xfId="0" applyNumberFormat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2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0" xfId="0" applyFill="1" applyBorder="1"/>
    <xf numFmtId="14" fontId="0" fillId="3" borderId="10" xfId="0" applyNumberFormat="1" applyFill="1" applyBorder="1"/>
    <xf numFmtId="0" fontId="0" fillId="0" borderId="10" xfId="0" applyBorder="1"/>
    <xf numFmtId="14" fontId="0" fillId="0" borderId="10" xfId="0" applyNumberFormat="1" applyBorder="1"/>
    <xf numFmtId="0" fontId="0" fillId="3" borderId="3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0" fontId="3" fillId="0" borderId="0" xfId="0" applyFont="1"/>
    <xf numFmtId="49" fontId="0" fillId="0" borderId="0" xfId="0" applyNumberFormat="1"/>
    <xf numFmtId="0" fontId="0" fillId="7" borderId="0" xfId="0" applyFill="1"/>
    <xf numFmtId="49" fontId="0" fillId="4" borderId="0" xfId="0" applyNumberFormat="1" applyFill="1"/>
    <xf numFmtId="167" fontId="0" fillId="3" borderId="2" xfId="0" applyNumberFormat="1" applyFill="1" applyBorder="1"/>
    <xf numFmtId="167" fontId="0" fillId="0" borderId="2" xfId="0" applyNumberFormat="1" applyBorder="1"/>
    <xf numFmtId="167" fontId="0" fillId="3" borderId="1" xfId="0" applyNumberFormat="1" applyFill="1" applyBorder="1"/>
    <xf numFmtId="167" fontId="0" fillId="0" borderId="0" xfId="0" applyNumberFormat="1"/>
    <xf numFmtId="0" fontId="0" fillId="0" borderId="1" xfId="0" applyBorder="1" applyAlignment="1">
      <alignment horizontal="center" wrapText="1"/>
    </xf>
    <xf numFmtId="3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5" fillId="4" borderId="0" xfId="0" applyNumberFormat="1" applyFont="1" applyFill="1"/>
    <xf numFmtId="164" fontId="0" fillId="8" borderId="1" xfId="0" applyNumberFormat="1" applyFill="1" applyBorder="1"/>
    <xf numFmtId="164" fontId="0" fillId="4" borderId="1" xfId="0" applyNumberFormat="1" applyFill="1" applyBorder="1"/>
    <xf numFmtId="4" fontId="0" fillId="3" borderId="1" xfId="0" applyNumberFormat="1" applyFill="1" applyBorder="1"/>
    <xf numFmtId="164" fontId="0" fillId="0" borderId="0" xfId="0" applyNumberFormat="1" applyFill="1"/>
    <xf numFmtId="0" fontId="0" fillId="0" borderId="11" xfId="0" applyFill="1" applyBorder="1"/>
    <xf numFmtId="0" fontId="0" fillId="3" borderId="11" xfId="0" applyFill="1" applyBorder="1"/>
  </cellXfs>
  <cellStyles count="1">
    <cellStyle name="Normal" xfId="0" builtinId="0"/>
  </cellStyles>
  <dxfs count="16">
    <dxf>
      <numFmt numFmtId="164" formatCode="&quot;₹&quot;\ #,##0.00"/>
      <fill>
        <patternFill patternType="none">
          <fgColor indexed="64"/>
          <bgColor indexed="65"/>
        </patternFill>
      </fill>
    </dxf>
    <dxf>
      <numFmt numFmtId="164" formatCode="&quot;₹&quot;\ #,##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56CC3-6F16-4336-8B14-16D11B7154FD}" name="Table1" displayName="Table1" ref="F1:K16" totalsRowShown="0" headerRowDxfId="15" dataDxfId="13" headerRowBorderDxfId="14" tableBorderDxfId="12" totalsRowBorderDxfId="11">
  <autoFilter ref="F1:K16" xr:uid="{3C256CC3-6F16-4336-8B14-16D11B7154FD}"/>
  <tableColumns count="6">
    <tableColumn id="1" xr3:uid="{84C02004-C241-4F5D-8063-6F1AAF1F0C6A}" name="Publisher" dataDxfId="10" totalsRowDxfId="5"/>
    <tableColumn id="2" xr3:uid="{CD8B4A79-217F-4DE6-B944-91145714A318}" name="Genre" dataDxfId="9" totalsRowDxfId="4"/>
    <tableColumn id="6" xr3:uid="{5085A736-01B8-4EB2-BEA3-8834BE04E0DB}" name="Date" dataDxfId="8" totalsRowDxfId="3"/>
    <tableColumn id="4" xr3:uid="{4B4885C4-6346-409B-9B7D-F47A8DBCEAE5}" name="Qty" dataDxfId="7" totalsRowDxfId="2"/>
    <tableColumn id="5" xr3:uid="{BF33C1F9-C43C-4F16-A576-CA61C20653BD}" name="Unit Sales" dataDxfId="6" totalsRowDxfId="1"/>
    <tableColumn id="3" xr3:uid="{F6F2EDC8-D17C-4EC8-99F3-88E2ACD471F1}" name="Column1" dataDxfId="0">
      <calculatedColumnFormula>Table1[[#This Row],[Qty]]*Table1[[#This Row],[Unit Sales]]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850-64C1-405E-87E7-7ADD1F3B2C89}">
  <dimension ref="A1:N32"/>
  <sheetViews>
    <sheetView zoomScale="130" zoomScaleNormal="130" workbookViewId="0">
      <selection activeCell="N20" sqref="N20"/>
    </sheetView>
  </sheetViews>
  <sheetFormatPr defaultRowHeight="15" x14ac:dyDescent="0.25"/>
  <cols>
    <col min="1" max="1" width="21.28515625" customWidth="1"/>
    <col min="2" max="3" width="14.5703125" customWidth="1"/>
    <col min="4" max="4" width="8.42578125" bestFit="1" customWidth="1"/>
    <col min="5" max="5" width="13.140625" bestFit="1" customWidth="1"/>
    <col min="7" max="7" width="19.5703125" customWidth="1"/>
    <col min="8" max="8" width="15" customWidth="1"/>
    <col min="9" max="9" width="14" customWidth="1"/>
    <col min="10" max="10" width="19.42578125" customWidth="1"/>
    <col min="11" max="11" width="13.5703125" customWidth="1"/>
    <col min="13" max="13" width="19.140625" bestFit="1" customWidth="1"/>
    <col min="14" max="14" width="13.140625" customWidth="1"/>
  </cols>
  <sheetData>
    <row r="1" spans="1:11" x14ac:dyDescent="0.25">
      <c r="A1" s="4" t="s">
        <v>1</v>
      </c>
      <c r="B1" s="4" t="s">
        <v>2</v>
      </c>
      <c r="D1" t="s">
        <v>0</v>
      </c>
      <c r="E1" s="58">
        <f>B2+B3+B4+B5+B6+B7</f>
        <v>829102</v>
      </c>
      <c r="G1" s="4" t="s">
        <v>1</v>
      </c>
      <c r="H1" s="4" t="s">
        <v>2</v>
      </c>
    </row>
    <row r="2" spans="1:11" x14ac:dyDescent="0.25">
      <c r="A2" s="5" t="s">
        <v>3</v>
      </c>
      <c r="B2" s="9">
        <v>116537</v>
      </c>
      <c r="E2" s="1">
        <f>SUM(B2:B7)</f>
        <v>829102</v>
      </c>
      <c r="G2" s="7" t="s">
        <v>5</v>
      </c>
      <c r="H2" s="9">
        <f>SUMIF(A2:A7,"Ava*",B2:B7)</f>
        <v>548812</v>
      </c>
      <c r="J2" t="str">
        <f>G2</f>
        <v>Avanquest Software</v>
      </c>
      <c r="K2" t="str">
        <f>$G2</f>
        <v>Avanquest Software</v>
      </c>
    </row>
    <row r="3" spans="1:11" x14ac:dyDescent="0.25">
      <c r="A3" s="7" t="s">
        <v>4</v>
      </c>
      <c r="B3" s="10">
        <v>182255</v>
      </c>
      <c r="E3" s="1">
        <f>B2+B3</f>
        <v>298792</v>
      </c>
    </row>
    <row r="4" spans="1:11" x14ac:dyDescent="0.25">
      <c r="A4" s="5" t="s">
        <v>5</v>
      </c>
      <c r="B4" s="59">
        <v>125010</v>
      </c>
      <c r="E4" s="1"/>
    </row>
    <row r="5" spans="1:11" x14ac:dyDescent="0.25">
      <c r="A5" s="7" t="s">
        <v>6</v>
      </c>
      <c r="B5" s="10">
        <v>153981</v>
      </c>
      <c r="E5" s="1">
        <f>SUM(B2,B6:B7)</f>
        <v>367856</v>
      </c>
      <c r="J5" t="s">
        <v>133</v>
      </c>
    </row>
    <row r="6" spans="1:11" x14ac:dyDescent="0.25">
      <c r="A6" s="5" t="s">
        <v>7</v>
      </c>
      <c r="B6" s="9">
        <v>126309</v>
      </c>
      <c r="J6" t="s">
        <v>134</v>
      </c>
    </row>
    <row r="7" spans="1:11" x14ac:dyDescent="0.25">
      <c r="A7" s="7" t="s">
        <v>5</v>
      </c>
      <c r="B7" s="60">
        <v>125010</v>
      </c>
      <c r="J7" t="s">
        <v>135</v>
      </c>
    </row>
    <row r="8" spans="1:11" x14ac:dyDescent="0.25">
      <c r="J8" t="s">
        <v>136</v>
      </c>
    </row>
    <row r="9" spans="1:11" x14ac:dyDescent="0.25">
      <c r="J9" t="s">
        <v>137</v>
      </c>
    </row>
    <row r="10" spans="1:11" x14ac:dyDescent="0.25">
      <c r="A10" s="4" t="s">
        <v>1</v>
      </c>
      <c r="B10" s="4" t="s">
        <v>2</v>
      </c>
    </row>
    <row r="11" spans="1:11" x14ac:dyDescent="0.25">
      <c r="A11" s="5" t="s">
        <v>3</v>
      </c>
      <c r="B11" s="9">
        <v>1</v>
      </c>
    </row>
    <row r="12" spans="1:11" x14ac:dyDescent="0.25">
      <c r="A12" s="7" t="s">
        <v>4</v>
      </c>
      <c r="B12" s="10">
        <v>2</v>
      </c>
    </row>
    <row r="13" spans="1:11" x14ac:dyDescent="0.25">
      <c r="A13" s="5" t="s">
        <v>5</v>
      </c>
      <c r="B13" s="9">
        <v>3</v>
      </c>
      <c r="D13" s="1"/>
    </row>
    <row r="14" spans="1:11" x14ac:dyDescent="0.25">
      <c r="A14" s="7" t="s">
        <v>6</v>
      </c>
      <c r="B14" s="10">
        <v>4</v>
      </c>
      <c r="D14" s="1"/>
    </row>
    <row r="15" spans="1:11" x14ac:dyDescent="0.25">
      <c r="A15" s="5" t="s">
        <v>7</v>
      </c>
      <c r="B15" s="9">
        <v>5</v>
      </c>
    </row>
    <row r="16" spans="1:11" x14ac:dyDescent="0.25">
      <c r="H16" s="4" t="s">
        <v>24</v>
      </c>
      <c r="K16" s="4" t="s">
        <v>27</v>
      </c>
    </row>
    <row r="17" spans="1:14" x14ac:dyDescent="0.25">
      <c r="A17" s="4" t="s">
        <v>8</v>
      </c>
      <c r="B17" s="4" t="s">
        <v>9</v>
      </c>
      <c r="D17" s="4" t="s">
        <v>8</v>
      </c>
      <c r="E17" s="4" t="s">
        <v>9</v>
      </c>
      <c r="G17" s="4" t="s">
        <v>8</v>
      </c>
      <c r="H17" s="6">
        <f>COUNTA(A18:A23)</f>
        <v>6</v>
      </c>
      <c r="J17" s="4" t="s">
        <v>2</v>
      </c>
      <c r="K17" s="61">
        <f>AVERAGE(B2:B7)</f>
        <v>138183.66666666666</v>
      </c>
      <c r="M17" s="4" t="s">
        <v>29</v>
      </c>
      <c r="N17" s="6">
        <f>MAX(B2:B7)</f>
        <v>182255</v>
      </c>
    </row>
    <row r="18" spans="1:14" x14ac:dyDescent="0.25">
      <c r="A18" s="5" t="s">
        <v>10</v>
      </c>
      <c r="B18" s="6">
        <v>23</v>
      </c>
      <c r="D18" s="5" t="s">
        <v>10</v>
      </c>
      <c r="E18" s="6">
        <f>SUMIF($A$18:$A$23,"*"&amp;D18&amp;"*",$B$18:$B$23)</f>
        <v>31</v>
      </c>
      <c r="F18">
        <v>31</v>
      </c>
      <c r="G18" s="4" t="s">
        <v>9</v>
      </c>
      <c r="H18" s="6">
        <f>COUNT(B18:B23)</f>
        <v>6</v>
      </c>
      <c r="J18" s="4" t="s">
        <v>5</v>
      </c>
      <c r="K18" s="6">
        <f>AVERAGEIF(A2:A7,J18,B2:B7)</f>
        <v>125010</v>
      </c>
      <c r="M18" s="4" t="s">
        <v>30</v>
      </c>
      <c r="N18" s="6">
        <f>MIN(B2:B7)</f>
        <v>116537</v>
      </c>
    </row>
    <row r="19" spans="1:14" ht="15" customHeight="1" x14ac:dyDescent="0.25">
      <c r="A19" s="7" t="s">
        <v>11</v>
      </c>
      <c r="B19" s="8">
        <v>2</v>
      </c>
      <c r="D19" s="5" t="s">
        <v>16</v>
      </c>
      <c r="E19" s="6">
        <f>SUMIF($A$18:$A$23,"*"&amp;D19&amp;"*",$B$18:$B$23)</f>
        <v>57</v>
      </c>
      <c r="F19">
        <v>57</v>
      </c>
      <c r="G19" s="4" t="s">
        <v>5</v>
      </c>
      <c r="H19" s="6">
        <f>COUNTIF(A2:A7,"Ava*")</f>
        <v>4</v>
      </c>
      <c r="J19" s="4" t="s">
        <v>28</v>
      </c>
      <c r="K19" s="6">
        <f>AVERAGEIF(A2:A7,"Ava*",B2:B7)</f>
        <v>137203</v>
      </c>
      <c r="M19" s="4" t="s">
        <v>31</v>
      </c>
      <c r="N19" s="6">
        <f>_xlfn.MAXIFS(B2:B7,A2:A7,"&lt;&gt;Ava*")</f>
        <v>153981</v>
      </c>
    </row>
    <row r="20" spans="1:14" x14ac:dyDescent="0.25">
      <c r="A20" s="5" t="s">
        <v>12</v>
      </c>
      <c r="B20" s="6">
        <v>5</v>
      </c>
      <c r="D20" s="5" t="s">
        <v>15</v>
      </c>
      <c r="E20" s="6"/>
      <c r="G20" s="11" t="s">
        <v>25</v>
      </c>
      <c r="H20" s="12">
        <f>COUNTIF(B18:B23,"&gt;20")</f>
        <v>3</v>
      </c>
      <c r="J20" s="53" t="s">
        <v>26</v>
      </c>
      <c r="K20" s="54">
        <f>AVERAGEIFS(B2:B7,A2:A7,J18,B2:B7,"&gt;100000")</f>
        <v>125010</v>
      </c>
      <c r="M20" s="4" t="s">
        <v>32</v>
      </c>
      <c r="N20" s="6">
        <f>_xlfn.MINIFS(B2:B7,A2:A7,"&lt;&gt;Ava*")</f>
        <v>126309</v>
      </c>
    </row>
    <row r="21" spans="1:14" x14ac:dyDescent="0.25">
      <c r="A21" s="7" t="s">
        <v>13</v>
      </c>
      <c r="B21" s="8">
        <v>50</v>
      </c>
      <c r="D21" s="5" t="s">
        <v>17</v>
      </c>
      <c r="E21" s="6"/>
      <c r="G21" s="53" t="s">
        <v>26</v>
      </c>
      <c r="H21" s="54">
        <f>COUNTIFS(A2:A7,G19,B2:B7,"&gt;100000")</f>
        <v>2</v>
      </c>
      <c r="J21" s="53"/>
      <c r="K21" s="54"/>
    </row>
    <row r="22" spans="1:14" x14ac:dyDescent="0.25">
      <c r="A22" s="5" t="s">
        <v>14</v>
      </c>
      <c r="B22" s="6">
        <v>6</v>
      </c>
      <c r="G22" s="53"/>
      <c r="H22" s="54"/>
    </row>
    <row r="23" spans="1:14" x14ac:dyDescent="0.25">
      <c r="A23" s="7" t="s">
        <v>15</v>
      </c>
      <c r="B23" s="8">
        <v>45</v>
      </c>
      <c r="G23" s="4" t="s">
        <v>33</v>
      </c>
      <c r="H23" s="6">
        <f>COUNTBLANK(A1:A32)</f>
        <v>5</v>
      </c>
    </row>
    <row r="26" spans="1:14" x14ac:dyDescent="0.25">
      <c r="A26" s="4" t="s">
        <v>1</v>
      </c>
      <c r="B26" s="4" t="s">
        <v>23</v>
      </c>
      <c r="C26" s="4" t="s">
        <v>2</v>
      </c>
      <c r="G26" s="4" t="s">
        <v>1</v>
      </c>
      <c r="H26" s="4" t="s">
        <v>23</v>
      </c>
      <c r="I26" s="4" t="s">
        <v>2</v>
      </c>
    </row>
    <row r="27" spans="1:14" x14ac:dyDescent="0.25">
      <c r="A27" s="5" t="s">
        <v>3</v>
      </c>
      <c r="B27" s="9" t="s">
        <v>20</v>
      </c>
      <c r="C27" s="9">
        <v>116537</v>
      </c>
      <c r="G27" s="7" t="s">
        <v>5</v>
      </c>
      <c r="H27" s="10" t="s">
        <v>20</v>
      </c>
      <c r="I27" s="9">
        <f>SUMIFS(C27:C32,A27:A32,"Ava*",B27:B32,H27)</f>
        <v>241547</v>
      </c>
    </row>
    <row r="28" spans="1:14" x14ac:dyDescent="0.25">
      <c r="A28" s="7" t="s">
        <v>4</v>
      </c>
      <c r="B28" s="10" t="s">
        <v>19</v>
      </c>
      <c r="C28" s="10">
        <v>182255</v>
      </c>
    </row>
    <row r="29" spans="1:14" x14ac:dyDescent="0.25">
      <c r="A29" s="5" t="s">
        <v>5</v>
      </c>
      <c r="B29" s="9" t="s">
        <v>20</v>
      </c>
      <c r="C29" s="9">
        <v>125010</v>
      </c>
    </row>
    <row r="30" spans="1:14" x14ac:dyDescent="0.25">
      <c r="A30" s="7" t="s">
        <v>6</v>
      </c>
      <c r="B30" s="10" t="s">
        <v>21</v>
      </c>
      <c r="C30" s="10">
        <v>153981</v>
      </c>
    </row>
    <row r="31" spans="1:14" x14ac:dyDescent="0.25">
      <c r="A31" s="5" t="s">
        <v>7</v>
      </c>
      <c r="B31" s="9" t="s">
        <v>22</v>
      </c>
      <c r="C31" s="9">
        <v>126309</v>
      </c>
    </row>
    <row r="32" spans="1:14" x14ac:dyDescent="0.25">
      <c r="A32" s="7" t="s">
        <v>5</v>
      </c>
      <c r="B32" s="10" t="s">
        <v>18</v>
      </c>
      <c r="C32" s="10">
        <v>125010</v>
      </c>
    </row>
  </sheetData>
  <mergeCells count="4">
    <mergeCell ref="G21:G22"/>
    <mergeCell ref="H21:H22"/>
    <mergeCell ref="J20:J21"/>
    <mergeCell ref="K20:K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5CC4-16F1-4022-ADC9-FDEEEB502938}">
  <dimension ref="A1:F27"/>
  <sheetViews>
    <sheetView zoomScale="160" zoomScaleNormal="160" workbookViewId="0">
      <selection activeCell="F9" sqref="F9"/>
    </sheetView>
  </sheetViews>
  <sheetFormatPr defaultRowHeight="15" x14ac:dyDescent="0.25"/>
  <cols>
    <col min="1" max="1" width="20" customWidth="1"/>
    <col min="2" max="2" width="17.5703125" bestFit="1" customWidth="1"/>
    <col min="3" max="3" width="17" bestFit="1" customWidth="1"/>
    <col min="4" max="6" width="16.42578125" bestFit="1" customWidth="1"/>
  </cols>
  <sheetData>
    <row r="1" spans="1:6" x14ac:dyDescent="0.25">
      <c r="A1" s="4" t="s">
        <v>1</v>
      </c>
      <c r="B1" s="4" t="s">
        <v>2</v>
      </c>
      <c r="E1" s="4" t="s">
        <v>41</v>
      </c>
      <c r="F1" s="4" t="s">
        <v>42</v>
      </c>
    </row>
    <row r="2" spans="1:6" x14ac:dyDescent="0.25">
      <c r="A2" s="5" t="s">
        <v>3</v>
      </c>
      <c r="B2" s="14">
        <v>139983.38785300025</v>
      </c>
      <c r="D2">
        <v>3.5</v>
      </c>
      <c r="E2">
        <f>EVEN(D2)</f>
        <v>4</v>
      </c>
      <c r="F2">
        <f>ODD(D2)</f>
        <v>5</v>
      </c>
    </row>
    <row r="3" spans="1:6" x14ac:dyDescent="0.25">
      <c r="A3" s="7" t="s">
        <v>4</v>
      </c>
      <c r="B3" s="17">
        <v>147932.61290871128</v>
      </c>
      <c r="D3">
        <v>2.5</v>
      </c>
      <c r="E3">
        <f t="shared" ref="E3:E10" si="0">EVEN(D3)</f>
        <v>4</v>
      </c>
      <c r="F3">
        <f t="shared" ref="F3:F10" si="1">ODD(D3)</f>
        <v>3</v>
      </c>
    </row>
    <row r="4" spans="1:6" x14ac:dyDescent="0.25">
      <c r="A4" s="5" t="s">
        <v>5</v>
      </c>
      <c r="B4" s="14">
        <v>125847.06316809564</v>
      </c>
      <c r="D4">
        <v>2</v>
      </c>
      <c r="E4">
        <f t="shared" si="0"/>
        <v>2</v>
      </c>
      <c r="F4">
        <f t="shared" si="1"/>
        <v>3</v>
      </c>
    </row>
    <row r="5" spans="1:6" x14ac:dyDescent="0.25">
      <c r="A5" s="7" t="s">
        <v>6</v>
      </c>
      <c r="B5" s="17">
        <v>123885.67470216015</v>
      </c>
      <c r="D5">
        <v>1</v>
      </c>
      <c r="E5">
        <f t="shared" si="0"/>
        <v>2</v>
      </c>
      <c r="F5">
        <f t="shared" si="1"/>
        <v>1</v>
      </c>
    </row>
    <row r="6" spans="1:6" x14ac:dyDescent="0.25">
      <c r="A6" s="5" t="s">
        <v>7</v>
      </c>
      <c r="B6" s="14">
        <v>147452.49444879233</v>
      </c>
      <c r="D6">
        <v>0</v>
      </c>
      <c r="E6">
        <f t="shared" si="0"/>
        <v>0</v>
      </c>
      <c r="F6">
        <f t="shared" si="1"/>
        <v>1</v>
      </c>
    </row>
    <row r="7" spans="1:6" x14ac:dyDescent="0.25">
      <c r="A7" s="7" t="s">
        <v>5</v>
      </c>
      <c r="B7" s="17">
        <v>105242.33845384738</v>
      </c>
      <c r="D7">
        <v>-1</v>
      </c>
      <c r="E7">
        <f t="shared" si="0"/>
        <v>-2</v>
      </c>
      <c r="F7">
        <f t="shared" si="1"/>
        <v>-1</v>
      </c>
    </row>
    <row r="8" spans="1:6" x14ac:dyDescent="0.25">
      <c r="A8" s="18" t="s">
        <v>34</v>
      </c>
      <c r="B8" s="14">
        <f>SUM(B2:B7)</f>
        <v>790343.57153460698</v>
      </c>
      <c r="D8">
        <v>-2</v>
      </c>
      <c r="E8">
        <f t="shared" si="0"/>
        <v>-2</v>
      </c>
      <c r="F8">
        <f t="shared" si="1"/>
        <v>-3</v>
      </c>
    </row>
    <row r="9" spans="1:6" x14ac:dyDescent="0.25">
      <c r="B9" s="15">
        <f>ROUND(B8,2)</f>
        <v>790343.57</v>
      </c>
      <c r="D9">
        <v>-2.5</v>
      </c>
      <c r="E9">
        <f t="shared" si="0"/>
        <v>-4</v>
      </c>
      <c r="F9">
        <f t="shared" si="1"/>
        <v>-3</v>
      </c>
    </row>
    <row r="10" spans="1:6" x14ac:dyDescent="0.25">
      <c r="B10" s="15">
        <f>ROUND(B8,0)</f>
        <v>790344</v>
      </c>
      <c r="D10">
        <v>-3.5</v>
      </c>
      <c r="E10">
        <f t="shared" si="0"/>
        <v>-4</v>
      </c>
      <c r="F10">
        <f t="shared" si="1"/>
        <v>-5</v>
      </c>
    </row>
    <row r="11" spans="1:6" x14ac:dyDescent="0.25">
      <c r="B11" s="15"/>
    </row>
    <row r="12" spans="1:6" x14ac:dyDescent="0.25">
      <c r="B12" s="15"/>
      <c r="D12" s="19"/>
    </row>
    <row r="13" spans="1:6" x14ac:dyDescent="0.25">
      <c r="A13" s="55" t="s">
        <v>38</v>
      </c>
      <c r="B13" s="56"/>
      <c r="C13" s="57"/>
      <c r="E13" s="16">
        <f>ROUND(B16,2)</f>
        <v>790343.57</v>
      </c>
    </row>
    <row r="14" spans="1:6" x14ac:dyDescent="0.25">
      <c r="A14" s="20">
        <v>0</v>
      </c>
      <c r="B14" s="20">
        <v>5</v>
      </c>
      <c r="C14" s="20">
        <v>10</v>
      </c>
      <c r="E14" s="16">
        <f>ROUNDUP(B16,2)</f>
        <v>790343.58</v>
      </c>
    </row>
    <row r="16" spans="1:6" x14ac:dyDescent="0.25">
      <c r="A16" s="21" t="s">
        <v>39</v>
      </c>
      <c r="B16" s="13">
        <v>790343.571</v>
      </c>
    </row>
    <row r="17" spans="1:5" x14ac:dyDescent="0.25">
      <c r="B17" s="13">
        <v>790343.57499999995</v>
      </c>
      <c r="C17" s="3" t="s">
        <v>40</v>
      </c>
      <c r="E17" s="16">
        <f>ROUND(B17,2)</f>
        <v>790343.58</v>
      </c>
    </row>
    <row r="18" spans="1:5" x14ac:dyDescent="0.25">
      <c r="B18" s="13">
        <v>790343.576</v>
      </c>
      <c r="C18" s="3" t="s">
        <v>40</v>
      </c>
      <c r="E18" s="16">
        <f>ROUNDDOWN(B17,2)</f>
        <v>790343.57</v>
      </c>
    </row>
    <row r="20" spans="1:5" x14ac:dyDescent="0.25">
      <c r="B20" s="16">
        <f>ROUND(B16,2)</f>
        <v>790343.57</v>
      </c>
      <c r="C20" s="16"/>
    </row>
    <row r="21" spans="1:5" x14ac:dyDescent="0.25">
      <c r="B21" s="16">
        <f t="shared" ref="B21:B22" si="2">ROUND(B17,2)</f>
        <v>790343.58</v>
      </c>
      <c r="C21" s="16"/>
    </row>
    <row r="22" spans="1:5" x14ac:dyDescent="0.25">
      <c r="B22" s="16">
        <f t="shared" si="2"/>
        <v>790343.58</v>
      </c>
      <c r="C22" s="16"/>
    </row>
    <row r="24" spans="1:5" x14ac:dyDescent="0.25">
      <c r="A24" s="20" t="s">
        <v>35</v>
      </c>
      <c r="B24" s="20" t="s">
        <v>36</v>
      </c>
      <c r="C24" s="20" t="s">
        <v>37</v>
      </c>
    </row>
    <row r="25" spans="1:5" x14ac:dyDescent="0.25">
      <c r="A25" s="20">
        <v>-1</v>
      </c>
      <c r="B25" s="20">
        <v>-2</v>
      </c>
      <c r="C25" s="20">
        <v>-3</v>
      </c>
    </row>
    <row r="26" spans="1:5" x14ac:dyDescent="0.25">
      <c r="A26" s="14">
        <v>790343.57153460698</v>
      </c>
      <c r="B26" s="14">
        <v>790343.57153460698</v>
      </c>
      <c r="C26" s="14">
        <v>790343.57153460698</v>
      </c>
    </row>
    <row r="27" spans="1:5" x14ac:dyDescent="0.25">
      <c r="A27" s="15">
        <f>ROUND(A26,-1)</f>
        <v>790340</v>
      </c>
      <c r="B27" s="15">
        <f>ROUND(B26,-2)</f>
        <v>790300</v>
      </c>
      <c r="C27" s="15">
        <f>ROUND(C26,-3)</f>
        <v>790000</v>
      </c>
    </row>
  </sheetData>
  <mergeCells count="1">
    <mergeCell ref="A13:C1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743F-3823-47EA-B9D7-DFF2AB676F17}">
  <dimension ref="A1:R36"/>
  <sheetViews>
    <sheetView tabSelected="1" topLeftCell="C1" zoomScale="130" zoomScaleNormal="130" workbookViewId="0">
      <selection activeCell="M17" sqref="M17:M23"/>
    </sheetView>
  </sheetViews>
  <sheetFormatPr defaultColWidth="9.28515625" defaultRowHeight="15" x14ac:dyDescent="0.25"/>
  <cols>
    <col min="1" max="1" width="19.140625" bestFit="1" customWidth="1"/>
    <col min="2" max="2" width="14.42578125" bestFit="1" customWidth="1"/>
    <col min="3" max="3" width="13.5703125" bestFit="1" customWidth="1"/>
    <col min="6" max="6" width="19.140625" bestFit="1" customWidth="1"/>
    <col min="7" max="7" width="19.140625" customWidth="1"/>
    <col min="8" max="8" width="17.42578125" bestFit="1" customWidth="1"/>
    <col min="9" max="9" width="10.42578125" bestFit="1" customWidth="1"/>
    <col min="10" max="10" width="14.42578125" bestFit="1" customWidth="1"/>
    <col min="11" max="12" width="18.7109375" customWidth="1"/>
    <col min="13" max="13" width="7.7109375" customWidth="1"/>
    <col min="14" max="14" width="19.140625" bestFit="1" customWidth="1"/>
    <col min="15" max="15" width="10.5703125" bestFit="1" customWidth="1"/>
    <col min="16" max="16" width="11.140625" bestFit="1" customWidth="1"/>
    <col min="17" max="17" width="4.140625" bestFit="1" customWidth="1"/>
    <col min="18" max="18" width="13" bestFit="1" customWidth="1"/>
  </cols>
  <sheetData>
    <row r="1" spans="1:18" x14ac:dyDescent="0.25">
      <c r="A1" s="4" t="s">
        <v>43</v>
      </c>
      <c r="B1" s="4" t="s">
        <v>44</v>
      </c>
      <c r="C1" s="4" t="s">
        <v>45</v>
      </c>
      <c r="F1" s="27" t="s">
        <v>1</v>
      </c>
      <c r="G1" s="28" t="s">
        <v>23</v>
      </c>
      <c r="H1" s="28" t="s">
        <v>59</v>
      </c>
      <c r="I1" s="28" t="s">
        <v>58</v>
      </c>
      <c r="J1" s="29" t="s">
        <v>60</v>
      </c>
      <c r="K1" s="28" t="s">
        <v>138</v>
      </c>
      <c r="M1" s="4" t="s">
        <v>63</v>
      </c>
      <c r="N1" s="4" t="s">
        <v>1</v>
      </c>
      <c r="O1" s="4" t="s">
        <v>23</v>
      </c>
      <c r="P1" s="4" t="s">
        <v>59</v>
      </c>
      <c r="Q1" s="4" t="s">
        <v>58</v>
      </c>
      <c r="R1" s="4" t="s">
        <v>60</v>
      </c>
    </row>
    <row r="2" spans="1:18" x14ac:dyDescent="0.25">
      <c r="A2" s="7" t="s">
        <v>46</v>
      </c>
      <c r="B2" s="7">
        <v>1</v>
      </c>
      <c r="C2" s="7">
        <v>101</v>
      </c>
      <c r="F2" s="25" t="s">
        <v>3</v>
      </c>
      <c r="G2" s="7" t="s">
        <v>20</v>
      </c>
      <c r="H2" s="34">
        <v>43841</v>
      </c>
      <c r="I2" s="7">
        <v>14</v>
      </c>
      <c r="J2" s="26">
        <v>120131</v>
      </c>
      <c r="K2" s="62">
        <f>Table1[[#This Row],[Qty]]*Table1[[#This Row],[Unit Sales]]</f>
        <v>1681834</v>
      </c>
      <c r="L2" s="1"/>
      <c r="M2" s="5" cm="1">
        <f t="array" ref="M2:M21">_xlfn.SEQUENCE(COUNTA(N:N)-1,1,1,1)</f>
        <v>1</v>
      </c>
      <c r="N2" s="5" t="s">
        <v>3</v>
      </c>
      <c r="O2" s="5" t="s">
        <v>20</v>
      </c>
      <c r="P2" s="44">
        <v>43841</v>
      </c>
      <c r="Q2" s="5">
        <v>14</v>
      </c>
      <c r="R2" s="9">
        <v>120131</v>
      </c>
    </row>
    <row r="3" spans="1:18" x14ac:dyDescent="0.25">
      <c r="A3" s="7" t="s">
        <v>47</v>
      </c>
      <c r="B3" s="7">
        <v>2</v>
      </c>
      <c r="C3" s="7">
        <v>102</v>
      </c>
      <c r="F3" s="25" t="s">
        <v>3</v>
      </c>
      <c r="G3" s="7" t="s">
        <v>19</v>
      </c>
      <c r="H3" s="33">
        <v>44208</v>
      </c>
      <c r="I3" s="7">
        <v>16</v>
      </c>
      <c r="J3" s="26">
        <v>123919</v>
      </c>
      <c r="K3" s="62">
        <f>Table1[[#This Row],[Qty]]*Table1[[#This Row],[Unit Sales]]</f>
        <v>1982704</v>
      </c>
      <c r="M3" s="7">
        <v>2</v>
      </c>
      <c r="N3" s="7" t="s">
        <v>3</v>
      </c>
      <c r="O3" s="7" t="s">
        <v>19</v>
      </c>
      <c r="P3" s="33">
        <v>44208</v>
      </c>
      <c r="Q3" s="7">
        <v>16</v>
      </c>
      <c r="R3" s="10">
        <v>123919</v>
      </c>
    </row>
    <row r="4" spans="1:18" x14ac:dyDescent="0.25">
      <c r="A4" s="7" t="s">
        <v>48</v>
      </c>
      <c r="B4" s="7">
        <v>3</v>
      </c>
      <c r="C4" s="7">
        <v>103</v>
      </c>
      <c r="F4" s="25" t="s">
        <v>3</v>
      </c>
      <c r="G4" s="7" t="s">
        <v>20</v>
      </c>
      <c r="H4" s="33">
        <v>44574</v>
      </c>
      <c r="I4" s="7">
        <v>17</v>
      </c>
      <c r="J4" s="26">
        <v>132522</v>
      </c>
      <c r="K4" s="62">
        <f>Table1[[#This Row],[Qty]]*Table1[[#This Row],[Unit Sales]]</f>
        <v>2252874</v>
      </c>
      <c r="M4" s="5">
        <v>3</v>
      </c>
      <c r="N4" s="5" t="s">
        <v>3</v>
      </c>
      <c r="O4" s="5" t="s">
        <v>20</v>
      </c>
      <c r="P4" s="44">
        <v>44574</v>
      </c>
      <c r="Q4" s="5">
        <v>17</v>
      </c>
      <c r="R4" s="9">
        <v>132522</v>
      </c>
    </row>
    <row r="5" spans="1:18" x14ac:dyDescent="0.25">
      <c r="A5" s="7" t="s">
        <v>49</v>
      </c>
      <c r="B5" s="7">
        <v>4</v>
      </c>
      <c r="C5" s="7">
        <v>104</v>
      </c>
      <c r="F5" s="25" t="s">
        <v>4</v>
      </c>
      <c r="G5" s="7" t="s">
        <v>21</v>
      </c>
      <c r="H5" s="33">
        <v>43844</v>
      </c>
      <c r="I5" s="7">
        <v>10</v>
      </c>
      <c r="J5" s="26">
        <v>149433</v>
      </c>
      <c r="K5" s="62">
        <f>Table1[[#This Row],[Qty]]*Table1[[#This Row],[Unit Sales]]</f>
        <v>1494330</v>
      </c>
      <c r="M5" s="5">
        <v>4</v>
      </c>
      <c r="N5" s="7" t="s">
        <v>4</v>
      </c>
      <c r="O5" s="7" t="s">
        <v>21</v>
      </c>
      <c r="P5" s="33">
        <v>43844</v>
      </c>
      <c r="Q5" s="7">
        <v>10</v>
      </c>
      <c r="R5" s="10">
        <v>149433</v>
      </c>
    </row>
    <row r="6" spans="1:18" x14ac:dyDescent="0.25">
      <c r="A6" s="7" t="s">
        <v>50</v>
      </c>
      <c r="B6" s="7">
        <v>5</v>
      </c>
      <c r="C6" s="7">
        <v>105</v>
      </c>
      <c r="F6" s="25" t="s">
        <v>4</v>
      </c>
      <c r="G6" s="7" t="s">
        <v>22</v>
      </c>
      <c r="H6" s="33">
        <v>44211</v>
      </c>
      <c r="I6" s="7">
        <v>14</v>
      </c>
      <c r="J6" s="26">
        <v>102671</v>
      </c>
      <c r="K6" s="62">
        <f>Table1[[#This Row],[Qty]]*Table1[[#This Row],[Unit Sales]]</f>
        <v>1437394</v>
      </c>
      <c r="M6" s="7">
        <v>5</v>
      </c>
      <c r="N6" s="5" t="s">
        <v>4</v>
      </c>
      <c r="O6" s="5" t="s">
        <v>22</v>
      </c>
      <c r="P6" s="44">
        <v>44211</v>
      </c>
      <c r="Q6" s="5">
        <v>14</v>
      </c>
      <c r="R6" s="9">
        <v>102671</v>
      </c>
    </row>
    <row r="7" spans="1:18" x14ac:dyDescent="0.25">
      <c r="A7" s="7" t="s">
        <v>51</v>
      </c>
      <c r="B7" s="7">
        <v>6</v>
      </c>
      <c r="C7" s="7">
        <v>106</v>
      </c>
      <c r="F7" s="25" t="s">
        <v>4</v>
      </c>
      <c r="G7" s="7" t="s">
        <v>18</v>
      </c>
      <c r="H7" s="33">
        <v>44577</v>
      </c>
      <c r="I7" s="7">
        <v>18</v>
      </c>
      <c r="J7" s="26">
        <v>119780</v>
      </c>
      <c r="K7" s="62">
        <f>Table1[[#This Row],[Qty]]*Table1[[#This Row],[Unit Sales]]</f>
        <v>2156040</v>
      </c>
      <c r="M7" s="5">
        <v>6</v>
      </c>
      <c r="N7" s="7" t="s">
        <v>4</v>
      </c>
      <c r="O7" s="7" t="s">
        <v>18</v>
      </c>
      <c r="P7" s="33">
        <v>44577</v>
      </c>
      <c r="Q7" s="7">
        <v>18</v>
      </c>
      <c r="R7" s="10">
        <v>119780</v>
      </c>
    </row>
    <row r="8" spans="1:18" x14ac:dyDescent="0.25">
      <c r="A8" s="7" t="s">
        <v>52</v>
      </c>
      <c r="B8" s="7">
        <v>7</v>
      </c>
      <c r="C8" s="7">
        <v>107</v>
      </c>
      <c r="F8" s="25" t="s">
        <v>5</v>
      </c>
      <c r="G8" s="7" t="s">
        <v>20</v>
      </c>
      <c r="H8" s="33">
        <v>43847</v>
      </c>
      <c r="I8" s="7">
        <v>15</v>
      </c>
      <c r="J8" s="26">
        <v>148762</v>
      </c>
      <c r="K8" s="62">
        <f>Table1[[#This Row],[Qty]]*Table1[[#This Row],[Unit Sales]]</f>
        <v>2231430</v>
      </c>
      <c r="M8" s="5">
        <v>7</v>
      </c>
      <c r="N8" s="5" t="s">
        <v>5</v>
      </c>
      <c r="O8" s="5" t="s">
        <v>20</v>
      </c>
      <c r="P8" s="44">
        <v>43847</v>
      </c>
      <c r="Q8" s="5">
        <v>15</v>
      </c>
      <c r="R8" s="9">
        <v>148762</v>
      </c>
    </row>
    <row r="9" spans="1:18" x14ac:dyDescent="0.25">
      <c r="A9" s="7" t="s">
        <v>53</v>
      </c>
      <c r="B9" s="7">
        <v>8</v>
      </c>
      <c r="C9" s="7">
        <v>108</v>
      </c>
      <c r="F9" s="25" t="s">
        <v>5</v>
      </c>
      <c r="G9" s="7" t="s">
        <v>19</v>
      </c>
      <c r="H9" s="33">
        <v>44214</v>
      </c>
      <c r="I9" s="7">
        <v>14</v>
      </c>
      <c r="J9" s="26">
        <v>123919</v>
      </c>
      <c r="K9" s="62">
        <f>Table1[[#This Row],[Qty]]*Table1[[#This Row],[Unit Sales]]</f>
        <v>1734866</v>
      </c>
      <c r="M9" s="7">
        <v>8</v>
      </c>
      <c r="N9" s="7" t="s">
        <v>5</v>
      </c>
      <c r="O9" s="7" t="s">
        <v>19</v>
      </c>
      <c r="P9" s="33">
        <v>44214</v>
      </c>
      <c r="Q9" s="7">
        <v>14</v>
      </c>
      <c r="R9" s="10">
        <v>123919</v>
      </c>
    </row>
    <row r="10" spans="1:18" x14ac:dyDescent="0.25">
      <c r="A10" s="7" t="s">
        <v>0</v>
      </c>
      <c r="B10" s="7">
        <v>9</v>
      </c>
      <c r="C10" s="7">
        <v>109</v>
      </c>
      <c r="F10" s="25" t="s">
        <v>5</v>
      </c>
      <c r="G10" s="7" t="s">
        <v>20</v>
      </c>
      <c r="H10" s="33">
        <v>44580</v>
      </c>
      <c r="I10" s="7">
        <v>15</v>
      </c>
      <c r="J10" s="26">
        <v>121464</v>
      </c>
      <c r="K10" s="62">
        <f>Table1[[#This Row],[Qty]]*Table1[[#This Row],[Unit Sales]]</f>
        <v>1821960</v>
      </c>
      <c r="M10" s="5">
        <v>9</v>
      </c>
      <c r="N10" s="5" t="s">
        <v>5</v>
      </c>
      <c r="O10" s="5" t="s">
        <v>20</v>
      </c>
      <c r="P10" s="44">
        <v>44580</v>
      </c>
      <c r="Q10" s="5">
        <v>15</v>
      </c>
      <c r="R10" s="9">
        <v>121464</v>
      </c>
    </row>
    <row r="11" spans="1:18" x14ac:dyDescent="0.25">
      <c r="A11" s="7" t="s">
        <v>54</v>
      </c>
      <c r="B11" s="7">
        <v>10</v>
      </c>
      <c r="C11" s="7">
        <v>110</v>
      </c>
      <c r="F11" s="25" t="s">
        <v>6</v>
      </c>
      <c r="G11" s="7" t="s">
        <v>21</v>
      </c>
      <c r="H11" s="33">
        <v>43850</v>
      </c>
      <c r="I11" s="7">
        <v>16</v>
      </c>
      <c r="J11" s="26">
        <v>143686</v>
      </c>
      <c r="K11" s="62">
        <f>Table1[[#This Row],[Qty]]*Table1[[#This Row],[Unit Sales]]</f>
        <v>2298976</v>
      </c>
      <c r="M11" s="5">
        <v>10</v>
      </c>
      <c r="N11" s="7" t="s">
        <v>6</v>
      </c>
      <c r="O11" s="7" t="s">
        <v>21</v>
      </c>
      <c r="P11" s="33">
        <v>43850</v>
      </c>
      <c r="Q11" s="7">
        <v>16</v>
      </c>
      <c r="R11" s="10">
        <v>143686</v>
      </c>
    </row>
    <row r="12" spans="1:18" x14ac:dyDescent="0.25">
      <c r="A12" s="7" t="s">
        <v>55</v>
      </c>
      <c r="B12" s="7">
        <v>11</v>
      </c>
      <c r="C12" s="7">
        <v>111</v>
      </c>
      <c r="F12" s="25" t="s">
        <v>6</v>
      </c>
      <c r="G12" s="7" t="s">
        <v>22</v>
      </c>
      <c r="H12" s="33">
        <v>44217</v>
      </c>
      <c r="I12" s="7">
        <v>12</v>
      </c>
      <c r="J12" s="26">
        <v>105918</v>
      </c>
      <c r="K12" s="62">
        <f>Table1[[#This Row],[Qty]]*Table1[[#This Row],[Unit Sales]]</f>
        <v>1271016</v>
      </c>
      <c r="M12" s="7">
        <v>11</v>
      </c>
      <c r="N12" s="5" t="s">
        <v>6</v>
      </c>
      <c r="O12" s="5" t="s">
        <v>22</v>
      </c>
      <c r="P12" s="44">
        <v>44217</v>
      </c>
      <c r="Q12" s="5">
        <v>12</v>
      </c>
      <c r="R12" s="9">
        <v>105918</v>
      </c>
    </row>
    <row r="13" spans="1:18" x14ac:dyDescent="0.25">
      <c r="F13" s="25" t="s">
        <v>7</v>
      </c>
      <c r="G13" s="7" t="s">
        <v>18</v>
      </c>
      <c r="H13" s="33">
        <v>43852</v>
      </c>
      <c r="I13" s="7">
        <v>10</v>
      </c>
      <c r="J13" s="26">
        <v>137853</v>
      </c>
      <c r="K13" s="62">
        <f>Table1[[#This Row],[Qty]]*Table1[[#This Row],[Unit Sales]]</f>
        <v>1378530</v>
      </c>
      <c r="M13" s="5">
        <v>12</v>
      </c>
      <c r="N13" s="7" t="s">
        <v>7</v>
      </c>
      <c r="O13" s="7" t="s">
        <v>18</v>
      </c>
      <c r="P13" s="33">
        <v>43852</v>
      </c>
      <c r="Q13" s="7">
        <v>10</v>
      </c>
      <c r="R13" s="10">
        <v>137853</v>
      </c>
    </row>
    <row r="14" spans="1:18" x14ac:dyDescent="0.25">
      <c r="F14" s="25" t="s">
        <v>7</v>
      </c>
      <c r="G14" s="7" t="s">
        <v>20</v>
      </c>
      <c r="H14" s="33">
        <v>43853</v>
      </c>
      <c r="I14" s="7">
        <v>12</v>
      </c>
      <c r="J14" s="26">
        <v>132117</v>
      </c>
      <c r="K14" s="62">
        <f>Table1[[#This Row],[Qty]]*Table1[[#This Row],[Unit Sales]]</f>
        <v>1585404</v>
      </c>
      <c r="M14" s="5">
        <v>13</v>
      </c>
      <c r="N14" s="5" t="s">
        <v>7</v>
      </c>
      <c r="O14" s="5" t="s">
        <v>20</v>
      </c>
      <c r="P14" s="44">
        <v>43853</v>
      </c>
      <c r="Q14" s="5">
        <v>12</v>
      </c>
      <c r="R14" s="9">
        <v>132117</v>
      </c>
    </row>
    <row r="15" spans="1:18" x14ac:dyDescent="0.25">
      <c r="A15" s="4" t="s">
        <v>1</v>
      </c>
      <c r="B15" s="4" t="s">
        <v>2</v>
      </c>
      <c r="F15" s="25" t="s">
        <v>7</v>
      </c>
      <c r="G15" s="7" t="s">
        <v>19</v>
      </c>
      <c r="H15" s="33">
        <v>44220</v>
      </c>
      <c r="I15" s="7">
        <v>20</v>
      </c>
      <c r="J15" s="26">
        <v>106470</v>
      </c>
      <c r="K15" s="62">
        <f>Table1[[#This Row],[Qty]]*Table1[[#This Row],[Unit Sales]]</f>
        <v>2129400</v>
      </c>
      <c r="M15" s="7">
        <v>14</v>
      </c>
      <c r="N15" s="7" t="s">
        <v>7</v>
      </c>
      <c r="O15" s="7" t="s">
        <v>19</v>
      </c>
      <c r="P15" s="33">
        <v>44220</v>
      </c>
      <c r="Q15" s="7">
        <v>20</v>
      </c>
      <c r="R15" s="10">
        <v>106470</v>
      </c>
    </row>
    <row r="16" spans="1:18" x14ac:dyDescent="0.25">
      <c r="A16" s="7" t="s">
        <v>3</v>
      </c>
      <c r="B16" s="10">
        <v>120131</v>
      </c>
      <c r="F16" s="30" t="s">
        <v>7</v>
      </c>
      <c r="G16" s="31" t="s">
        <v>20</v>
      </c>
      <c r="H16" s="35">
        <v>44586</v>
      </c>
      <c r="I16" s="31">
        <v>13</v>
      </c>
      <c r="J16" s="32">
        <v>136030</v>
      </c>
      <c r="K16" s="62">
        <f>Table1[[#This Row],[Qty]]*Table1[[#This Row],[Unit Sales]]</f>
        <v>1768390</v>
      </c>
      <c r="M16" s="5">
        <v>15</v>
      </c>
      <c r="N16" s="5" t="s">
        <v>7</v>
      </c>
      <c r="O16" s="5" t="s">
        <v>20</v>
      </c>
      <c r="P16" s="44">
        <v>44586</v>
      </c>
      <c r="Q16" s="5">
        <v>13</v>
      </c>
      <c r="R16" s="9">
        <v>136030</v>
      </c>
    </row>
    <row r="17" spans="1:14" x14ac:dyDescent="0.25">
      <c r="A17" s="7" t="s">
        <v>3</v>
      </c>
      <c r="B17" s="10">
        <v>123919</v>
      </c>
      <c r="J17" s="4" t="s">
        <v>61</v>
      </c>
      <c r="K17">
        <f>SUBTOTAL(109,Table1[Column1])</f>
        <v>27225148</v>
      </c>
      <c r="M17">
        <v>16</v>
      </c>
      <c r="N17" s="63" t="s">
        <v>139</v>
      </c>
    </row>
    <row r="18" spans="1:14" x14ac:dyDescent="0.25">
      <c r="A18" s="7" t="s">
        <v>3</v>
      </c>
      <c r="B18" s="10">
        <v>132522</v>
      </c>
      <c r="M18">
        <v>17</v>
      </c>
      <c r="N18" s="64" t="s">
        <v>140</v>
      </c>
    </row>
    <row r="19" spans="1:14" x14ac:dyDescent="0.25">
      <c r="A19" s="23" t="s">
        <v>56</v>
      </c>
      <c r="B19" s="22"/>
      <c r="F19" s="4" t="s">
        <v>1</v>
      </c>
      <c r="G19" s="4" t="s">
        <v>23</v>
      </c>
      <c r="H19" s="4" t="s">
        <v>61</v>
      </c>
      <c r="M19">
        <v>18</v>
      </c>
      <c r="N19" s="63" t="s">
        <v>140</v>
      </c>
    </row>
    <row r="20" spans="1:14" x14ac:dyDescent="0.25">
      <c r="A20" s="7" t="s">
        <v>4</v>
      </c>
      <c r="B20" s="10">
        <v>149433</v>
      </c>
      <c r="F20" s="5" t="s">
        <v>3</v>
      </c>
      <c r="G20" s="5" t="s">
        <v>20</v>
      </c>
      <c r="H20" s="5" cm="1">
        <f t="array" ref="H20">SUMPRODUCT((Table1[Publisher]=F20)*(Table1[Genre]=G20)*(Table1[Unit Sales]))</f>
        <v>252653</v>
      </c>
      <c r="J20" cm="1">
        <f t="array" ref="J20">SUMPRODUCT(Table1[Qty]*Table1[Unit Sales])</f>
        <v>27225148</v>
      </c>
      <c r="M20">
        <v>19</v>
      </c>
      <c r="N20" s="64" t="s">
        <v>141</v>
      </c>
    </row>
    <row r="21" spans="1:14" x14ac:dyDescent="0.25">
      <c r="A21" s="7" t="s">
        <v>4</v>
      </c>
      <c r="B21" s="10">
        <v>102671</v>
      </c>
      <c r="M21">
        <v>20</v>
      </c>
      <c r="N21" s="63" t="s">
        <v>142</v>
      </c>
    </row>
    <row r="22" spans="1:14" x14ac:dyDescent="0.25">
      <c r="A22" s="7" t="s">
        <v>4</v>
      </c>
      <c r="B22" s="10">
        <v>119780</v>
      </c>
      <c r="G22" s="4" t="s">
        <v>23</v>
      </c>
      <c r="H22" s="4" t="s">
        <v>62</v>
      </c>
      <c r="K22" s="5">
        <f>SUBTOTAL(9,Table1[[#Data],[#Totals],[Unit Sales]])</f>
        <v>1904675</v>
      </c>
    </row>
    <row r="23" spans="1:14" x14ac:dyDescent="0.25">
      <c r="A23" s="23" t="s">
        <v>56</v>
      </c>
      <c r="B23" s="22"/>
      <c r="G23" s="5" t="s">
        <v>20</v>
      </c>
      <c r="H23" s="5" cm="1">
        <f t="array" ref="H23">SUMPRODUCT(--(Table1[Genre]=G20))</f>
        <v>6</v>
      </c>
    </row>
    <row r="24" spans="1:14" x14ac:dyDescent="0.25">
      <c r="A24" s="7" t="s">
        <v>5</v>
      </c>
      <c r="B24" s="10">
        <v>148762</v>
      </c>
    </row>
    <row r="25" spans="1:14" x14ac:dyDescent="0.25">
      <c r="A25" s="7" t="s">
        <v>5</v>
      </c>
      <c r="B25" s="10">
        <v>123919</v>
      </c>
    </row>
    <row r="26" spans="1:14" x14ac:dyDescent="0.25">
      <c r="A26" s="7" t="s">
        <v>5</v>
      </c>
      <c r="B26" s="10">
        <v>121464</v>
      </c>
    </row>
    <row r="27" spans="1:14" x14ac:dyDescent="0.25">
      <c r="A27" s="23" t="s">
        <v>56</v>
      </c>
      <c r="B27" s="22"/>
    </row>
    <row r="28" spans="1:14" x14ac:dyDescent="0.25">
      <c r="A28" s="7" t="s">
        <v>6</v>
      </c>
      <c r="B28" s="10">
        <v>143686</v>
      </c>
    </row>
    <row r="29" spans="1:14" x14ac:dyDescent="0.25">
      <c r="A29" s="7" t="s">
        <v>6</v>
      </c>
      <c r="B29" s="10">
        <v>105918</v>
      </c>
    </row>
    <row r="30" spans="1:14" x14ac:dyDescent="0.25">
      <c r="A30" s="23" t="s">
        <v>56</v>
      </c>
      <c r="B30" s="22"/>
    </row>
    <row r="31" spans="1:14" x14ac:dyDescent="0.25">
      <c r="A31" s="7" t="s">
        <v>7</v>
      </c>
      <c r="B31" s="10">
        <v>137853</v>
      </c>
    </row>
    <row r="32" spans="1:14" x14ac:dyDescent="0.25">
      <c r="A32" s="7" t="s">
        <v>7</v>
      </c>
      <c r="B32" s="10">
        <v>132117</v>
      </c>
    </row>
    <row r="33" spans="1:2" x14ac:dyDescent="0.25">
      <c r="A33" s="7" t="s">
        <v>7</v>
      </c>
      <c r="B33" s="10">
        <v>106470</v>
      </c>
    </row>
    <row r="34" spans="1:2" x14ac:dyDescent="0.25">
      <c r="A34" s="7" t="s">
        <v>7</v>
      </c>
      <c r="B34" s="10">
        <v>136030</v>
      </c>
    </row>
    <row r="35" spans="1:2" x14ac:dyDescent="0.25">
      <c r="A35" s="23" t="s">
        <v>56</v>
      </c>
      <c r="B35" s="22"/>
    </row>
    <row r="36" spans="1:2" x14ac:dyDescent="0.25">
      <c r="A36" s="24" t="s">
        <v>57</v>
      </c>
      <c r="B36" s="22"/>
    </row>
  </sheetData>
  <sortState xmlns:xlrd2="http://schemas.microsoft.com/office/spreadsheetml/2017/richdata2" ref="A16:B31">
    <sortCondition ref="A16:A31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636F-D1CE-4B03-BFE1-5A7A0FA7E586}">
  <dimension ref="A1:I43"/>
  <sheetViews>
    <sheetView topLeftCell="C1" zoomScale="115" zoomScaleNormal="115" workbookViewId="0">
      <selection activeCell="H1" sqref="H1:I14"/>
    </sheetView>
  </sheetViews>
  <sheetFormatPr defaultRowHeight="15" x14ac:dyDescent="0.25"/>
  <cols>
    <col min="1" max="1" width="19.140625" bestFit="1" customWidth="1"/>
    <col min="2" max="2" width="15.28515625" bestFit="1" customWidth="1"/>
    <col min="3" max="3" width="18.140625" customWidth="1"/>
    <col min="4" max="4" width="15" bestFit="1" customWidth="1"/>
    <col min="5" max="5" width="71.85546875" bestFit="1" customWidth="1"/>
    <col min="8" max="8" width="26.42578125" bestFit="1" customWidth="1"/>
    <col min="9" max="9" width="22.85546875" bestFit="1" customWidth="1"/>
  </cols>
  <sheetData>
    <row r="1" spans="1:9" x14ac:dyDescent="0.25">
      <c r="A1" s="4" t="s">
        <v>64</v>
      </c>
      <c r="B1" s="4" t="s">
        <v>43</v>
      </c>
      <c r="D1" s="4" t="s">
        <v>77</v>
      </c>
      <c r="E1" s="4" t="s">
        <v>78</v>
      </c>
      <c r="H1" s="45" t="s">
        <v>88</v>
      </c>
      <c r="I1" s="45" t="s">
        <v>89</v>
      </c>
    </row>
    <row r="2" spans="1:9" x14ac:dyDescent="0.25">
      <c r="A2" s="7">
        <v>1</v>
      </c>
      <c r="B2" s="7" t="s">
        <v>46</v>
      </c>
      <c r="D2" s="7" t="s">
        <v>79</v>
      </c>
      <c r="E2" s="7" t="s">
        <v>80</v>
      </c>
      <c r="H2" t="s">
        <v>0</v>
      </c>
      <c r="I2" t="s">
        <v>46</v>
      </c>
    </row>
    <row r="3" spans="1:9" x14ac:dyDescent="0.25">
      <c r="A3" s="7">
        <v>2</v>
      </c>
      <c r="B3" s="7" t="s">
        <v>47</v>
      </c>
      <c r="D3" s="7">
        <v>1</v>
      </c>
      <c r="E3" s="7" t="s">
        <v>81</v>
      </c>
      <c r="H3" t="s">
        <v>90</v>
      </c>
      <c r="I3" t="s">
        <v>91</v>
      </c>
    </row>
    <row r="4" spans="1:9" x14ac:dyDescent="0.25">
      <c r="A4" s="7">
        <v>3</v>
      </c>
      <c r="B4" s="7" t="s">
        <v>48</v>
      </c>
      <c r="D4" s="7">
        <v>2</v>
      </c>
      <c r="E4" s="7" t="s">
        <v>82</v>
      </c>
      <c r="H4" t="s">
        <v>92</v>
      </c>
      <c r="I4" t="s">
        <v>93</v>
      </c>
    </row>
    <row r="5" spans="1:9" x14ac:dyDescent="0.25">
      <c r="A5" s="7">
        <v>4</v>
      </c>
      <c r="B5" s="7" t="s">
        <v>49</v>
      </c>
      <c r="D5" s="7">
        <v>3</v>
      </c>
      <c r="E5" s="7" t="s">
        <v>83</v>
      </c>
      <c r="H5" t="s">
        <v>94</v>
      </c>
      <c r="I5" t="s">
        <v>47</v>
      </c>
    </row>
    <row r="6" spans="1:9" x14ac:dyDescent="0.25">
      <c r="A6" s="7">
        <v>5</v>
      </c>
      <c r="B6" s="7" t="s">
        <v>50</v>
      </c>
      <c r="D6" s="7">
        <v>4</v>
      </c>
      <c r="E6" s="7" t="s">
        <v>84</v>
      </c>
      <c r="H6" t="s">
        <v>95</v>
      </c>
      <c r="I6" t="s">
        <v>48</v>
      </c>
    </row>
    <row r="7" spans="1:9" x14ac:dyDescent="0.25">
      <c r="A7" s="7">
        <v>6</v>
      </c>
      <c r="B7" s="7" t="s">
        <v>51</v>
      </c>
      <c r="D7" s="7">
        <v>5</v>
      </c>
      <c r="E7" s="7" t="s">
        <v>85</v>
      </c>
      <c r="H7" t="s">
        <v>96</v>
      </c>
      <c r="I7" t="s">
        <v>97</v>
      </c>
    </row>
    <row r="8" spans="1:9" x14ac:dyDescent="0.25">
      <c r="A8" s="7">
        <v>7</v>
      </c>
      <c r="B8" s="7" t="s">
        <v>65</v>
      </c>
      <c r="D8" s="7">
        <v>6</v>
      </c>
      <c r="E8" s="7" t="s">
        <v>86</v>
      </c>
      <c r="H8" t="s">
        <v>98</v>
      </c>
      <c r="I8" t="s">
        <v>99</v>
      </c>
    </row>
    <row r="9" spans="1:9" x14ac:dyDescent="0.25">
      <c r="A9" s="7">
        <v>8</v>
      </c>
      <c r="B9" s="7" t="s">
        <v>66</v>
      </c>
      <c r="D9" s="7">
        <v>7</v>
      </c>
      <c r="E9" s="7" t="s">
        <v>87</v>
      </c>
      <c r="H9" t="s">
        <v>100</v>
      </c>
      <c r="I9" t="s">
        <v>101</v>
      </c>
    </row>
    <row r="10" spans="1:9" x14ac:dyDescent="0.25">
      <c r="A10" s="7">
        <v>9</v>
      </c>
      <c r="B10" s="7" t="s">
        <v>0</v>
      </c>
      <c r="H10" t="s">
        <v>102</v>
      </c>
      <c r="I10" t="s">
        <v>49</v>
      </c>
    </row>
    <row r="11" spans="1:9" x14ac:dyDescent="0.25">
      <c r="A11" s="7">
        <v>10</v>
      </c>
      <c r="B11" s="7" t="s">
        <v>67</v>
      </c>
      <c r="H11" t="s">
        <v>103</v>
      </c>
      <c r="I11" t="s">
        <v>50</v>
      </c>
    </row>
    <row r="12" spans="1:9" x14ac:dyDescent="0.25">
      <c r="A12" s="7">
        <v>11</v>
      </c>
      <c r="B12" s="7" t="s">
        <v>68</v>
      </c>
      <c r="H12" t="s">
        <v>104</v>
      </c>
      <c r="I12" t="s">
        <v>105</v>
      </c>
    </row>
    <row r="13" spans="1:9" x14ac:dyDescent="0.25">
      <c r="A13" s="7">
        <v>12</v>
      </c>
      <c r="B13" s="7" t="s">
        <v>69</v>
      </c>
      <c r="H13" t="s">
        <v>41</v>
      </c>
      <c r="I13" t="s">
        <v>106</v>
      </c>
    </row>
    <row r="14" spans="1:9" x14ac:dyDescent="0.25">
      <c r="A14" s="7">
        <v>13</v>
      </c>
      <c r="B14" s="7" t="s">
        <v>70</v>
      </c>
      <c r="E14" cm="1">
        <f t="array" aca="1" ref="E14" ca="1">_xlfn.RANDARRAY(1)</f>
        <v>0.48245570794912029</v>
      </c>
      <c r="H14" t="s">
        <v>42</v>
      </c>
    </row>
    <row r="15" spans="1:9" x14ac:dyDescent="0.25">
      <c r="A15" s="7">
        <v>14</v>
      </c>
      <c r="B15" s="7" t="s">
        <v>71</v>
      </c>
      <c r="H15">
        <v>1</v>
      </c>
    </row>
    <row r="16" spans="1:9" x14ac:dyDescent="0.25">
      <c r="A16" s="7">
        <v>15</v>
      </c>
      <c r="B16" s="7" t="s">
        <v>72</v>
      </c>
      <c r="H16">
        <v>2</v>
      </c>
    </row>
    <row r="17" spans="1:9" x14ac:dyDescent="0.25">
      <c r="A17" s="7">
        <v>16</v>
      </c>
      <c r="B17" s="7" t="s">
        <v>73</v>
      </c>
      <c r="H17">
        <v>3</v>
      </c>
    </row>
    <row r="18" spans="1:9" x14ac:dyDescent="0.25">
      <c r="A18" s="7">
        <v>17</v>
      </c>
      <c r="B18" s="7" t="s">
        <v>74</v>
      </c>
    </row>
    <row r="19" spans="1:9" x14ac:dyDescent="0.25">
      <c r="A19" s="7">
        <v>18</v>
      </c>
      <c r="B19" s="7" t="s">
        <v>75</v>
      </c>
      <c r="E19" t="e" cm="1">
        <f t="array" ref="E19">ran</f>
        <v>#NAME?</v>
      </c>
    </row>
    <row r="20" spans="1:9" x14ac:dyDescent="0.25">
      <c r="A20" s="7">
        <v>19</v>
      </c>
      <c r="B20" s="7" t="s">
        <v>76</v>
      </c>
    </row>
    <row r="23" spans="1:9" x14ac:dyDescent="0.25">
      <c r="A23" s="4" t="s">
        <v>1</v>
      </c>
      <c r="B23" s="4" t="s">
        <v>58</v>
      </c>
      <c r="C23" s="4" t="s">
        <v>60</v>
      </c>
      <c r="D23" s="4" t="s">
        <v>61</v>
      </c>
    </row>
    <row r="24" spans="1:9" x14ac:dyDescent="0.25">
      <c r="A24" s="7" t="s">
        <v>3</v>
      </c>
      <c r="B24" s="7">
        <v>10</v>
      </c>
      <c r="C24" s="10">
        <v>120131</v>
      </c>
      <c r="D24" s="10">
        <f>C24*B24</f>
        <v>1201310</v>
      </c>
      <c r="E24" t="e">
        <f>SUBTOTAL(9,D24:D43)</f>
        <v>#DIV/0!</v>
      </c>
    </row>
    <row r="25" spans="1:9" x14ac:dyDescent="0.25">
      <c r="A25" s="7" t="s">
        <v>3</v>
      </c>
      <c r="B25" s="7">
        <v>16</v>
      </c>
      <c r="C25" s="10" t="e">
        <f>B25/0</f>
        <v>#DIV/0!</v>
      </c>
      <c r="D25" s="10" t="e">
        <f t="shared" ref="D25:D42" si="0">C25*B25</f>
        <v>#DIV/0!</v>
      </c>
      <c r="E25">
        <f>_xlfn.AGGREGATE(9,3,D24:D43)</f>
        <v>22920508</v>
      </c>
    </row>
    <row r="26" spans="1:9" x14ac:dyDescent="0.25">
      <c r="A26" s="7" t="s">
        <v>3</v>
      </c>
      <c r="B26" s="7">
        <v>13</v>
      </c>
      <c r="C26" s="10">
        <v>132522</v>
      </c>
      <c r="D26" s="10">
        <f t="shared" si="0"/>
        <v>1722786</v>
      </c>
    </row>
    <row r="27" spans="1:9" x14ac:dyDescent="0.25">
      <c r="A27" s="23" t="s">
        <v>56</v>
      </c>
      <c r="B27" s="23">
        <f>SUBTOTAL(9,B24:B26)</f>
        <v>39</v>
      </c>
      <c r="C27" s="22" t="e">
        <f>SUBTOTAL(9,C24:C26)</f>
        <v>#DIV/0!</v>
      </c>
      <c r="D27" s="22" t="e">
        <f>SUBTOTAL(9,D24:D26)</f>
        <v>#DIV/0!</v>
      </c>
      <c r="I27" t="s">
        <v>143</v>
      </c>
    </row>
    <row r="28" spans="1:9" hidden="1" x14ac:dyDescent="0.25">
      <c r="A28" s="7" t="s">
        <v>4</v>
      </c>
      <c r="B28" s="7">
        <v>14</v>
      </c>
      <c r="C28" s="10">
        <v>149433</v>
      </c>
      <c r="D28" s="10">
        <f t="shared" si="0"/>
        <v>2092062</v>
      </c>
    </row>
    <row r="29" spans="1:9" x14ac:dyDescent="0.25">
      <c r="A29" s="7" t="s">
        <v>4</v>
      </c>
      <c r="B29" s="7">
        <v>10</v>
      </c>
      <c r="C29" s="10">
        <v>102671</v>
      </c>
      <c r="D29" s="10">
        <f t="shared" si="0"/>
        <v>1026710</v>
      </c>
    </row>
    <row r="30" spans="1:9" x14ac:dyDescent="0.25">
      <c r="A30" s="7" t="s">
        <v>4</v>
      </c>
      <c r="B30" s="7">
        <v>11</v>
      </c>
      <c r="C30" s="10">
        <v>119780</v>
      </c>
      <c r="D30" s="10">
        <f t="shared" si="0"/>
        <v>1317580</v>
      </c>
    </row>
    <row r="31" spans="1:9" x14ac:dyDescent="0.25">
      <c r="A31" s="23" t="s">
        <v>56</v>
      </c>
      <c r="B31" s="23">
        <f>SUBTOTAL(9,B28:B30)</f>
        <v>35</v>
      </c>
      <c r="C31" s="22">
        <f>SUBTOTAL(9,C28:C30)</f>
        <v>371884</v>
      </c>
      <c r="D31" s="22">
        <f>SUBTOTAL(9,D28:D30)</f>
        <v>4436352</v>
      </c>
    </row>
    <row r="32" spans="1:9" x14ac:dyDescent="0.25">
      <c r="A32" s="7" t="s">
        <v>5</v>
      </c>
      <c r="B32" s="7">
        <v>16</v>
      </c>
      <c r="C32" s="10">
        <v>148762</v>
      </c>
      <c r="D32" s="10">
        <f t="shared" si="0"/>
        <v>2380192</v>
      </c>
    </row>
    <row r="33" spans="1:4" x14ac:dyDescent="0.25">
      <c r="A33" s="7" t="s">
        <v>5</v>
      </c>
      <c r="B33" s="7">
        <v>14</v>
      </c>
      <c r="C33" s="10">
        <v>123919</v>
      </c>
      <c r="D33" s="10">
        <f t="shared" si="0"/>
        <v>1734866</v>
      </c>
    </row>
    <row r="34" spans="1:4" x14ac:dyDescent="0.25">
      <c r="A34" s="7" t="s">
        <v>5</v>
      </c>
      <c r="B34" s="7">
        <v>13</v>
      </c>
      <c r="C34" s="10">
        <v>121464</v>
      </c>
      <c r="D34" s="10">
        <f t="shared" si="0"/>
        <v>1579032</v>
      </c>
    </row>
    <row r="35" spans="1:4" x14ac:dyDescent="0.25">
      <c r="A35" s="23" t="s">
        <v>56</v>
      </c>
      <c r="B35" s="23">
        <f>SUBTOTAL(9,B32:B34)</f>
        <v>43</v>
      </c>
      <c r="C35" s="22">
        <f>SUBTOTAL(9,C32:C34)</f>
        <v>394145</v>
      </c>
      <c r="D35" s="22">
        <f>SUBTOTAL(9,D32:D34)</f>
        <v>5694090</v>
      </c>
    </row>
    <row r="36" spans="1:4" x14ac:dyDescent="0.25">
      <c r="A36" s="7" t="s">
        <v>6</v>
      </c>
      <c r="B36" s="7">
        <v>10</v>
      </c>
      <c r="C36" s="10">
        <v>143686</v>
      </c>
      <c r="D36" s="10">
        <f t="shared" si="0"/>
        <v>1436860</v>
      </c>
    </row>
    <row r="37" spans="1:4" x14ac:dyDescent="0.25">
      <c r="A37" s="7" t="s">
        <v>6</v>
      </c>
      <c r="B37" s="7">
        <v>19</v>
      </c>
      <c r="C37" s="10">
        <v>105918</v>
      </c>
      <c r="D37" s="10">
        <f t="shared" si="0"/>
        <v>2012442</v>
      </c>
    </row>
    <row r="38" spans="1:4" x14ac:dyDescent="0.25">
      <c r="A38" s="23" t="s">
        <v>56</v>
      </c>
      <c r="B38" s="23">
        <f>SUBTOTAL(9,B36:B37)</f>
        <v>29</v>
      </c>
      <c r="C38" s="22">
        <f>SUBTOTAL(9,C36:C37)</f>
        <v>249604</v>
      </c>
      <c r="D38" s="22">
        <f>SUBTOTAL(9,D36:D37)</f>
        <v>3449302</v>
      </c>
    </row>
    <row r="39" spans="1:4" x14ac:dyDescent="0.25">
      <c r="A39" s="7" t="s">
        <v>7</v>
      </c>
      <c r="B39" s="7">
        <v>18</v>
      </c>
      <c r="C39" s="10">
        <v>137853</v>
      </c>
      <c r="D39" s="10">
        <f t="shared" si="0"/>
        <v>2481354</v>
      </c>
    </row>
    <row r="40" spans="1:4" x14ac:dyDescent="0.25">
      <c r="A40" s="7" t="s">
        <v>7</v>
      </c>
      <c r="B40" s="7">
        <v>18</v>
      </c>
      <c r="C40" s="10">
        <v>132117</v>
      </c>
      <c r="D40" s="10">
        <f t="shared" si="0"/>
        <v>2378106</v>
      </c>
    </row>
    <row r="41" spans="1:4" x14ac:dyDescent="0.25">
      <c r="A41" s="7" t="s">
        <v>7</v>
      </c>
      <c r="B41" s="7">
        <v>10</v>
      </c>
      <c r="C41" s="10">
        <v>106470</v>
      </c>
      <c r="D41" s="10">
        <f t="shared" si="0"/>
        <v>1064700</v>
      </c>
    </row>
    <row r="42" spans="1:4" x14ac:dyDescent="0.25">
      <c r="A42" s="7" t="s">
        <v>7</v>
      </c>
      <c r="B42" s="7">
        <v>19</v>
      </c>
      <c r="C42" s="10">
        <v>136030</v>
      </c>
      <c r="D42" s="10">
        <f t="shared" si="0"/>
        <v>2584570</v>
      </c>
    </row>
    <row r="43" spans="1:4" x14ac:dyDescent="0.25">
      <c r="A43" s="23" t="s">
        <v>56</v>
      </c>
      <c r="B43" s="23">
        <f>SUBTOTAL(9,B39:B42)</f>
        <v>65</v>
      </c>
      <c r="C43" s="22">
        <f>SUBTOTAL(9,C39:C42)</f>
        <v>512470</v>
      </c>
      <c r="D43" s="22">
        <f>SUBTOTAL(9,D39:D42)</f>
        <v>8508730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62-8977-412D-9F4F-69E37B70020F}">
  <dimension ref="A2:M64"/>
  <sheetViews>
    <sheetView workbookViewId="0">
      <selection activeCell="G17" sqref="G17"/>
    </sheetView>
  </sheetViews>
  <sheetFormatPr defaultColWidth="9.28515625" defaultRowHeight="15" x14ac:dyDescent="0.25"/>
  <cols>
    <col min="1" max="1" width="11.85546875" style="46" customWidth="1"/>
    <col min="2" max="4" width="19" customWidth="1"/>
    <col min="5" max="5" width="19.7109375" customWidth="1"/>
    <col min="6" max="9" width="19" customWidth="1"/>
  </cols>
  <sheetData>
    <row r="2" spans="1:6" x14ac:dyDescent="0.25">
      <c r="A2" s="36" t="s">
        <v>119</v>
      </c>
      <c r="B2" s="36" t="s">
        <v>1</v>
      </c>
      <c r="C2" s="36" t="s">
        <v>23</v>
      </c>
      <c r="D2" s="36" t="s">
        <v>59</v>
      </c>
      <c r="E2" s="36" t="s">
        <v>58</v>
      </c>
      <c r="F2" s="37" t="s">
        <v>60</v>
      </c>
    </row>
    <row r="3" spans="1:6" x14ac:dyDescent="0.25">
      <c r="A3" s="38"/>
      <c r="B3" s="38" t="s">
        <v>3</v>
      </c>
      <c r="C3" s="38" t="s">
        <v>20</v>
      </c>
      <c r="D3" s="39">
        <v>43841</v>
      </c>
      <c r="E3" s="38">
        <v>14</v>
      </c>
      <c r="F3" s="49">
        <v>139983.38785300025</v>
      </c>
    </row>
    <row r="4" spans="1:6" x14ac:dyDescent="0.25">
      <c r="A4" s="40"/>
      <c r="B4" s="40" t="s">
        <v>3</v>
      </c>
      <c r="C4" s="40" t="s">
        <v>19</v>
      </c>
      <c r="D4" s="41">
        <v>44208</v>
      </c>
      <c r="E4" s="40">
        <v>16</v>
      </c>
      <c r="F4" s="50">
        <v>147932.61290871128</v>
      </c>
    </row>
    <row r="5" spans="1:6" x14ac:dyDescent="0.25">
      <c r="A5" s="38"/>
      <c r="B5" s="38" t="s">
        <v>3</v>
      </c>
      <c r="C5" s="38" t="s">
        <v>20</v>
      </c>
      <c r="D5" s="39">
        <v>44574</v>
      </c>
      <c r="E5" s="38">
        <v>17</v>
      </c>
      <c r="F5" s="49">
        <v>125847.06316809564</v>
      </c>
    </row>
    <row r="6" spans="1:6" x14ac:dyDescent="0.25">
      <c r="A6" s="40"/>
      <c r="B6" s="40" t="s">
        <v>4</v>
      </c>
      <c r="C6" s="40" t="s">
        <v>21</v>
      </c>
      <c r="D6" s="41">
        <v>43844</v>
      </c>
      <c r="E6" s="40">
        <v>10</v>
      </c>
      <c r="F6" s="50">
        <v>123885.67470216015</v>
      </c>
    </row>
    <row r="7" spans="1:6" x14ac:dyDescent="0.25">
      <c r="A7" s="38"/>
      <c r="B7" s="38" t="s">
        <v>4</v>
      </c>
      <c r="C7" s="38" t="s">
        <v>22</v>
      </c>
      <c r="D7" s="39">
        <v>44211</v>
      </c>
      <c r="E7" s="38">
        <v>14</v>
      </c>
      <c r="F7" s="49">
        <v>147452.49444879233</v>
      </c>
    </row>
    <row r="8" spans="1:6" x14ac:dyDescent="0.25">
      <c r="A8" s="40"/>
      <c r="B8" s="40" t="s">
        <v>4</v>
      </c>
      <c r="C8" s="40" t="s">
        <v>18</v>
      </c>
      <c r="D8" s="41">
        <v>44577</v>
      </c>
      <c r="E8" s="40">
        <v>18</v>
      </c>
      <c r="F8" s="50">
        <v>105242.33845384738</v>
      </c>
    </row>
    <row r="9" spans="1:6" x14ac:dyDescent="0.25">
      <c r="A9" s="38"/>
      <c r="B9" s="38" t="s">
        <v>5</v>
      </c>
      <c r="C9" s="38" t="s">
        <v>20</v>
      </c>
      <c r="D9" s="39">
        <v>43847</v>
      </c>
      <c r="E9" s="38">
        <v>15</v>
      </c>
      <c r="F9" s="49">
        <v>139983.38785300025</v>
      </c>
    </row>
    <row r="10" spans="1:6" x14ac:dyDescent="0.25">
      <c r="A10" s="40"/>
      <c r="B10" s="40" t="s">
        <v>5</v>
      </c>
      <c r="C10" s="40" t="s">
        <v>19</v>
      </c>
      <c r="D10" s="41">
        <v>44214</v>
      </c>
      <c r="E10" s="40">
        <v>14</v>
      </c>
      <c r="F10" s="50">
        <v>147932.61290871128</v>
      </c>
    </row>
    <row r="11" spans="1:6" x14ac:dyDescent="0.25">
      <c r="A11" s="38"/>
      <c r="B11" s="38" t="s">
        <v>5</v>
      </c>
      <c r="C11" s="38" t="s">
        <v>20</v>
      </c>
      <c r="D11" s="39">
        <v>44580</v>
      </c>
      <c r="E11" s="38">
        <v>15</v>
      </c>
      <c r="F11" s="49">
        <v>125847.06316809564</v>
      </c>
    </row>
    <row r="12" spans="1:6" x14ac:dyDescent="0.25">
      <c r="A12" s="40"/>
      <c r="B12" s="40" t="s">
        <v>6</v>
      </c>
      <c r="C12" s="40" t="s">
        <v>21</v>
      </c>
      <c r="D12" s="41">
        <v>43850</v>
      </c>
      <c r="E12" s="40">
        <v>16</v>
      </c>
      <c r="F12" s="50">
        <v>139983.38785300025</v>
      </c>
    </row>
    <row r="13" spans="1:6" x14ac:dyDescent="0.25">
      <c r="A13" s="38"/>
      <c r="B13" s="38" t="s">
        <v>6</v>
      </c>
      <c r="C13" s="38" t="s">
        <v>22</v>
      </c>
      <c r="D13" s="39">
        <v>44217</v>
      </c>
      <c r="E13" s="38">
        <v>12</v>
      </c>
      <c r="F13" s="49">
        <v>147932.61290871128</v>
      </c>
    </row>
    <row r="14" spans="1:6" x14ac:dyDescent="0.25">
      <c r="A14" s="40"/>
      <c r="B14" s="40" t="s">
        <v>7</v>
      </c>
      <c r="C14" s="40" t="s">
        <v>18</v>
      </c>
      <c r="D14" s="41">
        <v>43852</v>
      </c>
      <c r="E14" s="40">
        <v>10</v>
      </c>
      <c r="F14" s="50">
        <v>125847.06316809564</v>
      </c>
    </row>
    <row r="15" spans="1:6" x14ac:dyDescent="0.25">
      <c r="A15" s="38"/>
      <c r="B15" s="38" t="s">
        <v>7</v>
      </c>
      <c r="C15" s="38" t="s">
        <v>20</v>
      </c>
      <c r="D15" s="39">
        <v>43853</v>
      </c>
      <c r="E15" s="38">
        <v>12</v>
      </c>
      <c r="F15" s="49">
        <v>123885.67470216015</v>
      </c>
    </row>
    <row r="16" spans="1:6" x14ac:dyDescent="0.25">
      <c r="A16" s="40"/>
      <c r="B16" s="40" t="s">
        <v>7</v>
      </c>
      <c r="C16" s="40" t="s">
        <v>19</v>
      </c>
      <c r="D16" s="41">
        <v>44220</v>
      </c>
      <c r="E16" s="40">
        <v>20</v>
      </c>
      <c r="F16" s="50">
        <v>147452.49444879233</v>
      </c>
    </row>
    <row r="17" spans="1:8" x14ac:dyDescent="0.25">
      <c r="A17" s="42"/>
      <c r="B17" s="42" t="s">
        <v>7</v>
      </c>
      <c r="C17" s="42" t="s">
        <v>20</v>
      </c>
      <c r="D17" s="43">
        <v>44586</v>
      </c>
      <c r="E17" s="42">
        <v>13</v>
      </c>
      <c r="F17" s="51">
        <v>105242.33845384738</v>
      </c>
    </row>
    <row r="20" spans="1:8" x14ac:dyDescent="0.25">
      <c r="A20" s="48" t="s">
        <v>107</v>
      </c>
      <c r="B20" s="2" t="s">
        <v>120</v>
      </c>
      <c r="C20" s="2"/>
      <c r="D20" s="2"/>
    </row>
    <row r="22" spans="1:8" x14ac:dyDescent="0.25">
      <c r="A22" s="48" t="s">
        <v>109</v>
      </c>
      <c r="B22" s="2" t="s">
        <v>110</v>
      </c>
      <c r="C22" s="2"/>
      <c r="D22" s="2"/>
      <c r="H22" s="52"/>
    </row>
    <row r="23" spans="1:8" x14ac:dyDescent="0.25">
      <c r="B23" s="47"/>
    </row>
    <row r="25" spans="1:8" x14ac:dyDescent="0.25">
      <c r="A25" s="48" t="s">
        <v>111</v>
      </c>
      <c r="B25" s="2" t="s">
        <v>108</v>
      </c>
      <c r="C25" s="2"/>
      <c r="D25" s="2"/>
    </row>
    <row r="26" spans="1:8" x14ac:dyDescent="0.25">
      <c r="B26" s="47"/>
    </row>
    <row r="28" spans="1:8" x14ac:dyDescent="0.25">
      <c r="A28" s="48" t="s">
        <v>114</v>
      </c>
      <c r="B28" s="2" t="s">
        <v>113</v>
      </c>
      <c r="C28" s="2"/>
      <c r="D28" s="2"/>
      <c r="E28" s="2"/>
    </row>
    <row r="29" spans="1:8" x14ac:dyDescent="0.25">
      <c r="B29" s="47"/>
    </row>
    <row r="31" spans="1:8" x14ac:dyDescent="0.25">
      <c r="A31" s="48" t="s">
        <v>115</v>
      </c>
      <c r="B31" s="2" t="s">
        <v>112</v>
      </c>
      <c r="C31" s="2"/>
      <c r="D31" s="2"/>
      <c r="E31" s="2"/>
    </row>
    <row r="32" spans="1:8" x14ac:dyDescent="0.25">
      <c r="B32" s="47"/>
    </row>
    <row r="34" spans="1:13" x14ac:dyDescent="0.25">
      <c r="A34" s="48" t="s">
        <v>121</v>
      </c>
      <c r="B34" s="2" t="s">
        <v>116</v>
      </c>
      <c r="C34" s="2"/>
      <c r="D34" s="2"/>
      <c r="E34" s="2"/>
      <c r="F34" s="2"/>
    </row>
    <row r="35" spans="1:13" x14ac:dyDescent="0.25">
      <c r="B35" s="47"/>
      <c r="C35" t="s">
        <v>117</v>
      </c>
    </row>
    <row r="36" spans="1:13" x14ac:dyDescent="0.25">
      <c r="B36" s="47"/>
      <c r="C36" t="s">
        <v>118</v>
      </c>
    </row>
    <row r="38" spans="1:13" x14ac:dyDescent="0.25">
      <c r="A38" s="48" t="s">
        <v>128</v>
      </c>
      <c r="B38" s="2" t="s">
        <v>127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40" spans="1:13" x14ac:dyDescent="0.25">
      <c r="B40" s="4" t="s">
        <v>122</v>
      </c>
      <c r="C40" s="4" t="s">
        <v>123</v>
      </c>
      <c r="D40" s="4" t="s">
        <v>124</v>
      </c>
      <c r="E40" s="4" t="s">
        <v>125</v>
      </c>
      <c r="F40" s="4" t="s">
        <v>126</v>
      </c>
    </row>
    <row r="41" spans="1:13" x14ac:dyDescent="0.25">
      <c r="B41" s="47"/>
      <c r="C41" s="7"/>
      <c r="D41" s="7"/>
      <c r="E41" s="7"/>
      <c r="F41" s="7"/>
    </row>
    <row r="42" spans="1:13" x14ac:dyDescent="0.25">
      <c r="B42" s="7"/>
      <c r="C42" s="7"/>
      <c r="D42" s="7"/>
      <c r="E42" s="7"/>
      <c r="F42" s="7"/>
    </row>
    <row r="43" spans="1:13" x14ac:dyDescent="0.25">
      <c r="B43" s="7"/>
      <c r="C43" s="7"/>
      <c r="D43" s="7"/>
      <c r="E43" s="7"/>
      <c r="F43" s="7"/>
    </row>
    <row r="44" spans="1:13" x14ac:dyDescent="0.25">
      <c r="B44" s="7"/>
      <c r="C44" s="7"/>
      <c r="D44" s="7"/>
      <c r="E44" s="7"/>
      <c r="F44" s="7"/>
    </row>
    <row r="46" spans="1:13" x14ac:dyDescent="0.25">
      <c r="A46" s="48" t="s">
        <v>130</v>
      </c>
      <c r="B46" s="2" t="s">
        <v>129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8" spans="1:13" x14ac:dyDescent="0.25">
      <c r="B48" s="4" t="s">
        <v>1</v>
      </c>
      <c r="C48" s="4" t="s">
        <v>58</v>
      </c>
      <c r="D48" s="4" t="s">
        <v>60</v>
      </c>
      <c r="E48" s="4" t="s">
        <v>61</v>
      </c>
    </row>
    <row r="49" spans="1:13" x14ac:dyDescent="0.25">
      <c r="B49" s="7" t="s">
        <v>3</v>
      </c>
      <c r="C49" s="7">
        <v>10</v>
      </c>
      <c r="D49" s="10">
        <v>120131</v>
      </c>
      <c r="E49" s="10">
        <f>D49*C49</f>
        <v>1201310</v>
      </c>
    </row>
    <row r="50" spans="1:13" x14ac:dyDescent="0.25">
      <c r="B50" s="7" t="s">
        <v>3</v>
      </c>
      <c r="C50" s="7">
        <v>16</v>
      </c>
      <c r="D50" s="10" t="e">
        <f>C50/0</f>
        <v>#DIV/0!</v>
      </c>
      <c r="E50" s="10" t="e">
        <f t="shared" ref="E50:E59" si="0">D50*C50</f>
        <v>#DIV/0!</v>
      </c>
    </row>
    <row r="51" spans="1:13" x14ac:dyDescent="0.25">
      <c r="B51" s="7" t="s">
        <v>3</v>
      </c>
      <c r="C51" s="7">
        <v>13</v>
      </c>
      <c r="D51" s="10">
        <v>132522</v>
      </c>
      <c r="E51" s="10">
        <f t="shared" si="0"/>
        <v>1722786</v>
      </c>
    </row>
    <row r="52" spans="1:13" x14ac:dyDescent="0.25">
      <c r="B52" s="23" t="s">
        <v>56</v>
      </c>
      <c r="C52" s="23">
        <f>SUBTOTAL(9,C49:C51)</f>
        <v>39</v>
      </c>
      <c r="D52" s="22" t="e">
        <f>SUBTOTAL(9,D49:D51)</f>
        <v>#DIV/0!</v>
      </c>
      <c r="E52" s="22" t="e">
        <f>SUBTOTAL(9,E49:E51)</f>
        <v>#DIV/0!</v>
      </c>
    </row>
    <row r="53" spans="1:13" hidden="1" x14ac:dyDescent="0.25">
      <c r="B53" s="7" t="s">
        <v>4</v>
      </c>
      <c r="C53" s="7">
        <v>14</v>
      </c>
      <c r="D53" s="10">
        <v>149433</v>
      </c>
      <c r="E53" s="10">
        <f t="shared" si="0"/>
        <v>2092062</v>
      </c>
    </row>
    <row r="54" spans="1:13" x14ac:dyDescent="0.25">
      <c r="B54" s="7" t="s">
        <v>4</v>
      </c>
      <c r="C54" s="7">
        <v>10</v>
      </c>
      <c r="D54" s="10">
        <v>102671</v>
      </c>
      <c r="E54" s="10">
        <f t="shared" si="0"/>
        <v>1026710</v>
      </c>
    </row>
    <row r="55" spans="1:13" x14ac:dyDescent="0.25">
      <c r="B55" s="7" t="s">
        <v>4</v>
      </c>
      <c r="C55" s="7">
        <v>11</v>
      </c>
      <c r="D55" s="10">
        <v>119780</v>
      </c>
      <c r="E55" s="10">
        <f t="shared" si="0"/>
        <v>1317580</v>
      </c>
    </row>
    <row r="56" spans="1:13" x14ac:dyDescent="0.25">
      <c r="B56" s="23" t="s">
        <v>56</v>
      </c>
      <c r="C56" s="23">
        <f>SUBTOTAL(9,C53:C55)</f>
        <v>35</v>
      </c>
      <c r="D56" s="22">
        <f>SUBTOTAL(9,D53:D55)</f>
        <v>371884</v>
      </c>
      <c r="E56" s="22">
        <f>SUBTOTAL(9,E53:E55)</f>
        <v>4436352</v>
      </c>
    </row>
    <row r="57" spans="1:13" x14ac:dyDescent="0.25">
      <c r="B57" s="7" t="s">
        <v>5</v>
      </c>
      <c r="C57" s="7">
        <v>16</v>
      </c>
      <c r="D57" s="10">
        <v>148762</v>
      </c>
      <c r="E57" s="10">
        <f t="shared" si="0"/>
        <v>2380192</v>
      </c>
    </row>
    <row r="58" spans="1:13" x14ac:dyDescent="0.25">
      <c r="B58" s="7" t="s">
        <v>5</v>
      </c>
      <c r="C58" s="7">
        <v>14</v>
      </c>
      <c r="D58" s="10">
        <v>123919</v>
      </c>
      <c r="E58" s="10">
        <f t="shared" si="0"/>
        <v>1734866</v>
      </c>
    </row>
    <row r="59" spans="1:13" x14ac:dyDescent="0.25">
      <c r="B59" s="7" t="s">
        <v>5</v>
      </c>
      <c r="C59" s="7">
        <v>13</v>
      </c>
      <c r="D59" s="10">
        <v>121464</v>
      </c>
      <c r="E59" s="10">
        <f t="shared" si="0"/>
        <v>1579032</v>
      </c>
    </row>
    <row r="60" spans="1:13" x14ac:dyDescent="0.25">
      <c r="E60" s="47"/>
    </row>
    <row r="63" spans="1:13" x14ac:dyDescent="0.25">
      <c r="A63" s="48" t="s">
        <v>132</v>
      </c>
      <c r="B63" s="2" t="s">
        <v>131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B64" s="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ED4E4-C0C2-4774-81D9-A655F738A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Siddharth Rout</cp:lastModifiedBy>
  <dcterms:created xsi:type="dcterms:W3CDTF">2023-02-02T11:10:07Z</dcterms:created>
  <dcterms:modified xsi:type="dcterms:W3CDTF">2023-02-13T16:31:19Z</dcterms:modified>
</cp:coreProperties>
</file>