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"/>
    </mc:Choice>
  </mc:AlternateContent>
  <xr:revisionPtr revIDLastSave="61" documentId="8_{D1800532-AEAF-47E3-BFFB-A01CFD6AF27B}" xr6:coauthVersionLast="36" xr6:coauthVersionMax="43" xr10:uidLastSave="{28C69F00-EEF2-4BF9-928F-DCB8D324D509}"/>
  <bookViews>
    <workbookView xWindow="-105" yWindow="-105" windowWidth="23250" windowHeight="12570" xr2:uid="{4C797B87-6796-4EBB-9EB4-7FC684B9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0" i="1" l="1"/>
  <c r="R6" i="1"/>
  <c r="H5" i="1"/>
  <c r="R7" i="1" l="1"/>
  <c r="S6" i="1"/>
  <c r="J12" i="1" l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11" i="1"/>
  <c r="J10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10" i="1"/>
  <c r="H27" i="1" l="1"/>
  <c r="O27" i="1" s="1"/>
  <c r="G27" i="1"/>
  <c r="F27" i="1"/>
  <c r="L27" i="1" s="1"/>
  <c r="M27" i="1" s="1"/>
  <c r="D27" i="1"/>
  <c r="H26" i="1"/>
  <c r="G26" i="1"/>
  <c r="F26" i="1"/>
  <c r="L26" i="1" s="1"/>
  <c r="M26" i="1" s="1"/>
  <c r="D26" i="1"/>
  <c r="H25" i="1"/>
  <c r="G25" i="1"/>
  <c r="F25" i="1"/>
  <c r="L25" i="1" s="1"/>
  <c r="M25" i="1" s="1"/>
  <c r="D25" i="1"/>
  <c r="H24" i="1"/>
  <c r="O24" i="1" s="1"/>
  <c r="G24" i="1"/>
  <c r="F24" i="1"/>
  <c r="L24" i="1" s="1"/>
  <c r="M24" i="1" s="1"/>
  <c r="D24" i="1"/>
  <c r="H23" i="1"/>
  <c r="O23" i="1" s="1"/>
  <c r="G23" i="1"/>
  <c r="F23" i="1"/>
  <c r="L23" i="1" s="1"/>
  <c r="M23" i="1" s="1"/>
  <c r="D23" i="1"/>
  <c r="H22" i="1"/>
  <c r="O22" i="1" s="1"/>
  <c r="G22" i="1"/>
  <c r="F22" i="1"/>
  <c r="L22" i="1" s="1"/>
  <c r="M22" i="1" s="1"/>
  <c r="D22" i="1"/>
  <c r="H21" i="1"/>
  <c r="O21" i="1" s="1"/>
  <c r="G21" i="1"/>
  <c r="F21" i="1"/>
  <c r="L21" i="1" s="1"/>
  <c r="M21" i="1" s="1"/>
  <c r="D21" i="1"/>
  <c r="H20" i="1"/>
  <c r="G20" i="1"/>
  <c r="F20" i="1"/>
  <c r="L20" i="1" s="1"/>
  <c r="M20" i="1" s="1"/>
  <c r="D20" i="1"/>
  <c r="H19" i="1"/>
  <c r="G19" i="1"/>
  <c r="F19" i="1"/>
  <c r="L19" i="1" s="1"/>
  <c r="M19" i="1" s="1"/>
  <c r="D19" i="1"/>
  <c r="H18" i="1"/>
  <c r="O18" i="1" s="1"/>
  <c r="G18" i="1"/>
  <c r="F18" i="1"/>
  <c r="L18" i="1" s="1"/>
  <c r="M18" i="1" s="1"/>
  <c r="D18" i="1"/>
  <c r="H17" i="1"/>
  <c r="O17" i="1" s="1"/>
  <c r="G17" i="1"/>
  <c r="F17" i="1"/>
  <c r="L17" i="1" s="1"/>
  <c r="M17" i="1" s="1"/>
  <c r="D17" i="1"/>
  <c r="H16" i="1"/>
  <c r="O16" i="1" s="1"/>
  <c r="G16" i="1"/>
  <c r="F16" i="1"/>
  <c r="L16" i="1" s="1"/>
  <c r="M16" i="1" s="1"/>
  <c r="D16" i="1"/>
  <c r="H15" i="1"/>
  <c r="O15" i="1" s="1"/>
  <c r="G15" i="1"/>
  <c r="F15" i="1"/>
  <c r="L15" i="1" s="1"/>
  <c r="M15" i="1" s="1"/>
  <c r="D15" i="1"/>
  <c r="H14" i="1"/>
  <c r="O14" i="1" s="1"/>
  <c r="G14" i="1"/>
  <c r="F14" i="1"/>
  <c r="L14" i="1" s="1"/>
  <c r="M14" i="1" s="1"/>
  <c r="D14" i="1"/>
  <c r="H13" i="1"/>
  <c r="O13" i="1" s="1"/>
  <c r="G13" i="1"/>
  <c r="F13" i="1"/>
  <c r="L13" i="1" s="1"/>
  <c r="M13" i="1" s="1"/>
  <c r="D13" i="1"/>
  <c r="H12" i="1"/>
  <c r="G12" i="1"/>
  <c r="F12" i="1"/>
  <c r="L12" i="1" s="1"/>
  <c r="M12" i="1" s="1"/>
  <c r="D12" i="1"/>
  <c r="H11" i="1"/>
  <c r="G11" i="1"/>
  <c r="F11" i="1"/>
  <c r="L11" i="1" s="1"/>
  <c r="M11" i="1" s="1"/>
  <c r="D11" i="1"/>
  <c r="H10" i="1"/>
  <c r="O10" i="1" s="1"/>
  <c r="G10" i="1"/>
  <c r="F10" i="1"/>
  <c r="L10" i="1" s="1"/>
  <c r="M10" i="1" s="1"/>
  <c r="D10" i="1"/>
  <c r="H9" i="1"/>
  <c r="O9" i="1" s="1"/>
  <c r="G9" i="1"/>
  <c r="F9" i="1"/>
  <c r="L9" i="1" s="1"/>
  <c r="M9" i="1" s="1"/>
  <c r="D9" i="1"/>
  <c r="H8" i="1"/>
  <c r="O8" i="1" s="1"/>
  <c r="G8" i="1"/>
  <c r="F8" i="1"/>
  <c r="L8" i="1" s="1"/>
  <c r="M8" i="1" s="1"/>
  <c r="D8" i="1"/>
  <c r="H7" i="1"/>
  <c r="O7" i="1" s="1"/>
  <c r="G7" i="1"/>
  <c r="F7" i="1"/>
  <c r="L7" i="1" s="1"/>
  <c r="M7" i="1" s="1"/>
  <c r="D7" i="1"/>
  <c r="H6" i="1"/>
  <c r="O6" i="1" s="1"/>
  <c r="G6" i="1"/>
  <c r="F6" i="1"/>
  <c r="L6" i="1" s="1"/>
  <c r="M6" i="1" s="1"/>
  <c r="D6" i="1"/>
  <c r="U30" i="1"/>
  <c r="H30" i="1"/>
  <c r="N21" i="1" l="1"/>
  <c r="U6" i="1"/>
  <c r="U10" i="1"/>
  <c r="U14" i="1"/>
  <c r="U18" i="1"/>
  <c r="U22" i="1"/>
  <c r="R22" i="1" s="1"/>
  <c r="U26" i="1"/>
  <c r="R26" i="1" s="1"/>
  <c r="U12" i="1"/>
  <c r="U20" i="1"/>
  <c r="R20" i="1" s="1"/>
  <c r="U5" i="1"/>
  <c r="U13" i="1"/>
  <c r="R13" i="1" s="1"/>
  <c r="U21" i="1"/>
  <c r="U7" i="1"/>
  <c r="U11" i="1"/>
  <c r="R11" i="1" s="1"/>
  <c r="U15" i="1"/>
  <c r="R15" i="1" s="1"/>
  <c r="U19" i="1"/>
  <c r="R19" i="1" s="1"/>
  <c r="U23" i="1"/>
  <c r="R23" i="1" s="1"/>
  <c r="U27" i="1"/>
  <c r="U8" i="1"/>
  <c r="R8" i="1" s="1"/>
  <c r="U16" i="1"/>
  <c r="U24" i="1"/>
  <c r="U9" i="1"/>
  <c r="R9" i="1" s="1"/>
  <c r="U17" i="1"/>
  <c r="R17" i="1" s="1"/>
  <c r="U25" i="1"/>
  <c r="R25" i="1" s="1"/>
  <c r="N13" i="1"/>
  <c r="K11" i="1"/>
  <c r="N12" i="1"/>
  <c r="N14" i="1"/>
  <c r="N22" i="1"/>
  <c r="N20" i="1"/>
  <c r="K13" i="1"/>
  <c r="K19" i="1"/>
  <c r="N7" i="1"/>
  <c r="K10" i="1"/>
  <c r="K27" i="1"/>
  <c r="N15" i="1"/>
  <c r="N23" i="1"/>
  <c r="N6" i="1"/>
  <c r="K21" i="1"/>
  <c r="K26" i="1"/>
  <c r="N8" i="1"/>
  <c r="K14" i="1"/>
  <c r="K22" i="1"/>
  <c r="K6" i="1"/>
  <c r="K25" i="1"/>
  <c r="K8" i="1"/>
  <c r="N11" i="1"/>
  <c r="O12" i="1"/>
  <c r="K16" i="1"/>
  <c r="N19" i="1"/>
  <c r="O20" i="1"/>
  <c r="K24" i="1"/>
  <c r="N27" i="1"/>
  <c r="K17" i="1"/>
  <c r="K7" i="1"/>
  <c r="N10" i="1"/>
  <c r="O11" i="1"/>
  <c r="K15" i="1"/>
  <c r="N18" i="1"/>
  <c r="O19" i="1"/>
  <c r="K23" i="1"/>
  <c r="N26" i="1"/>
  <c r="K18" i="1"/>
  <c r="N9" i="1"/>
  <c r="N17" i="1"/>
  <c r="N25" i="1"/>
  <c r="O26" i="1"/>
  <c r="K9" i="1"/>
  <c r="N16" i="1"/>
  <c r="N24" i="1"/>
  <c r="O25" i="1"/>
  <c r="K12" i="1"/>
  <c r="K20" i="1"/>
  <c r="R12" i="1" l="1"/>
  <c r="R24" i="1"/>
  <c r="R18" i="1"/>
  <c r="R16" i="1"/>
  <c r="R21" i="1"/>
  <c r="R14" i="1"/>
  <c r="R10" i="1"/>
  <c r="R27" i="1"/>
  <c r="S7" i="1"/>
  <c r="S8" i="1" s="1"/>
  <c r="S9" i="1" s="1"/>
  <c r="Z21" i="1"/>
  <c r="V21" i="1"/>
  <c r="V13" i="1"/>
  <c r="Z13" i="1"/>
  <c r="V10" i="1"/>
  <c r="Z10" i="1"/>
  <c r="V27" i="1"/>
  <c r="Z27" i="1"/>
  <c r="Z15" i="1"/>
  <c r="V15" i="1"/>
  <c r="Z24" i="1"/>
  <c r="V24" i="1"/>
  <c r="W8" i="1"/>
  <c r="X8" i="1" s="1"/>
  <c r="Y8" i="1" s="1"/>
  <c r="Z19" i="1"/>
  <c r="V19" i="1"/>
  <c r="V11" i="1"/>
  <c r="Z11" i="1"/>
  <c r="W22" i="1"/>
  <c r="X22" i="1" s="1"/>
  <c r="Y22" i="1" s="1"/>
  <c r="Z18" i="1"/>
  <c r="V18" i="1"/>
  <c r="W19" i="1"/>
  <c r="X19" i="1" s="1"/>
  <c r="Y19" i="1" s="1"/>
  <c r="Z25" i="1"/>
  <c r="V25" i="1"/>
  <c r="Z6" i="1"/>
  <c r="V6" i="1"/>
  <c r="W23" i="1"/>
  <c r="X23" i="1" s="1"/>
  <c r="Y23" i="1" s="1"/>
  <c r="W26" i="1"/>
  <c r="X26" i="1"/>
  <c r="V9" i="1"/>
  <c r="Z9" i="1"/>
  <c r="W21" i="1"/>
  <c r="X21" i="1" s="1"/>
  <c r="Y21" i="1" s="1"/>
  <c r="W25" i="1"/>
  <c r="X25" i="1" s="1"/>
  <c r="Y25" i="1" s="1"/>
  <c r="Z23" i="1"/>
  <c r="V23" i="1"/>
  <c r="V8" i="1"/>
  <c r="Z8" i="1"/>
  <c r="W6" i="1"/>
  <c r="X6" i="1" s="1"/>
  <c r="Y6" i="1" s="1"/>
  <c r="Y26" i="1"/>
  <c r="Z26" i="1"/>
  <c r="V26" i="1"/>
  <c r="Z20" i="1"/>
  <c r="V20" i="1"/>
  <c r="W27" i="1"/>
  <c r="X27" i="1" s="1"/>
  <c r="Y27" i="1" s="1"/>
  <c r="V12" i="1"/>
  <c r="Z12" i="1"/>
  <c r="V7" i="1"/>
  <c r="Z7" i="1"/>
  <c r="Z14" i="1"/>
  <c r="V14" i="1"/>
  <c r="Z17" i="1"/>
  <c r="V17" i="1"/>
  <c r="Z16" i="1"/>
  <c r="V16" i="1"/>
  <c r="Z22" i="1"/>
  <c r="V22" i="1"/>
  <c r="W20" i="1"/>
  <c r="X20" i="1"/>
  <c r="Y20" i="1" s="1"/>
  <c r="W16" i="1"/>
  <c r="X16" i="1" s="1"/>
  <c r="Y16" i="1" s="1"/>
  <c r="W11" i="1"/>
  <c r="X11" i="1" s="1"/>
  <c r="Y11" i="1" s="1"/>
  <c r="W10" i="1"/>
  <c r="X10" i="1" s="1"/>
  <c r="Y10" i="1" s="1"/>
  <c r="W9" i="1"/>
  <c r="X9" i="1" s="1"/>
  <c r="Y9" i="1" s="1"/>
  <c r="W18" i="1"/>
  <c r="X18" i="1" s="1"/>
  <c r="Y18" i="1" s="1"/>
  <c r="W12" i="1"/>
  <c r="X12" i="1" s="1"/>
  <c r="Y12" i="1" s="1"/>
  <c r="W17" i="1"/>
  <c r="X17" i="1" s="1"/>
  <c r="Y17" i="1" s="1"/>
  <c r="W24" i="1"/>
  <c r="X24" i="1"/>
  <c r="Y24" i="1" s="1"/>
  <c r="W14" i="1"/>
  <c r="X14" i="1" s="1"/>
  <c r="Y14" i="1" s="1"/>
  <c r="W7" i="1"/>
  <c r="X7" i="1"/>
  <c r="Y7" i="1" s="1"/>
  <c r="W13" i="1"/>
  <c r="X13" i="1" s="1"/>
  <c r="Y13" i="1" s="1"/>
  <c r="W15" i="1"/>
  <c r="X15" i="1" s="1"/>
  <c r="Y15" i="1" s="1"/>
  <c r="T11" i="1" l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S10" i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</calcChain>
</file>

<file path=xl/sharedStrings.xml><?xml version="1.0" encoding="utf-8"?>
<sst xmlns="http://schemas.openxmlformats.org/spreadsheetml/2006/main" count="25" uniqueCount="20">
  <si>
    <t>0.270449% of CH buildings in Wiedikon</t>
  </si>
  <si>
    <t>0.074041% of CH buildings in Wiedikon</t>
  </si>
  <si>
    <t>Data from IEA PVPS</t>
  </si>
  <si>
    <t>Switzerland</t>
  </si>
  <si>
    <t>Wiedikon</t>
  </si>
  <si>
    <t>Wiedikon LESS THAN 100 MWh Demand</t>
  </si>
  <si>
    <t>YEARS</t>
  </si>
  <si>
    <t>CH MWp</t>
  </si>
  <si>
    <t>Cumulative Num Installed Systems</t>
  </si>
  <si>
    <t>Average Size of PV system</t>
  </si>
  <si>
    <t>Num Systems Installed Each Year</t>
  </si>
  <si>
    <t>Slope of growth</t>
  </si>
  <si>
    <t>Wiedikon kWp</t>
  </si>
  <si>
    <t xml:space="preserve">Slope of growth Wiedikon </t>
  </si>
  <si>
    <t>Num Systems extrapolate from CH level</t>
  </si>
  <si>
    <t>kWp</t>
  </si>
  <si>
    <t>AVERAGE</t>
  </si>
  <si>
    <t xml:space="preserve">Actual Adpotions </t>
  </si>
  <si>
    <t>Cumulate_from_2014</t>
  </si>
  <si>
    <t>Cumulate_from_2018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</si>
</sst>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6" borderId="0" xfId="0" applyFill="1"/>
    <xf numFmtId="0" fontId="1" fillId="2" borderId="0" xfId="1"/>
    <xf numFmtId="0" fontId="1" fillId="6" borderId="0" xfId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8B39-26CA-4AA3-8E0A-FE485BF6B934}">
  <dimension ref="A3:Z31"/>
  <sheetViews>
    <sheetView tabSelected="1" workbookViewId="0">
      <selection activeCell="U5" sqref="U5:U27"/>
    </sheetView>
  </sheetViews>
  <sheetFormatPr defaultRowHeight="15" x14ac:dyDescent="0.25"/>
  <cols>
    <col min="3" max="3" width="13.5703125" customWidth="1"/>
    <col min="4" max="4" width="13.7109375" customWidth="1"/>
    <col min="20" max="20" width="14.42578125" customWidth="1"/>
  </cols>
  <sheetData>
    <row r="3" spans="1:26" x14ac:dyDescent="0.25">
      <c r="A3">
        <v>2012</v>
      </c>
      <c r="B3">
        <v>434.06999999999994</v>
      </c>
      <c r="C3" t="s">
        <v>2</v>
      </c>
      <c r="E3" s="4" t="s">
        <v>3</v>
      </c>
      <c r="F3" s="4"/>
      <c r="G3" s="4"/>
      <c r="H3" s="5" t="s">
        <v>4</v>
      </c>
      <c r="I3" s="5"/>
      <c r="J3" s="5"/>
      <c r="K3" s="5"/>
      <c r="L3" s="5"/>
      <c r="M3" s="5"/>
      <c r="U3" s="6" t="s">
        <v>5</v>
      </c>
      <c r="V3" s="6"/>
      <c r="W3" s="6"/>
      <c r="X3" s="6"/>
    </row>
    <row r="4" spans="1:2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G4" t="s">
        <v>11</v>
      </c>
      <c r="H4" t="s">
        <v>12</v>
      </c>
      <c r="K4" t="s">
        <v>13</v>
      </c>
      <c r="M4" t="s">
        <v>14</v>
      </c>
      <c r="Q4" s="1" t="s">
        <v>6</v>
      </c>
      <c r="R4" s="1" t="s">
        <v>17</v>
      </c>
      <c r="S4" s="1" t="s">
        <v>18</v>
      </c>
      <c r="T4" s="1" t="s">
        <v>19</v>
      </c>
      <c r="U4" t="s">
        <v>15</v>
      </c>
      <c r="V4" t="s">
        <v>13</v>
      </c>
      <c r="X4" t="s">
        <v>14</v>
      </c>
    </row>
    <row r="5" spans="1:26" x14ac:dyDescent="0.25">
      <c r="A5">
        <v>2013</v>
      </c>
      <c r="B5">
        <v>753.11</v>
      </c>
      <c r="D5" t="s">
        <v>15</v>
      </c>
      <c r="H5">
        <f>2.70449*B5</f>
        <v>2036.7784638999999</v>
      </c>
      <c r="N5" t="s">
        <v>16</v>
      </c>
      <c r="Q5" s="1">
        <v>2013</v>
      </c>
      <c r="R5" s="1"/>
      <c r="S5" s="1"/>
      <c r="T5" s="1"/>
      <c r="U5">
        <f t="shared" ref="U5:U27" si="0">$U$30*10*B5</f>
        <v>557.61277929465689</v>
      </c>
      <c r="Y5" t="s">
        <v>16</v>
      </c>
    </row>
    <row r="6" spans="1:26" x14ac:dyDescent="0.25">
      <c r="A6">
        <v>2014</v>
      </c>
      <c r="B6">
        <v>1058.1399999999999</v>
      </c>
      <c r="C6">
        <v>39946</v>
      </c>
      <c r="D6">
        <f>B6*1000/C6</f>
        <v>26.489260501677258</v>
      </c>
      <c r="E6">
        <v>8181</v>
      </c>
      <c r="F6">
        <f>INT(E6)</f>
        <v>8181</v>
      </c>
      <c r="G6">
        <f t="shared" ref="G6:G27" si="1">(B6-B5)</f>
        <v>305.02999999999986</v>
      </c>
      <c r="H6">
        <f t="shared" ref="H5:H27" si="2">2.70449*B6</f>
        <v>2861.7290485999993</v>
      </c>
      <c r="I6">
        <f t="shared" ref="I6:I8" si="3">H6-H5</f>
        <v>824.95058469999935</v>
      </c>
      <c r="K6">
        <f>(H6-H5)</f>
        <v>824.95058469999935</v>
      </c>
      <c r="L6">
        <f t="shared" ref="L6:L27" si="4">F6*0.3944/100</f>
        <v>32.265863999999993</v>
      </c>
      <c r="M6">
        <f>INT(L6)</f>
        <v>32</v>
      </c>
      <c r="N6">
        <f>H6/M6</f>
        <v>89.429032768749977</v>
      </c>
      <c r="O6">
        <f>H6/30</f>
        <v>95.390968286666649</v>
      </c>
      <c r="Q6" s="1">
        <v>2014</v>
      </c>
      <c r="R6" s="1">
        <f>U6-U5</f>
        <v>225.84831706955038</v>
      </c>
      <c r="S6" s="1">
        <f>R6</f>
        <v>225.84831706955038</v>
      </c>
      <c r="T6" s="1"/>
      <c r="U6">
        <f t="shared" si="0"/>
        <v>783.46109636420726</v>
      </c>
      <c r="V6">
        <f>(U6-U5)</f>
        <v>225.84831706955038</v>
      </c>
      <c r="W6">
        <f t="shared" ref="W6:W27" si="5">F6*$U$21/100</f>
        <v>342286.75577500055</v>
      </c>
      <c r="X6">
        <f>INT(W6)</f>
        <v>342286</v>
      </c>
      <c r="Y6">
        <f>U6/X6</f>
        <v>2.288907803311287E-3</v>
      </c>
      <c r="Z6">
        <f>U6/30</f>
        <v>26.115369878806909</v>
      </c>
    </row>
    <row r="7" spans="1:26" x14ac:dyDescent="0.25">
      <c r="A7">
        <v>2015</v>
      </c>
      <c r="B7">
        <v>1391.5</v>
      </c>
      <c r="C7">
        <v>49844</v>
      </c>
      <c r="D7">
        <f t="shared" ref="D7:D27" si="6">B7*1000/C7</f>
        <v>27.917101356231441</v>
      </c>
      <c r="E7">
        <v>9898</v>
      </c>
      <c r="F7">
        <f t="shared" ref="F7:F27" si="7">INT(E7)</f>
        <v>9898</v>
      </c>
      <c r="G7">
        <f t="shared" si="1"/>
        <v>333.36000000000013</v>
      </c>
      <c r="H7">
        <f t="shared" si="2"/>
        <v>3763.2978349999998</v>
      </c>
      <c r="I7">
        <f t="shared" si="3"/>
        <v>901.56878640000059</v>
      </c>
      <c r="K7">
        <f t="shared" ref="K7:K27" si="8">(H7-H6)</f>
        <v>901.56878640000059</v>
      </c>
      <c r="L7">
        <f t="shared" si="4"/>
        <v>39.037711999999999</v>
      </c>
      <c r="M7">
        <f t="shared" ref="M7:M27" si="9">INT(L7)</f>
        <v>39</v>
      </c>
      <c r="N7">
        <f t="shared" ref="N7:N27" si="10">H7/M7</f>
        <v>96.494816282051275</v>
      </c>
      <c r="O7">
        <f t="shared" ref="O7:O27" si="11">H7/30</f>
        <v>125.44326116666666</v>
      </c>
      <c r="Q7" s="1">
        <v>2015</v>
      </c>
      <c r="R7" s="1">
        <f>U7-U6</f>
        <v>246.82423033244402</v>
      </c>
      <c r="S7" s="1">
        <f>R7+S6</f>
        <v>472.67254740199439</v>
      </c>
      <c r="T7" s="1"/>
      <c r="U7">
        <f t="shared" si="0"/>
        <v>1030.2853266966513</v>
      </c>
      <c r="V7">
        <f t="shared" ref="V7:V8" si="12">(U7-U6)</f>
        <v>246.82423033244402</v>
      </c>
      <c r="W7">
        <f t="shared" si="5"/>
        <v>414124.71686358092</v>
      </c>
      <c r="X7">
        <f t="shared" ref="X7" si="13">INT(W7)</f>
        <v>414124</v>
      </c>
      <c r="Y7">
        <f t="shared" ref="Y7" si="14">U7/X7</f>
        <v>2.4878667420788251E-3</v>
      </c>
      <c r="Z7">
        <f t="shared" ref="Z7:Z27" si="15">U7/30</f>
        <v>34.342844223221711</v>
      </c>
    </row>
    <row r="8" spans="1:26" x14ac:dyDescent="0.25">
      <c r="A8">
        <v>2016</v>
      </c>
      <c r="B8">
        <v>1661.47</v>
      </c>
      <c r="C8">
        <v>59000</v>
      </c>
      <c r="D8">
        <f t="shared" si="6"/>
        <v>28.160508474576272</v>
      </c>
      <c r="E8">
        <v>9300</v>
      </c>
      <c r="F8">
        <f>INT(E8)</f>
        <v>9300</v>
      </c>
      <c r="G8">
        <f t="shared" si="1"/>
        <v>269.97000000000003</v>
      </c>
      <c r="H8">
        <f t="shared" si="2"/>
        <v>4493.4290002999996</v>
      </c>
      <c r="I8">
        <f t="shared" si="3"/>
        <v>730.13116529999979</v>
      </c>
      <c r="K8">
        <f t="shared" si="8"/>
        <v>730.13116529999979</v>
      </c>
      <c r="L8">
        <f t="shared" si="4"/>
        <v>36.679199999999994</v>
      </c>
      <c r="M8">
        <f>INT(L8)</f>
        <v>36</v>
      </c>
      <c r="N8">
        <f>H8/M8</f>
        <v>124.81747223055555</v>
      </c>
      <c r="O8">
        <f t="shared" si="11"/>
        <v>149.78096667666665</v>
      </c>
      <c r="Q8" s="1">
        <v>2016</v>
      </c>
      <c r="R8" s="1">
        <f t="shared" ref="R8:R27" si="16">U8-U7</f>
        <v>199.88942123485094</v>
      </c>
      <c r="S8" s="1">
        <f>R8+S7</f>
        <v>672.56196863684534</v>
      </c>
      <c r="T8" s="1"/>
      <c r="U8">
        <f t="shared" si="0"/>
        <v>1230.1747479315022</v>
      </c>
      <c r="V8">
        <f t="shared" si="12"/>
        <v>199.88942123485094</v>
      </c>
      <c r="W8">
        <f t="shared" si="5"/>
        <v>389104.85621653893</v>
      </c>
      <c r="X8">
        <f>INT(W8)</f>
        <v>389104</v>
      </c>
      <c r="Y8">
        <f>U8/X8</f>
        <v>3.1615577016209091E-3</v>
      </c>
      <c r="Z8">
        <f t="shared" si="15"/>
        <v>41.005824931050071</v>
      </c>
    </row>
    <row r="9" spans="1:26" x14ac:dyDescent="0.25">
      <c r="A9">
        <v>2017</v>
      </c>
      <c r="B9">
        <v>1980.665</v>
      </c>
      <c r="C9">
        <v>68650.666666666701</v>
      </c>
      <c r="D9">
        <f t="shared" si="6"/>
        <v>28.851358568986935</v>
      </c>
      <c r="E9">
        <v>10245.333333333299</v>
      </c>
      <c r="F9">
        <f t="shared" si="7"/>
        <v>10245</v>
      </c>
      <c r="G9">
        <f t="shared" si="1"/>
        <v>319.19499999999994</v>
      </c>
      <c r="H9">
        <f t="shared" si="2"/>
        <v>5356.6886858499993</v>
      </c>
      <c r="I9">
        <f>H9-H8</f>
        <v>863.25968554999963</v>
      </c>
      <c r="K9">
        <f>(H9-H8)</f>
        <v>863.25968554999963</v>
      </c>
      <c r="L9">
        <f t="shared" si="4"/>
        <v>40.406279999999995</v>
      </c>
      <c r="M9">
        <f t="shared" si="9"/>
        <v>40</v>
      </c>
      <c r="N9">
        <f t="shared" si="10"/>
        <v>133.91721714624998</v>
      </c>
      <c r="O9">
        <f t="shared" si="11"/>
        <v>178.55628952833331</v>
      </c>
      <c r="Q9" s="1">
        <v>2017</v>
      </c>
      <c r="R9" s="1">
        <f t="shared" si="16"/>
        <v>236.33627370099703</v>
      </c>
      <c r="S9" s="1">
        <f t="shared" ref="S9:S27" si="17">R9+S8</f>
        <v>908.89824233784236</v>
      </c>
      <c r="T9" s="1"/>
      <c r="U9">
        <f t="shared" si="0"/>
        <v>1466.5110216324993</v>
      </c>
      <c r="V9">
        <f>(U9-U8)</f>
        <v>236.33627370099703</v>
      </c>
      <c r="W9">
        <f t="shared" si="5"/>
        <v>428642.93031596148</v>
      </c>
      <c r="X9">
        <f t="shared" ref="X9:X27" si="18">INT(W9)</f>
        <v>428642</v>
      </c>
      <c r="Y9">
        <f t="shared" ref="Y9:Y27" si="19">U9/X9</f>
        <v>3.421295677120999E-3</v>
      </c>
      <c r="Z9">
        <f t="shared" si="15"/>
        <v>48.883700721083308</v>
      </c>
    </row>
    <row r="10" spans="1:26" x14ac:dyDescent="0.25">
      <c r="A10">
        <v>2018</v>
      </c>
      <c r="B10">
        <v>2286.509</v>
      </c>
      <c r="C10">
        <v>78177.666666666701</v>
      </c>
      <c r="D10">
        <f t="shared" si="6"/>
        <v>29.247598418985802</v>
      </c>
      <c r="E10">
        <v>10804.833333333299</v>
      </c>
      <c r="F10">
        <f t="shared" si="7"/>
        <v>10804</v>
      </c>
      <c r="G10">
        <f t="shared" si="1"/>
        <v>305.84400000000005</v>
      </c>
      <c r="H10">
        <f t="shared" si="2"/>
        <v>6183.8407254099993</v>
      </c>
      <c r="I10">
        <f>H10-H9</f>
        <v>827.15203956000005</v>
      </c>
      <c r="J10">
        <f>I10</f>
        <v>827.15203956000005</v>
      </c>
      <c r="K10">
        <f t="shared" si="8"/>
        <v>827.15203956000005</v>
      </c>
      <c r="L10">
        <f t="shared" si="4"/>
        <v>42.610976000000001</v>
      </c>
      <c r="M10">
        <f t="shared" si="9"/>
        <v>42</v>
      </c>
      <c r="N10">
        <f t="shared" si="10"/>
        <v>147.23430298595235</v>
      </c>
      <c r="O10">
        <f t="shared" si="11"/>
        <v>206.12802418033331</v>
      </c>
      <c r="Q10" s="1">
        <v>2018</v>
      </c>
      <c r="R10" s="1">
        <f t="shared" si="16"/>
        <v>226.45101362429796</v>
      </c>
      <c r="S10" s="1">
        <f t="shared" si="17"/>
        <v>1135.3492559621404</v>
      </c>
      <c r="T10" s="1">
        <f>R10</f>
        <v>226.45101362429796</v>
      </c>
      <c r="U10">
        <f t="shared" si="0"/>
        <v>1692.9620352567972</v>
      </c>
      <c r="V10">
        <f t="shared" ref="V10:V27" si="20">(U10-U9)</f>
        <v>226.45101362429796</v>
      </c>
      <c r="W10">
        <f t="shared" si="5"/>
        <v>452031.06092080503</v>
      </c>
      <c r="X10">
        <f t="shared" si="18"/>
        <v>452031</v>
      </c>
      <c r="Y10">
        <f t="shared" si="19"/>
        <v>3.7452343650254015E-3</v>
      </c>
      <c r="Z10">
        <f t="shared" si="15"/>
        <v>56.432067841893243</v>
      </c>
    </row>
    <row r="11" spans="1:26" x14ac:dyDescent="0.25">
      <c r="A11">
        <v>2019</v>
      </c>
      <c r="B11">
        <v>2592.3530000000001</v>
      </c>
      <c r="C11">
        <v>87704.666666666701</v>
      </c>
      <c r="D11">
        <f t="shared" si="6"/>
        <v>29.557754433439488</v>
      </c>
      <c r="E11">
        <v>11364.333333333299</v>
      </c>
      <c r="F11">
        <f t="shared" si="7"/>
        <v>11364</v>
      </c>
      <c r="G11">
        <f t="shared" si="1"/>
        <v>305.84400000000005</v>
      </c>
      <c r="H11">
        <f t="shared" si="2"/>
        <v>7010.9927649699994</v>
      </c>
      <c r="I11">
        <f t="shared" ref="I11:I27" si="21">H11-H10</f>
        <v>827.15203956000005</v>
      </c>
      <c r="J11">
        <f>I11+J10</f>
        <v>1654.3040791200001</v>
      </c>
      <c r="K11">
        <f t="shared" si="8"/>
        <v>827.15203956000005</v>
      </c>
      <c r="L11">
        <f t="shared" si="4"/>
        <v>44.819615999999996</v>
      </c>
      <c r="M11">
        <f t="shared" si="9"/>
        <v>44</v>
      </c>
      <c r="N11">
        <f t="shared" si="10"/>
        <v>159.34074465840908</v>
      </c>
      <c r="O11">
        <f t="shared" si="11"/>
        <v>233.69975883233332</v>
      </c>
      <c r="Q11" s="1">
        <v>2019</v>
      </c>
      <c r="R11" s="1">
        <f t="shared" si="16"/>
        <v>226.45101362429818</v>
      </c>
      <c r="S11" s="1">
        <f t="shared" si="17"/>
        <v>1361.8002695864386</v>
      </c>
      <c r="T11" s="1">
        <f>R11+T10</f>
        <v>452.90202724859614</v>
      </c>
      <c r="U11">
        <f t="shared" si="0"/>
        <v>1919.4130488810954</v>
      </c>
      <c r="V11">
        <f t="shared" si="20"/>
        <v>226.45101362429818</v>
      </c>
      <c r="W11">
        <f t="shared" si="5"/>
        <v>475461.03075749986</v>
      </c>
      <c r="X11">
        <f t="shared" si="18"/>
        <v>475461</v>
      </c>
      <c r="Y11">
        <f t="shared" si="19"/>
        <v>4.0369516088198517E-3</v>
      </c>
      <c r="Z11">
        <f t="shared" si="15"/>
        <v>63.980434962703178</v>
      </c>
    </row>
    <row r="12" spans="1:26" x14ac:dyDescent="0.25">
      <c r="A12">
        <v>2020</v>
      </c>
      <c r="B12">
        <v>2898.1970000000001</v>
      </c>
      <c r="C12">
        <v>97231.666666666701</v>
      </c>
      <c r="D12">
        <f t="shared" si="6"/>
        <v>29.807130735871361</v>
      </c>
      <c r="E12">
        <v>11923.833333333299</v>
      </c>
      <c r="F12">
        <f t="shared" si="7"/>
        <v>11923</v>
      </c>
      <c r="G12">
        <f t="shared" si="1"/>
        <v>305.84400000000005</v>
      </c>
      <c r="H12">
        <f t="shared" si="2"/>
        <v>7838.1448045299994</v>
      </c>
      <c r="I12">
        <f t="shared" si="21"/>
        <v>827.15203956000005</v>
      </c>
      <c r="J12">
        <f t="shared" ref="J12:J27" si="22">I12+J11</f>
        <v>2481.4561186800001</v>
      </c>
      <c r="K12">
        <f t="shared" si="8"/>
        <v>827.15203956000005</v>
      </c>
      <c r="L12">
        <f t="shared" si="4"/>
        <v>47.024312000000002</v>
      </c>
      <c r="M12">
        <f t="shared" si="9"/>
        <v>47</v>
      </c>
      <c r="N12">
        <f t="shared" si="10"/>
        <v>166.76903839425532</v>
      </c>
      <c r="O12">
        <f t="shared" si="11"/>
        <v>261.27149348433329</v>
      </c>
      <c r="Q12" s="1">
        <v>2020</v>
      </c>
      <c r="R12" s="1">
        <f t="shared" si="16"/>
        <v>226.45101362429773</v>
      </c>
      <c r="S12" s="1">
        <f t="shared" si="17"/>
        <v>1588.2512832107363</v>
      </c>
      <c r="T12" s="1">
        <f t="shared" ref="T12:T27" si="23">R12+T11</f>
        <v>679.35304087289387</v>
      </c>
      <c r="U12">
        <f t="shared" si="0"/>
        <v>2145.8640625053931</v>
      </c>
      <c r="V12">
        <f t="shared" si="20"/>
        <v>226.45101362429773</v>
      </c>
      <c r="W12">
        <f t="shared" si="5"/>
        <v>498849.16136234341</v>
      </c>
      <c r="X12">
        <f t="shared" si="18"/>
        <v>498849</v>
      </c>
      <c r="Y12">
        <f t="shared" si="19"/>
        <v>4.301630478371999E-3</v>
      </c>
      <c r="Z12">
        <f t="shared" si="15"/>
        <v>71.528802083513099</v>
      </c>
    </row>
    <row r="13" spans="1:26" x14ac:dyDescent="0.25">
      <c r="A13">
        <v>2021</v>
      </c>
      <c r="B13">
        <v>3204.0410000000002</v>
      </c>
      <c r="C13">
        <v>106758.66666666701</v>
      </c>
      <c r="D13">
        <f t="shared" si="6"/>
        <v>30.011999025840119</v>
      </c>
      <c r="E13">
        <v>12483.333333333299</v>
      </c>
      <c r="F13">
        <f t="shared" si="7"/>
        <v>12483</v>
      </c>
      <c r="G13">
        <f t="shared" si="1"/>
        <v>305.84400000000005</v>
      </c>
      <c r="H13">
        <f t="shared" si="2"/>
        <v>8665.2968440900004</v>
      </c>
      <c r="I13">
        <f t="shared" si="21"/>
        <v>827.15203956000096</v>
      </c>
      <c r="J13">
        <f t="shared" si="22"/>
        <v>3308.6081582400011</v>
      </c>
      <c r="K13">
        <f t="shared" si="8"/>
        <v>827.15203956000096</v>
      </c>
      <c r="L13">
        <f t="shared" si="4"/>
        <v>49.232951999999997</v>
      </c>
      <c r="M13">
        <f t="shared" si="9"/>
        <v>49</v>
      </c>
      <c r="N13">
        <f t="shared" si="10"/>
        <v>176.84279273653061</v>
      </c>
      <c r="O13">
        <f t="shared" si="11"/>
        <v>288.84322813633332</v>
      </c>
      <c r="Q13" s="1">
        <v>2021</v>
      </c>
      <c r="R13" s="1">
        <f t="shared" si="16"/>
        <v>226.45101362429841</v>
      </c>
      <c r="S13" s="1">
        <f t="shared" si="17"/>
        <v>1814.7022968350348</v>
      </c>
      <c r="T13" s="1">
        <f t="shared" si="23"/>
        <v>905.80405449719228</v>
      </c>
      <c r="U13">
        <f t="shared" si="0"/>
        <v>2372.3150761296915</v>
      </c>
      <c r="V13">
        <f t="shared" si="20"/>
        <v>226.45101362429841</v>
      </c>
      <c r="W13">
        <f t="shared" si="5"/>
        <v>522279.13119903824</v>
      </c>
      <c r="X13">
        <f t="shared" si="18"/>
        <v>522279</v>
      </c>
      <c r="Y13">
        <f t="shared" si="19"/>
        <v>4.5422371493582768E-3</v>
      </c>
      <c r="Z13">
        <f t="shared" si="15"/>
        <v>79.077169204323056</v>
      </c>
    </row>
    <row r="14" spans="1:26" x14ac:dyDescent="0.25">
      <c r="A14">
        <v>2022</v>
      </c>
      <c r="B14">
        <v>3509.8850000000002</v>
      </c>
      <c r="C14">
        <v>116285.66666666701</v>
      </c>
      <c r="D14">
        <f t="shared" si="6"/>
        <v>30.183298600859288</v>
      </c>
      <c r="E14">
        <v>13042.833333333299</v>
      </c>
      <c r="F14">
        <f t="shared" si="7"/>
        <v>13042</v>
      </c>
      <c r="G14">
        <f t="shared" si="1"/>
        <v>305.84400000000005</v>
      </c>
      <c r="H14">
        <f t="shared" si="2"/>
        <v>9492.4488836500004</v>
      </c>
      <c r="I14">
        <f t="shared" si="21"/>
        <v>827.15203956000005</v>
      </c>
      <c r="J14">
        <f t="shared" si="22"/>
        <v>4135.7601978000012</v>
      </c>
      <c r="K14">
        <f t="shared" si="8"/>
        <v>827.15203956000005</v>
      </c>
      <c r="L14">
        <f t="shared" si="4"/>
        <v>51.437647999999996</v>
      </c>
      <c r="M14">
        <f t="shared" si="9"/>
        <v>51</v>
      </c>
      <c r="N14">
        <f t="shared" si="10"/>
        <v>186.12644869901962</v>
      </c>
      <c r="O14">
        <f t="shared" si="11"/>
        <v>316.41496278833336</v>
      </c>
      <c r="Q14" s="1">
        <v>2022</v>
      </c>
      <c r="R14" s="1">
        <f t="shared" si="16"/>
        <v>226.45101362429796</v>
      </c>
      <c r="S14" s="1">
        <f t="shared" si="17"/>
        <v>2041.1533104593327</v>
      </c>
      <c r="T14" s="1">
        <f t="shared" si="23"/>
        <v>1132.2550681214902</v>
      </c>
      <c r="U14">
        <f t="shared" si="0"/>
        <v>2598.7660897539895</v>
      </c>
      <c r="V14">
        <f t="shared" si="20"/>
        <v>226.45101362429796</v>
      </c>
      <c r="W14">
        <f t="shared" si="5"/>
        <v>545667.26180388185</v>
      </c>
      <c r="X14">
        <f t="shared" si="18"/>
        <v>545667</v>
      </c>
      <c r="Y14">
        <f t="shared" si="19"/>
        <v>4.7625494848579615E-3</v>
      </c>
      <c r="Z14">
        <f t="shared" si="15"/>
        <v>86.625536325132984</v>
      </c>
    </row>
    <row r="15" spans="1:26" x14ac:dyDescent="0.25">
      <c r="A15">
        <v>2023</v>
      </c>
      <c r="B15">
        <v>3815.7289999999998</v>
      </c>
      <c r="C15">
        <v>125812.66666666701</v>
      </c>
      <c r="D15">
        <f t="shared" si="6"/>
        <v>30.328655302327718</v>
      </c>
      <c r="E15">
        <v>13602.333333333299</v>
      </c>
      <c r="F15">
        <f t="shared" si="7"/>
        <v>13602</v>
      </c>
      <c r="G15">
        <f t="shared" si="1"/>
        <v>305.8439999999996</v>
      </c>
      <c r="H15">
        <f t="shared" si="2"/>
        <v>10319.600923209999</v>
      </c>
      <c r="I15">
        <f t="shared" si="21"/>
        <v>827.15203955999823</v>
      </c>
      <c r="J15">
        <f t="shared" si="22"/>
        <v>4962.9122373599994</v>
      </c>
      <c r="K15">
        <f t="shared" si="8"/>
        <v>827.15203955999823</v>
      </c>
      <c r="L15">
        <f t="shared" si="4"/>
        <v>53.646287999999998</v>
      </c>
      <c r="M15">
        <f t="shared" si="9"/>
        <v>53</v>
      </c>
      <c r="N15">
        <f t="shared" si="10"/>
        <v>194.70945138132072</v>
      </c>
      <c r="O15">
        <f t="shared" si="11"/>
        <v>343.98669744033327</v>
      </c>
      <c r="Q15" s="1">
        <v>2023</v>
      </c>
      <c r="R15" s="1">
        <f t="shared" si="16"/>
        <v>226.4510136242975</v>
      </c>
      <c r="S15" s="1">
        <f t="shared" si="17"/>
        <v>2267.6043240836302</v>
      </c>
      <c r="T15" s="1">
        <f t="shared" si="23"/>
        <v>1358.7060817457877</v>
      </c>
      <c r="U15">
        <f t="shared" si="0"/>
        <v>2825.217103378287</v>
      </c>
      <c r="V15">
        <f t="shared" si="20"/>
        <v>226.4510136242975</v>
      </c>
      <c r="W15">
        <f t="shared" si="5"/>
        <v>569097.23164057662</v>
      </c>
      <c r="X15">
        <f t="shared" si="18"/>
        <v>569097</v>
      </c>
      <c r="Y15">
        <f t="shared" si="19"/>
        <v>4.9643858663431491E-3</v>
      </c>
      <c r="Z15">
        <f t="shared" si="15"/>
        <v>94.173903445942898</v>
      </c>
    </row>
    <row r="16" spans="1:26" x14ac:dyDescent="0.25">
      <c r="A16">
        <v>2024</v>
      </c>
      <c r="B16">
        <v>4121.5730000000003</v>
      </c>
      <c r="C16">
        <v>135339.66666666701</v>
      </c>
      <c r="D16">
        <f t="shared" si="6"/>
        <v>30.45354774037661</v>
      </c>
      <c r="E16">
        <v>14161.833333333299</v>
      </c>
      <c r="F16">
        <f t="shared" si="7"/>
        <v>14161</v>
      </c>
      <c r="G16">
        <f t="shared" si="1"/>
        <v>305.84400000000051</v>
      </c>
      <c r="H16">
        <f t="shared" si="2"/>
        <v>11146.752962770001</v>
      </c>
      <c r="I16">
        <f t="shared" si="21"/>
        <v>827.15203956000187</v>
      </c>
      <c r="J16">
        <f t="shared" si="22"/>
        <v>5790.0642769200012</v>
      </c>
      <c r="K16">
        <f t="shared" si="8"/>
        <v>827.15203956000187</v>
      </c>
      <c r="L16">
        <f t="shared" si="4"/>
        <v>55.850983999999997</v>
      </c>
      <c r="M16">
        <f t="shared" si="9"/>
        <v>55</v>
      </c>
      <c r="N16">
        <f t="shared" si="10"/>
        <v>202.66823568672729</v>
      </c>
      <c r="O16">
        <f t="shared" si="11"/>
        <v>371.55843209233336</v>
      </c>
      <c r="Q16" s="1">
        <v>2024</v>
      </c>
      <c r="R16" s="1">
        <f t="shared" si="16"/>
        <v>226.45101362429841</v>
      </c>
      <c r="S16" s="1">
        <f t="shared" si="17"/>
        <v>2494.0553377079286</v>
      </c>
      <c r="T16" s="1">
        <f t="shared" si="23"/>
        <v>1585.1570953700862</v>
      </c>
      <c r="U16">
        <f t="shared" si="0"/>
        <v>3051.6681170025854</v>
      </c>
      <c r="V16">
        <f t="shared" si="20"/>
        <v>226.45101362429841</v>
      </c>
      <c r="W16">
        <f t="shared" si="5"/>
        <v>592485.36224542023</v>
      </c>
      <c r="X16">
        <f t="shared" si="18"/>
        <v>592485</v>
      </c>
      <c r="Y16">
        <f t="shared" si="19"/>
        <v>5.1506251078130005E-3</v>
      </c>
      <c r="Z16">
        <f t="shared" si="15"/>
        <v>101.72227056675284</v>
      </c>
    </row>
    <row r="17" spans="1:26" x14ac:dyDescent="0.25">
      <c r="A17">
        <v>2025</v>
      </c>
      <c r="B17">
        <v>4427.4170000000004</v>
      </c>
      <c r="C17">
        <v>144866.66666666701</v>
      </c>
      <c r="D17">
        <f t="shared" si="6"/>
        <v>30.562013345605081</v>
      </c>
      <c r="E17">
        <v>14721.333333333299</v>
      </c>
      <c r="F17">
        <f t="shared" si="7"/>
        <v>14721</v>
      </c>
      <c r="G17">
        <f t="shared" si="1"/>
        <v>305.84400000000005</v>
      </c>
      <c r="H17">
        <f t="shared" si="2"/>
        <v>11973.905002330001</v>
      </c>
      <c r="I17">
        <f t="shared" si="21"/>
        <v>827.15203956000005</v>
      </c>
      <c r="J17">
        <f t="shared" si="22"/>
        <v>6617.2163164800013</v>
      </c>
      <c r="K17">
        <f t="shared" si="8"/>
        <v>827.15203956000005</v>
      </c>
      <c r="L17">
        <f t="shared" si="4"/>
        <v>58.059623999999992</v>
      </c>
      <c r="M17">
        <f t="shared" si="9"/>
        <v>58</v>
      </c>
      <c r="N17">
        <f t="shared" si="10"/>
        <v>206.44663797120691</v>
      </c>
      <c r="O17">
        <f t="shared" si="11"/>
        <v>399.13016674433334</v>
      </c>
      <c r="Q17" s="1">
        <v>2025</v>
      </c>
      <c r="R17" s="1">
        <f t="shared" si="16"/>
        <v>226.45101362429796</v>
      </c>
      <c r="S17" s="1">
        <f t="shared" si="17"/>
        <v>2720.5063513322266</v>
      </c>
      <c r="T17" s="1">
        <f t="shared" si="23"/>
        <v>1811.6081089943841</v>
      </c>
      <c r="U17">
        <f t="shared" si="0"/>
        <v>3278.1191306268834</v>
      </c>
      <c r="V17">
        <f t="shared" si="20"/>
        <v>226.45101362429796</v>
      </c>
      <c r="W17">
        <f t="shared" si="5"/>
        <v>615915.332082115</v>
      </c>
      <c r="X17">
        <f t="shared" si="18"/>
        <v>615915</v>
      </c>
      <c r="Y17">
        <f t="shared" si="19"/>
        <v>5.3223563813624983E-3</v>
      </c>
      <c r="Z17">
        <f t="shared" si="15"/>
        <v>109.27063768756278</v>
      </c>
    </row>
    <row r="18" spans="1:26" x14ac:dyDescent="0.25">
      <c r="A18">
        <v>2026</v>
      </c>
      <c r="B18">
        <v>4733.2610000000004</v>
      </c>
      <c r="C18">
        <v>154393.66666666701</v>
      </c>
      <c r="D18">
        <f t="shared" si="6"/>
        <v>30.657093015473365</v>
      </c>
      <c r="E18">
        <v>15280.833333333299</v>
      </c>
      <c r="F18">
        <f t="shared" si="7"/>
        <v>15280</v>
      </c>
      <c r="G18">
        <f t="shared" si="1"/>
        <v>305.84400000000005</v>
      </c>
      <c r="H18">
        <f t="shared" si="2"/>
        <v>12801.057041890001</v>
      </c>
      <c r="I18">
        <f t="shared" si="21"/>
        <v>827.15203956000005</v>
      </c>
      <c r="J18">
        <f t="shared" si="22"/>
        <v>7444.3683560400013</v>
      </c>
      <c r="K18">
        <f t="shared" si="8"/>
        <v>827.15203956000005</v>
      </c>
      <c r="L18">
        <f t="shared" si="4"/>
        <v>60.264319999999998</v>
      </c>
      <c r="M18">
        <f t="shared" si="9"/>
        <v>60</v>
      </c>
      <c r="N18">
        <f t="shared" si="10"/>
        <v>213.35095069816668</v>
      </c>
      <c r="O18">
        <f t="shared" si="11"/>
        <v>426.70190139633337</v>
      </c>
      <c r="Q18" s="1">
        <v>2026</v>
      </c>
      <c r="R18" s="1">
        <f t="shared" si="16"/>
        <v>226.45101362429796</v>
      </c>
      <c r="S18" s="1">
        <f t="shared" si="17"/>
        <v>2946.9573649565245</v>
      </c>
      <c r="T18" s="1">
        <f t="shared" si="23"/>
        <v>2038.0591226186821</v>
      </c>
      <c r="U18">
        <f t="shared" si="0"/>
        <v>3504.5701442511813</v>
      </c>
      <c r="V18">
        <f t="shared" si="20"/>
        <v>226.45101362429796</v>
      </c>
      <c r="W18">
        <f t="shared" si="5"/>
        <v>639303.46268695861</v>
      </c>
      <c r="X18">
        <f t="shared" si="18"/>
        <v>639303</v>
      </c>
      <c r="Y18">
        <f t="shared" si="19"/>
        <v>5.481860939571973E-3</v>
      </c>
      <c r="Z18">
        <f t="shared" si="15"/>
        <v>116.81900480837271</v>
      </c>
    </row>
    <row r="19" spans="1:26" x14ac:dyDescent="0.25">
      <c r="A19">
        <v>2027</v>
      </c>
      <c r="B19">
        <v>5039.1049999999996</v>
      </c>
      <c r="C19">
        <v>163920.66666666701</v>
      </c>
      <c r="D19">
        <f>B19*1000/C19</f>
        <v>30.741120704731088</v>
      </c>
      <c r="E19">
        <v>15840.333333333299</v>
      </c>
      <c r="F19">
        <f t="shared" si="7"/>
        <v>15840</v>
      </c>
      <c r="G19">
        <f t="shared" si="1"/>
        <v>305.84399999999914</v>
      </c>
      <c r="H19">
        <f t="shared" si="2"/>
        <v>13628.209081449999</v>
      </c>
      <c r="I19">
        <f t="shared" si="21"/>
        <v>827.15203955999823</v>
      </c>
      <c r="J19">
        <f t="shared" si="22"/>
        <v>8271.5203956000005</v>
      </c>
      <c r="K19">
        <f t="shared" si="8"/>
        <v>827.15203955999823</v>
      </c>
      <c r="L19">
        <f t="shared" si="4"/>
        <v>62.472959999999993</v>
      </c>
      <c r="M19">
        <f t="shared" si="9"/>
        <v>62</v>
      </c>
      <c r="N19">
        <f t="shared" si="10"/>
        <v>219.80982389435482</v>
      </c>
      <c r="O19">
        <f t="shared" si="11"/>
        <v>454.27363604833329</v>
      </c>
      <c r="Q19" s="1">
        <v>2027</v>
      </c>
      <c r="R19" s="1">
        <f t="shared" si="16"/>
        <v>226.4510136242975</v>
      </c>
      <c r="S19" s="1">
        <f t="shared" si="17"/>
        <v>3173.408378580822</v>
      </c>
      <c r="T19" s="1">
        <f t="shared" si="23"/>
        <v>2264.5101362429796</v>
      </c>
      <c r="U19">
        <f t="shared" si="0"/>
        <v>3731.0211578754788</v>
      </c>
      <c r="V19">
        <f t="shared" si="20"/>
        <v>226.4510136242975</v>
      </c>
      <c r="W19">
        <f t="shared" si="5"/>
        <v>662733.43252365338</v>
      </c>
      <c r="X19">
        <f t="shared" si="18"/>
        <v>662733</v>
      </c>
      <c r="Y19">
        <f t="shared" si="19"/>
        <v>5.629750077143403E-3</v>
      </c>
      <c r="Z19">
        <f t="shared" si="15"/>
        <v>124.36737192918262</v>
      </c>
    </row>
    <row r="20" spans="1:26" x14ac:dyDescent="0.25">
      <c r="A20">
        <v>2028</v>
      </c>
      <c r="B20">
        <v>5344.9489999999996</v>
      </c>
      <c r="C20">
        <v>173447.66666666701</v>
      </c>
      <c r="D20">
        <f t="shared" si="6"/>
        <v>30.815917577444047</v>
      </c>
      <c r="E20">
        <v>16399.833333333299</v>
      </c>
      <c r="F20">
        <f t="shared" si="7"/>
        <v>16399</v>
      </c>
      <c r="G20">
        <f t="shared" si="1"/>
        <v>305.84400000000005</v>
      </c>
      <c r="H20">
        <f t="shared" si="2"/>
        <v>14455.361121009999</v>
      </c>
      <c r="I20">
        <f t="shared" si="21"/>
        <v>827.15203956000005</v>
      </c>
      <c r="J20">
        <f t="shared" si="22"/>
        <v>9098.6724351600005</v>
      </c>
      <c r="K20">
        <f t="shared" si="8"/>
        <v>827.15203956000005</v>
      </c>
      <c r="L20">
        <f t="shared" si="4"/>
        <v>64.677655999999999</v>
      </c>
      <c r="M20">
        <f t="shared" si="9"/>
        <v>64</v>
      </c>
      <c r="N20">
        <f t="shared" si="10"/>
        <v>225.86501751578123</v>
      </c>
      <c r="O20">
        <f t="shared" si="11"/>
        <v>481.84537070033332</v>
      </c>
      <c r="Q20" s="1">
        <v>2028</v>
      </c>
      <c r="R20" s="1">
        <f t="shared" si="16"/>
        <v>226.45101362429796</v>
      </c>
      <c r="S20" s="1">
        <f t="shared" si="17"/>
        <v>3399.85939220512</v>
      </c>
      <c r="T20" s="1">
        <f t="shared" si="23"/>
        <v>2490.9611498672775</v>
      </c>
      <c r="U20">
        <f t="shared" si="0"/>
        <v>3957.4721714997768</v>
      </c>
      <c r="V20">
        <f t="shared" si="20"/>
        <v>226.45101362429796</v>
      </c>
      <c r="W20">
        <f t="shared" si="5"/>
        <v>686121.56312849699</v>
      </c>
      <c r="X20">
        <f t="shared" si="18"/>
        <v>686121</v>
      </c>
      <c r="Y20">
        <f t="shared" si="19"/>
        <v>5.7678925021968086E-3</v>
      </c>
      <c r="Z20">
        <f t="shared" si="15"/>
        <v>131.91573904999257</v>
      </c>
    </row>
    <row r="21" spans="1:26" x14ac:dyDescent="0.25">
      <c r="A21">
        <v>2029</v>
      </c>
      <c r="B21">
        <v>5650.7929999999997</v>
      </c>
      <c r="C21">
        <v>182974.66666666701</v>
      </c>
      <c r="D21">
        <f t="shared" si="6"/>
        <v>30.882925505170057</v>
      </c>
      <c r="E21">
        <v>16959.333333333299</v>
      </c>
      <c r="F21">
        <f t="shared" si="7"/>
        <v>16959</v>
      </c>
      <c r="G21">
        <f t="shared" si="1"/>
        <v>305.84400000000005</v>
      </c>
      <c r="H21">
        <f t="shared" si="2"/>
        <v>15282.513160569999</v>
      </c>
      <c r="I21">
        <f t="shared" si="21"/>
        <v>827.15203956000005</v>
      </c>
      <c r="J21">
        <f t="shared" si="22"/>
        <v>9925.8244747200006</v>
      </c>
      <c r="K21">
        <f t="shared" si="8"/>
        <v>827.15203956000005</v>
      </c>
      <c r="L21">
        <f t="shared" si="4"/>
        <v>66.886295999999987</v>
      </c>
      <c r="M21">
        <f t="shared" si="9"/>
        <v>66</v>
      </c>
      <c r="N21">
        <f t="shared" si="10"/>
        <v>231.55322970560604</v>
      </c>
      <c r="O21">
        <f t="shared" si="11"/>
        <v>509.41710535233329</v>
      </c>
      <c r="Q21" s="1">
        <v>2029</v>
      </c>
      <c r="R21" s="1">
        <f t="shared" si="16"/>
        <v>226.45101362429796</v>
      </c>
      <c r="S21" s="1">
        <f t="shared" si="17"/>
        <v>3626.310405829418</v>
      </c>
      <c r="T21" s="1">
        <f t="shared" si="23"/>
        <v>2717.4121634915755</v>
      </c>
      <c r="U21">
        <f t="shared" si="0"/>
        <v>4183.9231851240747</v>
      </c>
      <c r="V21">
        <f t="shared" si="20"/>
        <v>226.45101362429796</v>
      </c>
      <c r="W21">
        <f t="shared" si="5"/>
        <v>709551.53296519187</v>
      </c>
      <c r="X21">
        <f t="shared" si="18"/>
        <v>709551</v>
      </c>
      <c r="Y21">
        <f t="shared" si="19"/>
        <v>5.896578519548383E-3</v>
      </c>
      <c r="Z21">
        <f t="shared" si="15"/>
        <v>139.46410617080249</v>
      </c>
    </row>
    <row r="22" spans="1:26" x14ac:dyDescent="0.25">
      <c r="A22">
        <v>2030</v>
      </c>
      <c r="B22">
        <v>5956.6369999999997</v>
      </c>
      <c r="C22">
        <v>192501.66666666701</v>
      </c>
      <c r="D22">
        <f t="shared" si="6"/>
        <v>30.94330092380147</v>
      </c>
      <c r="E22">
        <v>17518.833333333299</v>
      </c>
      <c r="F22">
        <f t="shared" si="7"/>
        <v>17518</v>
      </c>
      <c r="G22">
        <f t="shared" si="1"/>
        <v>305.84400000000005</v>
      </c>
      <c r="H22">
        <f t="shared" si="2"/>
        <v>16109.665200129999</v>
      </c>
      <c r="I22">
        <f t="shared" si="21"/>
        <v>827.15203956000005</v>
      </c>
      <c r="J22">
        <f t="shared" si="22"/>
        <v>10752.976514280001</v>
      </c>
      <c r="K22">
        <f t="shared" si="8"/>
        <v>827.15203956000005</v>
      </c>
      <c r="L22">
        <f t="shared" si="4"/>
        <v>69.090992</v>
      </c>
      <c r="M22">
        <f t="shared" si="9"/>
        <v>69</v>
      </c>
      <c r="N22">
        <f t="shared" si="10"/>
        <v>233.47340869753623</v>
      </c>
      <c r="O22">
        <f t="shared" si="11"/>
        <v>536.98884000433327</v>
      </c>
      <c r="Q22" s="1">
        <v>2030</v>
      </c>
      <c r="R22" s="1">
        <f t="shared" si="16"/>
        <v>226.45101362429796</v>
      </c>
      <c r="S22" s="1">
        <f t="shared" si="17"/>
        <v>3852.7614194537159</v>
      </c>
      <c r="T22" s="1">
        <f t="shared" si="23"/>
        <v>2943.8631771158734</v>
      </c>
      <c r="U22">
        <f t="shared" si="0"/>
        <v>4410.3741987483727</v>
      </c>
      <c r="V22">
        <f t="shared" si="20"/>
        <v>226.45101362429796</v>
      </c>
      <c r="W22">
        <f t="shared" si="5"/>
        <v>732939.66357003537</v>
      </c>
      <c r="X22">
        <f t="shared" si="18"/>
        <v>732939</v>
      </c>
      <c r="Y22">
        <f t="shared" si="19"/>
        <v>6.0173823452543424E-3</v>
      </c>
      <c r="Z22">
        <f t="shared" si="15"/>
        <v>147.01247329161242</v>
      </c>
    </row>
    <row r="23" spans="1:26" x14ac:dyDescent="0.25">
      <c r="A23">
        <v>2031</v>
      </c>
      <c r="B23">
        <v>6262.4809999999998</v>
      </c>
      <c r="C23">
        <v>202028.66666666701</v>
      </c>
      <c r="D23">
        <f t="shared" si="6"/>
        <v>30.997982134548511</v>
      </c>
      <c r="E23">
        <v>18078.333333333299</v>
      </c>
      <c r="F23">
        <f t="shared" si="7"/>
        <v>18078</v>
      </c>
      <c r="G23">
        <f t="shared" si="1"/>
        <v>305.84400000000005</v>
      </c>
      <c r="H23">
        <f t="shared" si="2"/>
        <v>16936.817239689997</v>
      </c>
      <c r="I23">
        <f t="shared" si="21"/>
        <v>827.15203955999823</v>
      </c>
      <c r="J23">
        <f t="shared" si="22"/>
        <v>11580.128553839999</v>
      </c>
      <c r="K23">
        <f t="shared" si="8"/>
        <v>827.15203955999823</v>
      </c>
      <c r="L23">
        <f t="shared" si="4"/>
        <v>71.299631999999988</v>
      </c>
      <c r="M23">
        <f t="shared" si="9"/>
        <v>71</v>
      </c>
      <c r="N23">
        <f t="shared" si="10"/>
        <v>238.5467216857746</v>
      </c>
      <c r="O23">
        <f t="shared" si="11"/>
        <v>564.56057465633319</v>
      </c>
      <c r="Q23" s="1">
        <v>2031</v>
      </c>
      <c r="R23" s="1">
        <f t="shared" si="16"/>
        <v>226.45101362429796</v>
      </c>
      <c r="S23" s="1">
        <f t="shared" si="17"/>
        <v>4079.2124330780139</v>
      </c>
      <c r="T23" s="1">
        <f t="shared" si="23"/>
        <v>3170.3141907401714</v>
      </c>
      <c r="U23">
        <f t="shared" si="0"/>
        <v>4636.8252123726706</v>
      </c>
      <c r="V23">
        <f t="shared" si="20"/>
        <v>226.45101362429796</v>
      </c>
      <c r="W23">
        <f t="shared" si="5"/>
        <v>756369.63340673025</v>
      </c>
      <c r="X23">
        <f t="shared" si="18"/>
        <v>756369</v>
      </c>
      <c r="Y23">
        <f t="shared" si="19"/>
        <v>6.1303744764429407E-3</v>
      </c>
      <c r="Z23">
        <f t="shared" si="15"/>
        <v>154.56084041242235</v>
      </c>
    </row>
    <row r="24" spans="1:26" x14ac:dyDescent="0.25">
      <c r="A24">
        <v>2032</v>
      </c>
      <c r="B24">
        <v>6568.3249999999998</v>
      </c>
      <c r="C24">
        <v>211555.66666666701</v>
      </c>
      <c r="D24">
        <f t="shared" si="6"/>
        <v>31.0477384203054</v>
      </c>
      <c r="E24">
        <v>18637.833333333299</v>
      </c>
      <c r="F24">
        <f t="shared" si="7"/>
        <v>18637</v>
      </c>
      <c r="G24">
        <f t="shared" si="1"/>
        <v>305.84400000000005</v>
      </c>
      <c r="H24">
        <f t="shared" si="2"/>
        <v>17763.969279249999</v>
      </c>
      <c r="I24">
        <f t="shared" si="21"/>
        <v>827.15203956000187</v>
      </c>
      <c r="J24">
        <f t="shared" si="22"/>
        <v>12407.280593400001</v>
      </c>
      <c r="K24">
        <f t="shared" si="8"/>
        <v>827.15203956000187</v>
      </c>
      <c r="L24">
        <f t="shared" si="4"/>
        <v>73.504328000000001</v>
      </c>
      <c r="M24">
        <f t="shared" si="9"/>
        <v>73</v>
      </c>
      <c r="N24">
        <f t="shared" si="10"/>
        <v>243.34204492123285</v>
      </c>
      <c r="O24">
        <f t="shared" si="11"/>
        <v>592.13230930833333</v>
      </c>
      <c r="Q24" s="1">
        <v>2032</v>
      </c>
      <c r="R24" s="1">
        <f t="shared" si="16"/>
        <v>226.45101362429796</v>
      </c>
      <c r="S24" s="1">
        <f t="shared" si="17"/>
        <v>4305.6634467023123</v>
      </c>
      <c r="T24" s="1">
        <f t="shared" si="23"/>
        <v>3396.7652043644694</v>
      </c>
      <c r="U24">
        <f t="shared" si="0"/>
        <v>4863.2762259969686</v>
      </c>
      <c r="V24">
        <f t="shared" si="20"/>
        <v>226.45101362429796</v>
      </c>
      <c r="W24">
        <f t="shared" si="5"/>
        <v>779757.76401157374</v>
      </c>
      <c r="X24">
        <f t="shared" si="18"/>
        <v>779757</v>
      </c>
      <c r="Y24">
        <f t="shared" si="19"/>
        <v>6.2369125586522068E-3</v>
      </c>
      <c r="Z24">
        <f t="shared" si="15"/>
        <v>162.10920753323228</v>
      </c>
    </row>
    <row r="25" spans="1:26" x14ac:dyDescent="0.25">
      <c r="A25">
        <v>2033</v>
      </c>
      <c r="B25">
        <v>6874.1689999999999</v>
      </c>
      <c r="C25">
        <v>221082.66666666701</v>
      </c>
      <c r="D25">
        <f t="shared" si="6"/>
        <v>31.093206462740888</v>
      </c>
      <c r="E25">
        <v>19197.333333333299</v>
      </c>
      <c r="F25">
        <f t="shared" si="7"/>
        <v>19197</v>
      </c>
      <c r="G25">
        <f t="shared" si="1"/>
        <v>305.84400000000005</v>
      </c>
      <c r="H25">
        <f t="shared" si="2"/>
        <v>18591.121318809997</v>
      </c>
      <c r="I25">
        <f t="shared" si="21"/>
        <v>827.15203955999823</v>
      </c>
      <c r="J25">
        <f t="shared" si="22"/>
        <v>13234.432632959999</v>
      </c>
      <c r="K25">
        <f t="shared" si="8"/>
        <v>827.15203955999823</v>
      </c>
      <c r="L25">
        <f t="shared" si="4"/>
        <v>75.712967999999989</v>
      </c>
      <c r="M25">
        <f t="shared" si="9"/>
        <v>75</v>
      </c>
      <c r="N25">
        <f t="shared" si="10"/>
        <v>247.88161758413329</v>
      </c>
      <c r="O25">
        <f t="shared" si="11"/>
        <v>619.70404396033325</v>
      </c>
      <c r="Q25" s="1">
        <v>2033</v>
      </c>
      <c r="R25" s="1">
        <f t="shared" si="16"/>
        <v>226.45101362429796</v>
      </c>
      <c r="S25" s="1">
        <f t="shared" si="17"/>
        <v>4532.1144603266102</v>
      </c>
      <c r="T25" s="1">
        <f t="shared" si="23"/>
        <v>3623.2162179887673</v>
      </c>
      <c r="U25">
        <f t="shared" si="0"/>
        <v>5089.7272396212666</v>
      </c>
      <c r="V25">
        <f t="shared" si="20"/>
        <v>226.45101362429796</v>
      </c>
      <c r="W25">
        <f t="shared" si="5"/>
        <v>803187.73384826863</v>
      </c>
      <c r="X25">
        <f t="shared" si="18"/>
        <v>803187</v>
      </c>
      <c r="Y25">
        <f t="shared" si="19"/>
        <v>6.3369143669173757E-3</v>
      </c>
      <c r="Z25">
        <f t="shared" si="15"/>
        <v>169.65757465404221</v>
      </c>
    </row>
    <row r="26" spans="1:26" x14ac:dyDescent="0.25">
      <c r="A26">
        <v>2034</v>
      </c>
      <c r="B26">
        <v>7180.0129999999999</v>
      </c>
      <c r="C26">
        <v>230609.66666666701</v>
      </c>
      <c r="D26">
        <f t="shared" si="6"/>
        <v>31.134917732561036</v>
      </c>
      <c r="E26">
        <v>19756.833333333299</v>
      </c>
      <c r="F26">
        <f t="shared" si="7"/>
        <v>19756</v>
      </c>
      <c r="G26">
        <f t="shared" si="1"/>
        <v>305.84400000000005</v>
      </c>
      <c r="H26">
        <f t="shared" si="2"/>
        <v>19418.273358369999</v>
      </c>
      <c r="I26">
        <f t="shared" si="21"/>
        <v>827.15203956000187</v>
      </c>
      <c r="J26">
        <f t="shared" si="22"/>
        <v>14061.584672520001</v>
      </c>
      <c r="K26">
        <f t="shared" si="8"/>
        <v>827.15203956000187</v>
      </c>
      <c r="L26">
        <f t="shared" si="4"/>
        <v>77.917664000000002</v>
      </c>
      <c r="M26">
        <f t="shared" si="9"/>
        <v>77</v>
      </c>
      <c r="N26">
        <f t="shared" si="10"/>
        <v>252.18536829051948</v>
      </c>
      <c r="O26">
        <f t="shared" si="11"/>
        <v>647.27577861233328</v>
      </c>
      <c r="Q26" s="1">
        <v>2034</v>
      </c>
      <c r="R26" s="1">
        <f t="shared" si="16"/>
        <v>226.45101362429796</v>
      </c>
      <c r="S26" s="1">
        <f t="shared" si="17"/>
        <v>4758.5654739509082</v>
      </c>
      <c r="T26" s="1">
        <f t="shared" si="23"/>
        <v>3849.6672316130653</v>
      </c>
      <c r="U26">
        <f t="shared" si="0"/>
        <v>5316.1782532455645</v>
      </c>
      <c r="V26">
        <f t="shared" si="20"/>
        <v>226.45101362429796</v>
      </c>
      <c r="W26">
        <f t="shared" si="5"/>
        <v>826575.86445311224</v>
      </c>
      <c r="X26">
        <f t="shared" si="18"/>
        <v>826575</v>
      </c>
      <c r="Y26">
        <f t="shared" si="19"/>
        <v>6.4315739687814955E-3</v>
      </c>
      <c r="Z26">
        <f t="shared" si="15"/>
        <v>177.20594177485216</v>
      </c>
    </row>
    <row r="27" spans="1:26" x14ac:dyDescent="0.25">
      <c r="A27" s="2">
        <v>2035</v>
      </c>
      <c r="B27" s="2">
        <v>7485.857</v>
      </c>
      <c r="C27" s="2">
        <v>240136.66666666701</v>
      </c>
      <c r="D27" s="2">
        <f t="shared" si="6"/>
        <v>31.173319359808954</v>
      </c>
      <c r="E27" s="2">
        <v>20316.333333333299</v>
      </c>
      <c r="F27" s="2">
        <f t="shared" si="7"/>
        <v>20316</v>
      </c>
      <c r="G27" s="2">
        <f t="shared" si="1"/>
        <v>305.84400000000005</v>
      </c>
      <c r="H27">
        <f t="shared" si="2"/>
        <v>20245.425397929997</v>
      </c>
      <c r="I27">
        <f t="shared" si="21"/>
        <v>827.15203955999823</v>
      </c>
      <c r="J27">
        <f t="shared" si="22"/>
        <v>14888.736712079999</v>
      </c>
      <c r="K27" s="2">
        <f t="shared" si="8"/>
        <v>827.15203955999823</v>
      </c>
      <c r="L27" s="2">
        <f t="shared" si="4"/>
        <v>80.12630399999999</v>
      </c>
      <c r="M27" s="2">
        <f t="shared" si="9"/>
        <v>80</v>
      </c>
      <c r="N27">
        <f t="shared" si="10"/>
        <v>253.06781747412498</v>
      </c>
      <c r="O27">
        <f t="shared" si="11"/>
        <v>674.8475132643332</v>
      </c>
      <c r="Q27" s="3">
        <v>2035</v>
      </c>
      <c r="R27" s="1">
        <f t="shared" si="16"/>
        <v>226.45101362429796</v>
      </c>
      <c r="S27" s="1">
        <f t="shared" si="17"/>
        <v>4985.0164875752062</v>
      </c>
      <c r="T27" s="1">
        <f t="shared" si="23"/>
        <v>4076.1182452373632</v>
      </c>
      <c r="U27">
        <f t="shared" si="0"/>
        <v>5542.6292668698625</v>
      </c>
      <c r="V27" s="2">
        <f t="shared" si="20"/>
        <v>226.45101362429796</v>
      </c>
      <c r="W27">
        <f t="shared" si="5"/>
        <v>850005.83428980713</v>
      </c>
      <c r="X27" s="2">
        <f t="shared" si="18"/>
        <v>850005</v>
      </c>
      <c r="Y27">
        <f t="shared" si="19"/>
        <v>6.5207019568942091E-3</v>
      </c>
      <c r="Z27">
        <f t="shared" si="15"/>
        <v>184.75430889566209</v>
      </c>
    </row>
    <row r="28" spans="1:26" x14ac:dyDescent="0.25">
      <c r="A28">
        <v>2036</v>
      </c>
      <c r="B28">
        <v>7791.701</v>
      </c>
    </row>
    <row r="30" spans="1:26" x14ac:dyDescent="0.25">
      <c r="A30">
        <v>2010</v>
      </c>
      <c r="B30">
        <v>122.89999999999999</v>
      </c>
      <c r="H30">
        <f>4701/1738218*100</f>
        <v>0.27044939127313145</v>
      </c>
      <c r="U30">
        <f>1287/1738218*100</f>
        <v>7.4041345792069807E-2</v>
      </c>
    </row>
    <row r="31" spans="1:26" x14ac:dyDescent="0.25">
      <c r="A31">
        <v>2011</v>
      </c>
      <c r="B31">
        <v>220.45999999999998</v>
      </c>
      <c r="H31" t="s">
        <v>0</v>
      </c>
      <c r="U31" t="s">
        <v>1</v>
      </c>
    </row>
  </sheetData>
  <mergeCells count="3">
    <mergeCell ref="E3:G3"/>
    <mergeCell ref="H3:M3"/>
    <mergeCell ref="U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2019-05-14T13:05:13Z</dcterms:created>
  <dcterms:modified xsi:type="dcterms:W3CDTF">2019-06-13T12:25:45Z</dcterms:modified>
</cp:coreProperties>
</file>