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upam\Downloads\"/>
    </mc:Choice>
  </mc:AlternateContent>
  <xr:revisionPtr revIDLastSave="0" documentId="13_ncr:1_{A8B1E72F-D494-4C98-839E-141D214B0BAC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Income Statement" sheetId="1" r:id="rId1"/>
    <sheet name="Balance Sheet" sheetId="2" r:id="rId2"/>
    <sheet name="Cash Flow Statement" sheetId="3" r:id="rId3"/>
    <sheet name="Fixed Assets" sheetId="4" r:id="rId4"/>
    <sheet name="Free Cash Flow" sheetId="5" r:id="rId5"/>
    <sheet name="WACC" sheetId="6" r:id="rId6"/>
    <sheet name="DCF" sheetId="7" r:id="rId7"/>
    <sheet name="Questions" sheetId="8" r:id="rId8"/>
  </sheets>
  <calcPr calcId="191029"/>
</workbook>
</file>

<file path=xl/calcChain.xml><?xml version="1.0" encoding="utf-8"?>
<calcChain xmlns="http://schemas.openxmlformats.org/spreadsheetml/2006/main">
  <c r="D5" i="5" l="1"/>
  <c r="D25" i="5" s="1"/>
  <c r="C5" i="5"/>
  <c r="E4" i="5"/>
  <c r="F4" i="5" s="1"/>
  <c r="G4" i="5" s="1"/>
  <c r="H4" i="5" s="1"/>
  <c r="I4" i="5" s="1"/>
  <c r="J4" i="5" s="1"/>
  <c r="D4" i="5"/>
  <c r="C4" i="5"/>
  <c r="C18" i="7"/>
  <c r="C17" i="7"/>
  <c r="C16" i="7"/>
  <c r="C12" i="7"/>
  <c r="C13" i="6"/>
  <c r="C12" i="6"/>
  <c r="C11" i="6"/>
  <c r="C10" i="6"/>
  <c r="G17" i="5"/>
  <c r="H17" i="5"/>
  <c r="I17" i="5"/>
  <c r="J17" i="5"/>
  <c r="F17" i="5"/>
  <c r="G18" i="5"/>
  <c r="H18" i="5"/>
  <c r="I18" i="5"/>
  <c r="J18" i="5"/>
  <c r="F18" i="5"/>
  <c r="G16" i="5"/>
  <c r="H16" i="5"/>
  <c r="I16" i="5"/>
  <c r="J16" i="5"/>
  <c r="F16" i="5"/>
  <c r="G15" i="5"/>
  <c r="H15" i="5"/>
  <c r="I15" i="5"/>
  <c r="J15" i="5"/>
  <c r="F15" i="5"/>
  <c r="G11" i="5"/>
  <c r="H11" i="5"/>
  <c r="I11" i="5"/>
  <c r="J11" i="5"/>
  <c r="F11" i="5"/>
  <c r="G4" i="4"/>
  <c r="G5" i="4"/>
  <c r="G6" i="4"/>
  <c r="G7" i="4"/>
  <c r="H4" i="4" s="1"/>
  <c r="F7" i="4"/>
  <c r="F6" i="4"/>
  <c r="F5" i="4"/>
  <c r="F4" i="4"/>
  <c r="E23" i="5"/>
  <c r="J22" i="5"/>
  <c r="I22" i="5"/>
  <c r="H22" i="5"/>
  <c r="G22" i="5"/>
  <c r="F22" i="5"/>
  <c r="E22" i="5"/>
  <c r="D22" i="5"/>
  <c r="C22" i="5"/>
  <c r="B22" i="5"/>
  <c r="E18" i="5"/>
  <c r="D18" i="5"/>
  <c r="C18" i="5"/>
  <c r="D17" i="5" s="1"/>
  <c r="E17" i="5"/>
  <c r="E13" i="5"/>
  <c r="D13" i="5"/>
  <c r="C13" i="5"/>
  <c r="E11" i="5"/>
  <c r="E15" i="5" s="1"/>
  <c r="D11" i="5"/>
  <c r="D5" i="4" s="1"/>
  <c r="D11" i="4" s="1"/>
  <c r="C11" i="5"/>
  <c r="C15" i="5" s="1"/>
  <c r="E8" i="5"/>
  <c r="E26" i="5" s="1"/>
  <c r="D8" i="5"/>
  <c r="D26" i="5" s="1"/>
  <c r="C8" i="5"/>
  <c r="E5" i="5"/>
  <c r="E25" i="5" s="1"/>
  <c r="E6" i="5"/>
  <c r="H12" i="4"/>
  <c r="I12" i="4" s="1"/>
  <c r="J12" i="4" s="1"/>
  <c r="G12" i="4"/>
  <c r="E7" i="4"/>
  <c r="E6" i="4" s="1"/>
  <c r="D7" i="4"/>
  <c r="D6" i="4" s="1"/>
  <c r="C7" i="4"/>
  <c r="E5" i="4"/>
  <c r="E11" i="4" s="1"/>
  <c r="C5" i="4"/>
  <c r="C11" i="4" s="1"/>
  <c r="F11" i="4" s="1"/>
  <c r="G11" i="4" s="1"/>
  <c r="H11" i="4" s="1"/>
  <c r="I11" i="4" s="1"/>
  <c r="J11" i="4" s="1"/>
  <c r="E4" i="4"/>
  <c r="D4" i="4"/>
  <c r="C4" i="4"/>
  <c r="C6" i="4" s="1"/>
  <c r="D6" i="5" l="1"/>
  <c r="D23" i="5"/>
  <c r="C6" i="5"/>
  <c r="C26" i="5"/>
  <c r="F26" i="5" s="1"/>
  <c r="H5" i="4"/>
  <c r="H6" i="4"/>
  <c r="H7" i="4"/>
  <c r="I4" i="4" s="1"/>
  <c r="C16" i="5"/>
  <c r="C12" i="4"/>
  <c r="D16" i="5"/>
  <c r="D12" i="4"/>
  <c r="E16" i="5"/>
  <c r="E12" i="4"/>
  <c r="D15" i="5"/>
  <c r="C9" i="5"/>
  <c r="C10" i="5" s="1"/>
  <c r="C12" i="5" s="1"/>
  <c r="C17" i="5"/>
  <c r="C25" i="5"/>
  <c r="F25" i="5" s="1"/>
  <c r="D9" i="5"/>
  <c r="D10" i="5" s="1"/>
  <c r="D12" i="5" s="1"/>
  <c r="E9" i="5"/>
  <c r="E10" i="5" s="1"/>
  <c r="E12" i="5" s="1"/>
  <c r="G25" i="5" l="1"/>
  <c r="F5" i="5"/>
  <c r="F6" i="5" s="1"/>
  <c r="G26" i="5"/>
  <c r="F8" i="5"/>
  <c r="F9" i="5" s="1"/>
  <c r="I5" i="4"/>
  <c r="I6" i="4"/>
  <c r="I7" i="4"/>
  <c r="J4" i="4" s="1"/>
  <c r="E14" i="5"/>
  <c r="E19" i="5" s="1"/>
  <c r="F4" i="7" s="1"/>
  <c r="E27" i="5"/>
  <c r="D14" i="5"/>
  <c r="D19" i="5" s="1"/>
  <c r="E4" i="7" s="1"/>
  <c r="D27" i="5"/>
  <c r="C14" i="5"/>
  <c r="C19" i="5" s="1"/>
  <c r="D4" i="7" s="1"/>
  <c r="C27" i="5"/>
  <c r="F10" i="5" l="1"/>
  <c r="F12" i="5" s="1"/>
  <c r="F13" i="5" s="1"/>
  <c r="F14" i="5" s="1"/>
  <c r="F19" i="5" s="1"/>
  <c r="G4" i="7" s="1"/>
  <c r="G7" i="7" s="1"/>
  <c r="H26" i="5"/>
  <c r="G8" i="5"/>
  <c r="G9" i="5" s="1"/>
  <c r="H25" i="5"/>
  <c r="G5" i="5"/>
  <c r="G6" i="5" s="1"/>
  <c r="J5" i="4"/>
  <c r="J6" i="4"/>
  <c r="J7" i="4" s="1"/>
  <c r="G10" i="5" l="1"/>
  <c r="G12" i="5" s="1"/>
  <c r="G13" i="5" s="1"/>
  <c r="G14" i="5" s="1"/>
  <c r="G19" i="5" s="1"/>
  <c r="H4" i="7" s="1"/>
  <c r="H7" i="7" s="1"/>
  <c r="I26" i="5"/>
  <c r="H8" i="5"/>
  <c r="H9" i="5" s="1"/>
  <c r="I25" i="5"/>
  <c r="H5" i="5"/>
  <c r="H6" i="5" s="1"/>
  <c r="H10" i="5" l="1"/>
  <c r="H12" i="5" s="1"/>
  <c r="J26" i="5"/>
  <c r="J8" i="5" s="1"/>
  <c r="J9" i="5" s="1"/>
  <c r="I8" i="5"/>
  <c r="I9" i="5" s="1"/>
  <c r="H13" i="5"/>
  <c r="H14" i="5" s="1"/>
  <c r="H19" i="5" s="1"/>
  <c r="I4" i="7" s="1"/>
  <c r="I7" i="7" s="1"/>
  <c r="J25" i="5"/>
  <c r="J5" i="5" s="1"/>
  <c r="J6" i="5" s="1"/>
  <c r="I5" i="5"/>
  <c r="I6" i="5" s="1"/>
  <c r="I10" i="5" l="1"/>
  <c r="I12" i="5" s="1"/>
  <c r="J10" i="5"/>
  <c r="J12" i="5" s="1"/>
  <c r="I13" i="5"/>
  <c r="I14" i="5" s="1"/>
  <c r="I19" i="5" s="1"/>
  <c r="J4" i="7" s="1"/>
  <c r="J7" i="7" s="1"/>
  <c r="J13" i="5"/>
  <c r="J14" i="5" s="1"/>
  <c r="J19" i="5" s="1"/>
  <c r="K4" i="7" s="1"/>
  <c r="K7" i="7" l="1"/>
  <c r="C10" i="7" s="1"/>
  <c r="C13" i="7"/>
  <c r="C14" i="7" s="1"/>
  <c r="C15" i="7" s="1"/>
  <c r="C1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
US Corporate Tax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600-000001000000}">
      <text>
        <r>
          <rPr>
            <sz val="11"/>
            <color theme="1"/>
            <rFont val="Calibri"/>
            <scheme val="minor"/>
          </rPr>
          <t xml:space="preserve">
Industry Growth Rate</t>
        </r>
      </text>
    </comment>
  </commentList>
</comments>
</file>

<file path=xl/sharedStrings.xml><?xml version="1.0" encoding="utf-8"?>
<sst xmlns="http://schemas.openxmlformats.org/spreadsheetml/2006/main" count="207" uniqueCount="188">
  <si>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</si>
  <si>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</si>
  <si>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</si>
  <si>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</si>
  <si>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</si>
  <si>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</si>
  <si>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</si>
  <si>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</si>
  <si>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</si>
  <si>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Depreciation &amp; Amortization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</si>
  <si>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</si>
  <si>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</si>
  <si>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</si>
  <si>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</si>
  <si>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</si>
  <si>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</si>
  <si>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</si>
  <si>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</si>
  <si>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</si>
  <si>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</si>
  <si>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</si>
  <si>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</si>
  <si>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</si>
  <si>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</si>
  <si>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</si>
  <si>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</si>
  <si>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</si>
  <si>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</si>
  <si>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</si>
  <si>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</si>
  <si>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</si>
  <si>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</si>
  <si>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</si>
  <si>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</si>
  <si>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</si>
  <si>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</si>
  <si>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</si>
  <si>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</si>
  <si>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</si>
  <si>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</si>
  <si>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</si>
  <si>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</si>
  <si>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</si>
  <si>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</si>
  <si>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</si>
  <si>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</si>
  <si>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</si>
  <si>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</si>
  <si>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</si>
  <si>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</si>
  <si>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</si>
  <si>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</si>
  <si>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</si>
  <si>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</si>
  <si>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</si>
  <si>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</si>
  <si>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</si>
  <si>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</si>
  <si>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</si>
  <si>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</si>
  <si>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</si>
  <si>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</si>
  <si>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</si>
  <si>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</si>
  <si>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</si>
  <si>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</si>
  <si>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</si>
  <si>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</si>
  <si>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</si>
  <si>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</si>
  <si>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</si>
  <si>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</si>
  <si>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</si>
  <si>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</si>
  <si>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</si>
  <si>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</si>
  <si>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</si>
  <si>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</si>
  <si>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</si>
  <si>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</si>
  <si>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</si>
  <si>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</si>
  <si>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</si>
  <si>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</si>
  <si>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</si>
  <si>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</si>
  <si>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</si>
  <si>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</si>
  <si>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</si>
  <si>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</si>
  <si>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</si>
  <si>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</si>
  <si>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</si>
  <si>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</si>
  <si>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</si>
  <si>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</si>
  <si>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Formulas</t>
  </si>
  <si>
    <t>Fixed Assets Schedule</t>
  </si>
  <si>
    <t>Fiscal Year</t>
  </si>
  <si>
    <r>
      <rPr>
        <b/>
        <sz val="12"/>
        <color theme="1"/>
        <rFont val="Calibri"/>
      </rPr>
      <t xml:space="preserve">Beginning PP&amp;E </t>
    </r>
    <r>
      <rPr>
        <sz val="12"/>
        <color theme="1"/>
        <rFont val="Calibri"/>
      </rPr>
      <t xml:space="preserve">= Ending PP&amp;E of previous year </t>
    </r>
  </si>
  <si>
    <t>Beginning PP&amp;E</t>
  </si>
  <si>
    <r>
      <rPr>
        <b/>
        <sz val="12"/>
        <color theme="1"/>
        <rFont val="Calibri"/>
      </rPr>
      <t xml:space="preserve">D&amp;A </t>
    </r>
    <r>
      <rPr>
        <sz val="12"/>
        <color theme="1"/>
        <rFont val="Calibri"/>
      </rPr>
      <t>= Beginning PP&amp;E for the estimated year * D&amp;A as a % of Beginning PP&amp;E for the estimated year</t>
    </r>
  </si>
  <si>
    <t>D&amp;A</t>
  </si>
  <si>
    <r>
      <rPr>
        <b/>
        <sz val="12"/>
        <color theme="1"/>
        <rFont val="Calibri"/>
      </rPr>
      <t>CapEx</t>
    </r>
    <r>
      <rPr>
        <sz val="12"/>
        <color theme="1"/>
        <rFont val="Calibri"/>
      </rPr>
      <t xml:space="preserve"> = Beginning PP&amp;E for the estimated year * CapEx as a % of Beginning PP&amp;E for the estimated year</t>
    </r>
  </si>
  <si>
    <t>CapEx</t>
  </si>
  <si>
    <r>
      <rPr>
        <b/>
        <sz val="12"/>
        <color theme="1"/>
        <rFont val="Calibri"/>
      </rPr>
      <t>Ending PP&amp;E Projection</t>
    </r>
    <r>
      <rPr>
        <sz val="12"/>
        <color theme="1"/>
        <rFont val="Calibri"/>
      </rPr>
      <t xml:space="preserve"> = Beginning PP&amp;E - D&amp;A + CapEx for the estimated year</t>
    </r>
  </si>
  <si>
    <t>Ending PP&amp;E</t>
  </si>
  <si>
    <t>Assumptions</t>
  </si>
  <si>
    <t>D&amp;A as a % of Beginning PP&amp;E</t>
  </si>
  <si>
    <t>CapEx as a % of Beginning PP&amp;E</t>
  </si>
  <si>
    <t>Unlevered Free Cash Flow (mm)</t>
  </si>
  <si>
    <r>
      <rPr>
        <b/>
        <sz val="12"/>
        <color theme="1"/>
        <rFont val="Calibri"/>
      </rPr>
      <t xml:space="preserve">Revenue Projection </t>
    </r>
    <r>
      <rPr>
        <sz val="12"/>
        <color theme="1"/>
        <rFont val="Calibri"/>
      </rPr>
      <t>= Previous Years Revenue *(1+ Growrh rate Projection for the estimated year)</t>
    </r>
  </si>
  <si>
    <t>Revenue</t>
  </si>
  <si>
    <r>
      <rPr>
        <b/>
        <sz val="12"/>
        <color theme="1"/>
        <rFont val="Calibri"/>
      </rPr>
      <t xml:space="preserve">COGS Projection </t>
    </r>
    <r>
      <rPr>
        <sz val="12"/>
        <color theme="1"/>
        <rFont val="Calibri"/>
      </rPr>
      <t>= Current Year's Revenue * COGS Percentage of Revenue for the estimated year</t>
    </r>
  </si>
  <si>
    <t>COGS</t>
  </si>
  <si>
    <r>
      <rPr>
        <b/>
        <sz val="12"/>
        <color theme="1"/>
        <rFont val="Calibri"/>
      </rPr>
      <t>Gross Profit</t>
    </r>
    <r>
      <rPr>
        <sz val="12"/>
        <color theme="1"/>
        <rFont val="Calibri"/>
      </rPr>
      <t xml:space="preserve"> = Revenue for the estimated year - COGS for the estimated year</t>
    </r>
  </si>
  <si>
    <t>Gross Profit</t>
  </si>
  <si>
    <r>
      <rPr>
        <b/>
        <sz val="12"/>
        <color theme="1"/>
        <rFont val="Calibri"/>
      </rPr>
      <t>Selling, General, Administrative</t>
    </r>
    <r>
      <rPr>
        <sz val="12"/>
        <color theme="1"/>
        <rFont val="Calibri"/>
      </rPr>
      <t xml:space="preserve"> = Current Year's Revenue * Selling, General, Administrative Percentage of Revenue for the estimated year</t>
    </r>
  </si>
  <si>
    <t>Operating Expenses</t>
  </si>
  <si>
    <r>
      <rPr>
        <b/>
        <sz val="12"/>
        <color theme="1"/>
        <rFont val="Calibri"/>
      </rPr>
      <t>Total Operating Expenses</t>
    </r>
    <r>
      <rPr>
        <sz val="12"/>
        <color theme="1"/>
        <rFont val="Calibri"/>
      </rPr>
      <t xml:space="preserve"> =  Selling, General, Administrative for the estimated year  +Other operating Expenses for the estimated year</t>
    </r>
  </si>
  <si>
    <t>Selling, General, Administrative</t>
  </si>
  <si>
    <r>
      <rPr>
        <b/>
        <sz val="12"/>
        <color theme="1"/>
        <rFont val="Calibri"/>
      </rPr>
      <t>EBITDA</t>
    </r>
    <r>
      <rPr>
        <sz val="12"/>
        <color theme="1"/>
        <rFont val="Calibri"/>
      </rPr>
      <t xml:space="preserve"> = Gross profit - Total operating Expenses</t>
    </r>
  </si>
  <si>
    <t>Total Operating Expenses</t>
  </si>
  <si>
    <r>
      <rPr>
        <b/>
        <sz val="12"/>
        <color theme="1"/>
        <rFont val="Calibri"/>
      </rPr>
      <t>Depreciation &amp; Amortization Projection</t>
    </r>
    <r>
      <rPr>
        <sz val="12"/>
        <color theme="1"/>
        <rFont val="Calibri"/>
      </rPr>
      <t xml:space="preserve"> = D&amp;A Projected for the estimated year using Fixed Assets Schedule</t>
    </r>
  </si>
  <si>
    <t>EBITDA</t>
  </si>
  <si>
    <r>
      <rPr>
        <b/>
        <sz val="12"/>
        <color theme="1"/>
        <rFont val="Calibri"/>
      </rPr>
      <t>Operating Profit (EBIT)</t>
    </r>
    <r>
      <rPr>
        <sz val="12"/>
        <color theme="1"/>
        <rFont val="Calibri"/>
      </rPr>
      <t xml:space="preserve"> = EBITDA - Depreciation &amp; Amortization for the estimated year</t>
    </r>
  </si>
  <si>
    <r>
      <rPr>
        <b/>
        <sz val="12"/>
        <color theme="1"/>
        <rFont val="Calibri"/>
      </rPr>
      <t>Operating Taxes</t>
    </r>
    <r>
      <rPr>
        <sz val="12"/>
        <color theme="1"/>
        <rFont val="Calibri"/>
      </rPr>
      <t xml:space="preserve"> = EBIT * Tax rate (Tax % of EBIT)</t>
    </r>
  </si>
  <si>
    <t>Operating Profit (EBIT)</t>
  </si>
  <si>
    <r>
      <rPr>
        <b/>
        <sz val="12"/>
        <color theme="1"/>
        <rFont val="Calibri"/>
      </rPr>
      <t>NOPAT (Net Operating Profit After Taxes)</t>
    </r>
    <r>
      <rPr>
        <sz val="12"/>
        <color theme="1"/>
        <rFont val="Calibri"/>
      </rPr>
      <t xml:space="preserve"> = Operating Profit (EBIT) - Operating Taxes</t>
    </r>
  </si>
  <si>
    <t>Operating Taxes</t>
  </si>
  <si>
    <r>
      <rPr>
        <b/>
        <sz val="12"/>
        <color theme="1"/>
        <rFont val="Calibri"/>
      </rPr>
      <t>Capital Expenditures</t>
    </r>
    <r>
      <rPr>
        <sz val="12"/>
        <color theme="1"/>
        <rFont val="Calibri"/>
      </rPr>
      <t xml:space="preserve"> = CapEx Projected for the estimated year using the Fixed Assets Schedule</t>
    </r>
  </si>
  <si>
    <t>NOPAT (Net Operating Profit After Taxes)</t>
  </si>
  <si>
    <r>
      <rPr>
        <b/>
        <sz val="12"/>
        <color theme="1"/>
        <rFont val="Calibri"/>
      </rPr>
      <t>NWC(Net Working Captial)</t>
    </r>
    <r>
      <rPr>
        <sz val="12"/>
        <color theme="1"/>
        <rFont val="Calibri"/>
      </rPr>
      <t xml:space="preserve"> = Currect Assets - Current Liabilities</t>
    </r>
  </si>
  <si>
    <t>(+) Depreciation &amp; Amortization</t>
  </si>
  <si>
    <r>
      <rPr>
        <b/>
        <sz val="12"/>
        <color theme="1"/>
        <rFont val="Calibri"/>
      </rPr>
      <t xml:space="preserve">Change in NWC </t>
    </r>
    <r>
      <rPr>
        <sz val="12"/>
        <color theme="1"/>
        <rFont val="Calibri"/>
      </rPr>
      <t>= Current years NWC - Previous years NWC</t>
    </r>
  </si>
  <si>
    <t>(-) Capital Expenditures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</si>
  <si>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NOPAT + D&amp;A -Capex - Change in NWC</t>
    </r>
  </si>
  <si>
    <t>(-) Change in NWC</t>
  </si>
  <si>
    <t xml:space="preserve">     NWC</t>
  </si>
  <si>
    <t>Unlevered Free Cash Flow</t>
  </si>
  <si>
    <t>Revenue Growth</t>
  </si>
  <si>
    <t>COGS % of Revenue</t>
  </si>
  <si>
    <t>SG&amp;A % of Revenue</t>
  </si>
  <si>
    <t>Tax % of EBIT</t>
  </si>
  <si>
    <t>Current Assets</t>
  </si>
  <si>
    <t>Current Liabilitites</t>
  </si>
  <si>
    <t>Weighted Average Cost of Capital (WACC)</t>
  </si>
  <si>
    <t>Equity (mm) (E)</t>
  </si>
  <si>
    <r>
      <rPr>
        <b/>
        <sz val="14"/>
        <color theme="1"/>
        <rFont val="Calibri"/>
      </rPr>
      <t>After tax cost of debt</t>
    </r>
    <r>
      <rPr>
        <sz val="14"/>
        <color theme="1"/>
        <rFont val="Calibri"/>
      </rPr>
      <t xml:space="preserve"> = Cost of Debt*(1-Tax Rate )</t>
    </r>
  </si>
  <si>
    <t>Debt (mm) (D)</t>
  </si>
  <si>
    <r>
      <rPr>
        <b/>
        <sz val="14"/>
        <color theme="1"/>
        <rFont val="Calibri"/>
      </rPr>
      <t>WACC</t>
    </r>
    <r>
      <rPr>
        <sz val="14"/>
        <color theme="1"/>
        <rFont val="Calibri"/>
      </rPr>
      <t xml:space="preserve"> = Equity Value*Cost of equity + Debt Value*After tax Cost of Debt</t>
    </r>
  </si>
  <si>
    <t>Tax Rate (Tc)</t>
  </si>
  <si>
    <t>Cost of Debt(Rd)</t>
  </si>
  <si>
    <t>Cost of Equity (Re)</t>
  </si>
  <si>
    <t>Total value (V=E+D)</t>
  </si>
  <si>
    <t>After Tax Cost of Debt</t>
  </si>
  <si>
    <t>Equity Value (E/V)</t>
  </si>
  <si>
    <t>Debt Value (D/V)</t>
  </si>
  <si>
    <t>WACC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</si>
  <si>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Unlevered Free Cash Flow Projection from the Free cash flow projections</t>
    </r>
  </si>
  <si>
    <r>
      <rPr>
        <b/>
        <sz val="12"/>
        <color theme="1"/>
        <rFont val="Calibri"/>
      </rPr>
      <t>Present Value of Free Cash Flow</t>
    </r>
    <r>
      <rPr>
        <sz val="12"/>
        <color theme="1"/>
        <rFont val="Calibri"/>
      </rPr>
      <t xml:space="preserve"> =  Unlevered Free Cash Flow of the estimated year / (1 + WACC)^Projection Year</t>
    </r>
  </si>
  <si>
    <r>
      <rPr>
        <b/>
        <sz val="12"/>
        <color theme="1"/>
        <rFont val="Calibri"/>
      </rPr>
      <t>Terminal Value =</t>
    </r>
    <r>
      <rPr>
        <sz val="12"/>
        <color theme="1"/>
        <rFont val="Calibri"/>
      </rPr>
      <t xml:space="preserve"> Unlevered free cash flow of the final year forecast * (1 + Growth Rate) / (WACC - Growth Rate)</t>
    </r>
  </si>
  <si>
    <t>Projection Year</t>
  </si>
  <si>
    <r>
      <rPr>
        <b/>
        <sz val="12"/>
        <color theme="1"/>
        <rFont val="Calibri"/>
      </rPr>
      <t>PV of Terminal Value</t>
    </r>
    <r>
      <rPr>
        <sz val="12"/>
        <color theme="1"/>
        <rFont val="Calibri"/>
      </rPr>
      <t xml:space="preserve"> = Terminal Value / (1+WACC)^ Number of Year projected till</t>
    </r>
  </si>
  <si>
    <t>Present Value of Free Cash Flow</t>
  </si>
  <si>
    <r>
      <rPr>
        <b/>
        <sz val="12"/>
        <color theme="1"/>
        <rFont val="Calibri"/>
      </rPr>
      <t>Sum of PV of FCF</t>
    </r>
    <r>
      <rPr>
        <sz val="12"/>
        <color theme="1"/>
        <rFont val="Calibri"/>
      </rPr>
      <t xml:space="preserve"> = SUM of all the present value of Free cash flows</t>
    </r>
  </si>
  <si>
    <r>
      <rPr>
        <b/>
        <sz val="12"/>
        <color theme="1"/>
        <rFont val="Calibri"/>
      </rPr>
      <t>Enterprise Value =</t>
    </r>
    <r>
      <rPr>
        <sz val="12"/>
        <color theme="1"/>
        <rFont val="Calibri"/>
      </rPr>
      <t xml:space="preserve"> PV of Terminal Value + Sum of PV of FCF</t>
    </r>
  </si>
  <si>
    <t>Implied Share Price Calculation</t>
  </si>
  <si>
    <r>
      <rPr>
        <b/>
        <sz val="12"/>
        <color theme="1"/>
        <rFont val="Calibri"/>
      </rPr>
      <t>Cash</t>
    </r>
    <r>
      <rPr>
        <sz val="12"/>
        <color theme="1"/>
        <rFont val="Calibri"/>
      </rPr>
      <t xml:space="preserve"> = Recent year's cash and cash equivalents value</t>
    </r>
  </si>
  <si>
    <t>Sum of PV of FCF</t>
  </si>
  <si>
    <r>
      <rPr>
        <b/>
        <sz val="12"/>
        <color theme="1"/>
        <rFont val="Calibri"/>
      </rPr>
      <t xml:space="preserve">Debt = </t>
    </r>
    <r>
      <rPr>
        <sz val="12"/>
        <color theme="1"/>
        <rFont val="Calibri"/>
      </rPr>
      <t>Current Debt of the Company</t>
    </r>
  </si>
  <si>
    <t>Growth Rate</t>
  </si>
  <si>
    <r>
      <rPr>
        <b/>
        <sz val="12"/>
        <color theme="1"/>
        <rFont val="Calibri"/>
      </rPr>
      <t>Minority Interest</t>
    </r>
    <r>
      <rPr>
        <sz val="12"/>
        <color theme="1"/>
        <rFont val="Calibri"/>
      </rPr>
      <t xml:space="preserve"> = Recent year's Non Controlling interests</t>
    </r>
  </si>
  <si>
    <r>
      <rPr>
        <b/>
        <sz val="12"/>
        <color theme="1"/>
        <rFont val="Calibri"/>
      </rPr>
      <t>Equity Value =</t>
    </r>
    <r>
      <rPr>
        <sz val="12"/>
        <color theme="1"/>
        <rFont val="Calibri"/>
      </rPr>
      <t xml:space="preserve"> Enterprise Value + Cash - Debt - Minorty Interest</t>
    </r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</si>
  <si>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</si>
  <si>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</si>
  <si>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</si>
  <si>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</si>
  <si>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</si>
  <si>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</si>
  <si>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</si>
  <si>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r>
      <rPr>
        <b/>
        <sz val="12"/>
        <color theme="1"/>
        <rFont val="Calibri"/>
      </rPr>
      <t xml:space="preserve">Questions
</t>
    </r>
    <r>
      <rPr>
        <sz val="12"/>
        <color theme="1"/>
        <rFont val="Calibri"/>
      </rPr>
      <t>Refer to the various given data to find insights in this data and answer the following question</t>
    </r>
  </si>
  <si>
    <t>What factors can affect the composition of a company's current assets vs. long-term assets?</t>
  </si>
  <si>
    <t>How can a company's debt-to-equity ratio impact its creditworthiness and access to capital?</t>
  </si>
  <si>
    <t>Debt-to-Equity Ratio: How has the debt-to-equity ratio changed over the four years? (take in considereation total liabilities and total equity)Is the company relying more on debt financing or equity financing?</t>
  </si>
  <si>
    <t xml:space="preserve">Revenue Growth: How has the company total revenue grown over the three years? What segments are driving this growth (merchandise sales, membership fees)? </t>
  </si>
  <si>
    <t>Gross Margin: Calculate and compare the gross margin (consider total revenue and total expense) across the three years. Is the company able to maintain or improve its margins?</t>
  </si>
  <si>
    <t>How can investors utilize free cash flow analysis to compare different companies in the same industry?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</si>
</sst>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yyyy\A"/>
    <numFmt numFmtId="166" formatCode="yyyy\E"/>
    <numFmt numFmtId="167" formatCode="0.0%"/>
    <numFmt numFmtId="168" formatCode="#,##0_);\(#,##0\);\-\-_)"/>
  </numFmts>
  <fonts count="22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b/>
      <sz val="22"/>
      <color theme="1"/>
      <name val="Calibri"/>
      <scheme val="minor"/>
    </font>
    <font>
      <sz val="11"/>
      <color theme="0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rgb="FF0000FF"/>
      <name val="Calibri"/>
    </font>
    <font>
      <sz val="14"/>
      <color theme="1"/>
      <name val="Calibri"/>
      <scheme val="minor"/>
    </font>
    <font>
      <b/>
      <sz val="11"/>
      <color rgb="FF000000"/>
      <name val="Calibri"/>
    </font>
    <font>
      <b/>
      <sz val="12"/>
      <color theme="1"/>
      <name val="Calibri"/>
      <scheme val="minor"/>
    </font>
    <font>
      <b/>
      <sz val="12"/>
      <color theme="1"/>
      <name val="Calibri"/>
    </font>
    <font>
      <b/>
      <sz val="14"/>
      <color theme="1"/>
      <name val="Calibri"/>
    </font>
    <font>
      <sz val="14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3" borderId="0" xfId="0" applyFont="1" applyFill="1"/>
    <xf numFmtId="0" fontId="5" fillId="3" borderId="1" xfId="0" applyFont="1" applyFill="1" applyBorder="1"/>
    <xf numFmtId="0" fontId="4" fillId="3" borderId="1" xfId="0" applyFont="1" applyFill="1" applyBorder="1"/>
    <xf numFmtId="0" fontId="5" fillId="0" borderId="1" xfId="0" applyFont="1" applyBorder="1"/>
    <xf numFmtId="164" fontId="3" fillId="0" borderId="1" xfId="0" applyNumberFormat="1" applyFont="1" applyBorder="1"/>
    <xf numFmtId="3" fontId="3" fillId="0" borderId="1" xfId="0" applyNumberFormat="1" applyFont="1" applyBorder="1"/>
    <xf numFmtId="164" fontId="3" fillId="0" borderId="0" xfId="0" applyNumberFormat="1" applyFont="1"/>
    <xf numFmtId="3" fontId="3" fillId="3" borderId="1" xfId="0" applyNumberFormat="1" applyFont="1" applyFill="1" applyBorder="1"/>
    <xf numFmtId="0" fontId="4" fillId="0" borderId="1" xfId="0" applyFont="1" applyBorder="1"/>
    <xf numFmtId="4" fontId="3" fillId="0" borderId="0" xfId="0" applyNumberFormat="1" applyFont="1"/>
    <xf numFmtId="3" fontId="3" fillId="0" borderId="0" xfId="0" applyNumberFormat="1" applyFont="1"/>
    <xf numFmtId="0" fontId="6" fillId="4" borderId="0" xfId="0" applyFont="1" applyFill="1"/>
    <xf numFmtId="0" fontId="7" fillId="4" borderId="1" xfId="0" applyFont="1" applyFill="1" applyBorder="1"/>
    <xf numFmtId="3" fontId="8" fillId="4" borderId="1" xfId="0" applyNumberFormat="1" applyFont="1" applyFill="1" applyBorder="1"/>
    <xf numFmtId="0" fontId="1" fillId="2" borderId="0" xfId="0" applyFont="1" applyFill="1" applyAlignment="1"/>
    <xf numFmtId="0" fontId="10" fillId="2" borderId="2" xfId="0" applyFont="1" applyFill="1" applyBorder="1"/>
    <xf numFmtId="0" fontId="3" fillId="3" borderId="3" xfId="0" applyFont="1" applyFill="1" applyBorder="1"/>
    <xf numFmtId="165" fontId="3" fillId="3" borderId="3" xfId="0" applyNumberFormat="1" applyFont="1" applyFill="1" applyBorder="1"/>
    <xf numFmtId="166" fontId="3" fillId="3" borderId="3" xfId="0" applyNumberFormat="1" applyFont="1" applyFill="1" applyBorder="1"/>
    <xf numFmtId="0" fontId="11" fillId="0" borderId="0" xfId="0" applyFont="1" applyAlignment="1"/>
    <xf numFmtId="0" fontId="5" fillId="0" borderId="0" xfId="0" applyFont="1"/>
    <xf numFmtId="0" fontId="12" fillId="0" borderId="0" xfId="0" applyFont="1" applyAlignment="1"/>
    <xf numFmtId="0" fontId="13" fillId="0" borderId="4" xfId="0" applyFont="1" applyBorder="1"/>
    <xf numFmtId="3" fontId="13" fillId="0" borderId="4" xfId="0" applyNumberFormat="1" applyFont="1" applyBorder="1"/>
    <xf numFmtId="0" fontId="3" fillId="5" borderId="2" xfId="0" applyFont="1" applyFill="1" applyBorder="1"/>
    <xf numFmtId="167" fontId="3" fillId="5" borderId="2" xfId="0" applyNumberFormat="1" applyFont="1" applyFill="1" applyBorder="1"/>
    <xf numFmtId="167" fontId="3" fillId="0" borderId="0" xfId="0" applyNumberFormat="1" applyFont="1"/>
    <xf numFmtId="168" fontId="3" fillId="0" borderId="0" xfId="0" applyNumberFormat="1" applyFont="1"/>
    <xf numFmtId="0" fontId="3" fillId="0" borderId="5" xfId="0" applyFont="1" applyBorder="1"/>
    <xf numFmtId="168" fontId="3" fillId="0" borderId="5" xfId="0" applyNumberFormat="1" applyFont="1" applyBorder="1"/>
    <xf numFmtId="0" fontId="13" fillId="0" borderId="0" xfId="0" applyFont="1"/>
    <xf numFmtId="168" fontId="13" fillId="0" borderId="0" xfId="0" applyNumberFormat="1" applyFont="1"/>
    <xf numFmtId="0" fontId="3" fillId="0" borderId="0" xfId="0" applyFont="1" applyAlignment="1">
      <alignment horizontal="left"/>
    </xf>
    <xf numFmtId="0" fontId="13" fillId="4" borderId="6" xfId="0" applyFont="1" applyFill="1" applyBorder="1"/>
    <xf numFmtId="168" fontId="13" fillId="4" borderId="6" xfId="0" applyNumberFormat="1" applyFont="1" applyFill="1" applyBorder="1"/>
    <xf numFmtId="0" fontId="3" fillId="0" borderId="0" xfId="0" applyFont="1" applyAlignment="1">
      <alignment horizontal="left"/>
    </xf>
    <xf numFmtId="168" fontId="3" fillId="0" borderId="0" xfId="0" applyNumberFormat="1" applyFont="1" applyAlignment="1"/>
    <xf numFmtId="0" fontId="6" fillId="0" borderId="0" xfId="0" applyFont="1"/>
    <xf numFmtId="0" fontId="3" fillId="0" borderId="0" xfId="0" applyFont="1" applyAlignment="1"/>
    <xf numFmtId="4" fontId="15" fillId="0" borderId="0" xfId="0" applyNumberFormat="1" applyFont="1"/>
    <xf numFmtId="0" fontId="16" fillId="0" borderId="0" xfId="0" applyFont="1" applyAlignment="1"/>
    <xf numFmtId="4" fontId="15" fillId="0" borderId="0" xfId="0" applyNumberFormat="1" applyFont="1" applyAlignment="1"/>
    <xf numFmtId="0" fontId="16" fillId="0" borderId="0" xfId="0" applyFont="1" applyAlignment="1"/>
    <xf numFmtId="167" fontId="15" fillId="0" borderId="0" xfId="0" applyNumberFormat="1" applyFont="1"/>
    <xf numFmtId="167" fontId="15" fillId="0" borderId="0" xfId="0" applyNumberFormat="1" applyFont="1" applyAlignment="1"/>
    <xf numFmtId="0" fontId="3" fillId="0" borderId="0" xfId="0" applyFont="1"/>
    <xf numFmtId="167" fontId="8" fillId="0" borderId="0" xfId="0" applyNumberFormat="1" applyFont="1"/>
    <xf numFmtId="0" fontId="8" fillId="0" borderId="0" xfId="0" applyFont="1"/>
    <xf numFmtId="167" fontId="17" fillId="4" borderId="6" xfId="0" applyNumberFormat="1" applyFont="1" applyFill="1" applyBorder="1"/>
    <xf numFmtId="167" fontId="4" fillId="0" borderId="0" xfId="0" applyNumberFormat="1" applyFont="1"/>
    <xf numFmtId="9" fontId="15" fillId="0" borderId="0" xfId="0" applyNumberFormat="1" applyFont="1"/>
    <xf numFmtId="0" fontId="4" fillId="6" borderId="0" xfId="0" applyFont="1" applyFill="1"/>
    <xf numFmtId="0" fontId="3" fillId="6" borderId="4" xfId="0" applyFont="1" applyFill="1" applyBorder="1"/>
    <xf numFmtId="3" fontId="3" fillId="6" borderId="4" xfId="0" applyNumberFormat="1" applyFont="1" applyFill="1" applyBorder="1"/>
    <xf numFmtId="0" fontId="18" fillId="7" borderId="0" xfId="0" applyFont="1" applyFill="1" applyAlignment="1"/>
    <xf numFmtId="0" fontId="18" fillId="7" borderId="0" xfId="0" applyFont="1" applyFill="1"/>
    <xf numFmtId="0" fontId="12" fillId="0" borderId="0" xfId="0" applyFont="1"/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10" fillId="2" borderId="7" xfId="0" applyFont="1" applyFill="1" applyBorder="1" applyAlignment="1">
      <alignment horizontal="center"/>
    </xf>
    <xf numFmtId="0" fontId="14" fillId="0" borderId="8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E22" activeCellId="3" sqref="B22 C22 D22 E22"/>
    </sheetView>
  </sheetViews>
  <sheetFormatPr defaultColWidth="14.42578125" defaultRowHeight="15" customHeight="1"/>
  <cols>
    <col min="1" max="1" width="8.85546875" customWidth="1"/>
    <col min="2" max="2" width="69.42578125" customWidth="1"/>
    <col min="3" max="6" width="15.42578125" customWidth="1"/>
    <col min="7" max="7" width="8.85546875" customWidth="1"/>
  </cols>
  <sheetData>
    <row r="1" spans="1:26" ht="14.25" customHeight="1"/>
    <row r="2" spans="1:26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C3" s="3" t="s">
        <v>1</v>
      </c>
      <c r="D3" s="3" t="s">
        <v>2</v>
      </c>
      <c r="E3" s="3" t="s">
        <v>3</v>
      </c>
    </row>
    <row r="4" spans="1:26" ht="14.25" customHeight="1">
      <c r="A4" s="4"/>
      <c r="B4" s="5" t="s">
        <v>4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B5" s="7" t="s">
        <v>5</v>
      </c>
      <c r="C5" s="8">
        <v>152703</v>
      </c>
      <c r="D5" s="8">
        <v>166761</v>
      </c>
      <c r="E5" s="8">
        <v>195929</v>
      </c>
    </row>
    <row r="6" spans="1:26" ht="14.25" customHeight="1">
      <c r="A6" s="4"/>
      <c r="B6" s="5" t="s">
        <v>6</v>
      </c>
      <c r="C6" s="6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B7" s="7" t="s">
        <v>7</v>
      </c>
      <c r="C7" s="9">
        <v>132886</v>
      </c>
      <c r="D7" s="9">
        <v>144939</v>
      </c>
      <c r="E7" s="9">
        <v>170684</v>
      </c>
    </row>
    <row r="8" spans="1:26" ht="14.25" customHeight="1">
      <c r="B8" s="7" t="s">
        <v>8</v>
      </c>
      <c r="C8" s="9">
        <v>13502</v>
      </c>
      <c r="D8" s="9">
        <v>14687</v>
      </c>
      <c r="E8" s="9">
        <v>16680</v>
      </c>
      <c r="G8" s="10"/>
    </row>
    <row r="9" spans="1:26" ht="14.25" customHeight="1">
      <c r="B9" s="7" t="s">
        <v>9</v>
      </c>
      <c r="C9" s="9">
        <v>1492</v>
      </c>
      <c r="D9" s="9">
        <v>1645</v>
      </c>
      <c r="E9" s="9">
        <v>1781</v>
      </c>
    </row>
    <row r="10" spans="1:26" ht="14.25" customHeight="1">
      <c r="B10" s="7" t="s">
        <v>10</v>
      </c>
      <c r="C10" s="9">
        <v>86</v>
      </c>
      <c r="D10" s="9">
        <v>55</v>
      </c>
      <c r="E10" s="9">
        <v>76</v>
      </c>
    </row>
    <row r="11" spans="1:26" ht="14.25" customHeight="1">
      <c r="B11" s="7" t="s">
        <v>11</v>
      </c>
      <c r="C11" s="9">
        <v>4737</v>
      </c>
      <c r="D11" s="9">
        <v>5435</v>
      </c>
      <c r="E11" s="9">
        <v>6708</v>
      </c>
    </row>
    <row r="12" spans="1:26" ht="14.25" customHeight="1">
      <c r="A12" s="4"/>
      <c r="B12" s="5" t="s">
        <v>12</v>
      </c>
      <c r="C12" s="11"/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B13" s="7" t="s">
        <v>13</v>
      </c>
      <c r="C13" s="9">
        <v>-150</v>
      </c>
      <c r="D13" s="9">
        <v>-160</v>
      </c>
      <c r="E13" s="9">
        <v>-171</v>
      </c>
    </row>
    <row r="14" spans="1:26" ht="14.25" customHeight="1">
      <c r="B14" s="7" t="s">
        <v>14</v>
      </c>
      <c r="C14" s="9">
        <v>178</v>
      </c>
      <c r="D14" s="9">
        <v>92</v>
      </c>
      <c r="E14" s="9">
        <v>143</v>
      </c>
    </row>
    <row r="15" spans="1:26" ht="14.25" customHeight="1">
      <c r="B15" s="7" t="s">
        <v>15</v>
      </c>
      <c r="C15" s="9">
        <v>4765</v>
      </c>
      <c r="D15" s="9">
        <v>5367</v>
      </c>
      <c r="E15" s="9">
        <v>6680</v>
      </c>
    </row>
    <row r="16" spans="1:26" ht="14.25" customHeight="1">
      <c r="B16" s="7" t="s">
        <v>16</v>
      </c>
      <c r="C16" s="9">
        <v>1061</v>
      </c>
      <c r="D16" s="9">
        <v>1308</v>
      </c>
      <c r="E16" s="9">
        <v>1601</v>
      </c>
    </row>
    <row r="17" spans="2:6" ht="14.25" customHeight="1">
      <c r="B17" s="7" t="s">
        <v>17</v>
      </c>
      <c r="C17" s="9">
        <v>3704</v>
      </c>
      <c r="D17" s="9">
        <v>4059</v>
      </c>
      <c r="E17" s="9">
        <v>5079</v>
      </c>
    </row>
    <row r="18" spans="2:6" ht="14.25" customHeight="1">
      <c r="B18" s="12"/>
      <c r="C18" s="9"/>
      <c r="D18" s="9"/>
      <c r="E18" s="9"/>
    </row>
    <row r="19" spans="2:6" ht="14.25" customHeight="1">
      <c r="B19" s="7" t="s">
        <v>18</v>
      </c>
      <c r="C19" s="9">
        <v>442923</v>
      </c>
      <c r="D19" s="9">
        <v>443901</v>
      </c>
      <c r="E19" s="9">
        <v>444346</v>
      </c>
    </row>
    <row r="20" spans="2:6" ht="14.25" customHeight="1">
      <c r="B20" s="12"/>
      <c r="C20" s="9"/>
      <c r="D20" s="9"/>
      <c r="E20" s="9"/>
    </row>
    <row r="21" spans="2:6" ht="14.25" customHeight="1">
      <c r="B21" s="65" t="s">
        <v>19</v>
      </c>
      <c r="C21" s="9">
        <v>149351</v>
      </c>
      <c r="D21" s="9">
        <v>163220</v>
      </c>
      <c r="E21" s="9">
        <v>192052</v>
      </c>
    </row>
    <row r="22" spans="2:6" ht="14.25" customHeight="1">
      <c r="B22" s="7" t="s">
        <v>20</v>
      </c>
      <c r="C22" s="9">
        <v>3352</v>
      </c>
      <c r="D22" s="9">
        <v>3541</v>
      </c>
      <c r="E22" s="9">
        <v>3877</v>
      </c>
    </row>
    <row r="23" spans="2:6" ht="14.25" customHeight="1">
      <c r="D23" s="13"/>
      <c r="E23" s="13"/>
      <c r="F23" s="13"/>
    </row>
    <row r="24" spans="2:6" ht="14.25" customHeight="1">
      <c r="D24" s="14"/>
      <c r="E24" s="14"/>
      <c r="F24" s="14"/>
    </row>
    <row r="25" spans="2:6" ht="14.25" customHeight="1">
      <c r="D25" s="14"/>
      <c r="E25" s="14"/>
      <c r="F25" s="14"/>
    </row>
    <row r="26" spans="2:6" ht="14.25" customHeight="1">
      <c r="D26" s="14"/>
      <c r="E26" s="14"/>
      <c r="F26" s="14"/>
    </row>
    <row r="27" spans="2:6" ht="14.25" customHeight="1">
      <c r="D27" s="14"/>
      <c r="E27" s="14"/>
      <c r="F27" s="14"/>
    </row>
    <row r="28" spans="2:6" ht="14.25" customHeight="1">
      <c r="D28" s="14"/>
      <c r="E28" s="14"/>
      <c r="F28" s="14"/>
    </row>
    <row r="29" spans="2:6" ht="14.25" customHeight="1">
      <c r="D29" s="14"/>
      <c r="E29" s="14"/>
      <c r="F29" s="14"/>
    </row>
    <row r="30" spans="2:6" ht="14.25" customHeight="1"/>
    <row r="31" spans="2:6" ht="14.25" customHeight="1"/>
    <row r="32" spans="2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9" workbookViewId="0">
      <selection activeCell="F35" sqref="F35"/>
    </sheetView>
  </sheetViews>
  <sheetFormatPr defaultColWidth="14.42578125" defaultRowHeight="15" customHeight="1"/>
  <cols>
    <col min="1" max="1" width="8.85546875" customWidth="1"/>
    <col min="2" max="2" width="104.85546875" customWidth="1"/>
    <col min="3" max="5" width="11.85546875" customWidth="1"/>
    <col min="6" max="6" width="11.5703125" customWidth="1"/>
  </cols>
  <sheetData>
    <row r="1" spans="1:26" ht="14.25" customHeight="1"/>
    <row r="2" spans="1:26" ht="14.25" customHeight="1">
      <c r="A2" s="1"/>
      <c r="B2" s="2" t="s">
        <v>21</v>
      </c>
      <c r="C2" s="2" t="s">
        <v>22</v>
      </c>
      <c r="D2" s="2" t="s">
        <v>1</v>
      </c>
      <c r="E2" s="2" t="s">
        <v>2</v>
      </c>
      <c r="F2" s="2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5" t="s">
        <v>23</v>
      </c>
      <c r="C3" s="6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B4" s="7" t="s">
        <v>24</v>
      </c>
      <c r="C4" s="9">
        <v>6055</v>
      </c>
      <c r="D4" s="9">
        <v>8384</v>
      </c>
      <c r="E4" s="9">
        <v>12277</v>
      </c>
      <c r="F4" s="9">
        <v>11258</v>
      </c>
    </row>
    <row r="5" spans="1:26" ht="14.25" customHeight="1">
      <c r="B5" s="7" t="s">
        <v>25</v>
      </c>
      <c r="C5" s="9">
        <v>1204</v>
      </c>
      <c r="D5" s="9">
        <v>1060</v>
      </c>
      <c r="E5" s="9">
        <v>1028</v>
      </c>
      <c r="F5" s="9">
        <v>917</v>
      </c>
    </row>
    <row r="6" spans="1:26" ht="14.25" customHeight="1">
      <c r="B6" s="7" t="s">
        <v>26</v>
      </c>
      <c r="C6" s="9">
        <v>1669</v>
      </c>
      <c r="D6" s="9">
        <v>1535</v>
      </c>
      <c r="E6" s="9">
        <v>1550</v>
      </c>
      <c r="F6" s="9">
        <v>1803</v>
      </c>
    </row>
    <row r="7" spans="1:26" ht="14.25" customHeight="1">
      <c r="B7" s="7" t="s">
        <v>27</v>
      </c>
      <c r="C7" s="9">
        <v>11040</v>
      </c>
      <c r="D7" s="9">
        <v>11395</v>
      </c>
      <c r="E7" s="9">
        <v>12242</v>
      </c>
      <c r="F7" s="9">
        <v>14215</v>
      </c>
    </row>
    <row r="8" spans="1:26" ht="14.25" customHeight="1">
      <c r="B8" s="7" t="s">
        <v>28</v>
      </c>
      <c r="C8" s="9">
        <v>321</v>
      </c>
      <c r="D8" s="9">
        <v>1111</v>
      </c>
      <c r="E8" s="9">
        <v>1023</v>
      </c>
      <c r="F8" s="9">
        <v>1312</v>
      </c>
    </row>
    <row r="9" spans="1:26" ht="14.25" customHeight="1">
      <c r="B9" s="7" t="s">
        <v>29</v>
      </c>
      <c r="C9" s="9">
        <v>20289</v>
      </c>
      <c r="D9" s="9">
        <v>23485</v>
      </c>
      <c r="E9" s="9">
        <v>28120</v>
      </c>
      <c r="F9" s="9">
        <v>29505</v>
      </c>
    </row>
    <row r="10" spans="1:26" ht="14.25" customHeight="1">
      <c r="A10" s="4"/>
      <c r="B10" s="5" t="s">
        <v>30</v>
      </c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B11" s="7" t="s">
        <v>31</v>
      </c>
      <c r="C11" s="9">
        <v>19681</v>
      </c>
      <c r="D11" s="9">
        <v>20890</v>
      </c>
      <c r="E11" s="9">
        <v>21807</v>
      </c>
      <c r="F11" s="9">
        <v>23492</v>
      </c>
    </row>
    <row r="12" spans="1:26" ht="14.25" customHeight="1">
      <c r="B12" s="7" t="s">
        <v>32</v>
      </c>
      <c r="C12" s="9"/>
      <c r="D12" s="9">
        <v>0</v>
      </c>
      <c r="E12" s="9">
        <v>2788</v>
      </c>
      <c r="F12" s="9">
        <v>2890</v>
      </c>
    </row>
    <row r="13" spans="1:26" ht="14.25" customHeight="1">
      <c r="B13" s="7" t="s">
        <v>33</v>
      </c>
      <c r="C13" s="9">
        <v>860</v>
      </c>
      <c r="D13" s="9">
        <v>1025</v>
      </c>
      <c r="E13" s="9">
        <v>2841</v>
      </c>
      <c r="F13" s="9">
        <v>3381</v>
      </c>
    </row>
    <row r="14" spans="1:26" ht="14.25" customHeight="1">
      <c r="B14" s="7" t="s">
        <v>34</v>
      </c>
      <c r="C14" s="9">
        <v>40830</v>
      </c>
      <c r="D14" s="9">
        <v>45400</v>
      </c>
      <c r="E14" s="9">
        <v>55556</v>
      </c>
      <c r="F14" s="9">
        <v>59268</v>
      </c>
    </row>
    <row r="15" spans="1:26" ht="14.25" customHeight="1">
      <c r="A15" s="4"/>
      <c r="B15" s="5" t="s">
        <v>35</v>
      </c>
      <c r="C15" s="11"/>
      <c r="D15" s="11"/>
      <c r="E15" s="11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B16" s="7" t="s">
        <v>36</v>
      </c>
      <c r="C16" s="9">
        <v>11237</v>
      </c>
      <c r="D16" s="9">
        <v>11679</v>
      </c>
      <c r="E16" s="9">
        <v>14172</v>
      </c>
      <c r="F16" s="9">
        <v>16278</v>
      </c>
    </row>
    <row r="17" spans="1:26" ht="14.25" customHeight="1">
      <c r="B17" s="7" t="s">
        <v>37</v>
      </c>
      <c r="C17" s="9">
        <v>2994</v>
      </c>
      <c r="D17" s="9">
        <v>3176</v>
      </c>
      <c r="E17" s="9">
        <v>3605</v>
      </c>
      <c r="F17" s="9">
        <v>4090</v>
      </c>
    </row>
    <row r="18" spans="1:26" ht="14.25" customHeight="1">
      <c r="B18" s="7" t="s">
        <v>38</v>
      </c>
      <c r="C18" s="9">
        <v>1057</v>
      </c>
      <c r="D18" s="9">
        <v>1180</v>
      </c>
      <c r="E18" s="9">
        <v>1393</v>
      </c>
      <c r="F18" s="9">
        <v>1671</v>
      </c>
    </row>
    <row r="19" spans="1:26" ht="14.25" customHeight="1">
      <c r="B19" s="7" t="s">
        <v>39</v>
      </c>
      <c r="C19" s="9">
        <v>1624</v>
      </c>
      <c r="D19" s="9">
        <v>1711</v>
      </c>
      <c r="E19" s="9">
        <v>1851</v>
      </c>
      <c r="F19" s="9">
        <v>2042</v>
      </c>
    </row>
    <row r="20" spans="1:26" ht="14.25" customHeight="1">
      <c r="B20" s="7" t="s">
        <v>40</v>
      </c>
      <c r="C20" s="9">
        <v>90</v>
      </c>
      <c r="D20" s="9">
        <v>1699</v>
      </c>
      <c r="E20" s="9">
        <v>95</v>
      </c>
      <c r="F20" s="9">
        <v>799</v>
      </c>
    </row>
    <row r="21" spans="1:26" ht="14.25" customHeight="1">
      <c r="B21" s="7" t="s">
        <v>41</v>
      </c>
      <c r="C21" s="9">
        <v>2924</v>
      </c>
      <c r="D21" s="9">
        <v>3792</v>
      </c>
      <c r="E21" s="9">
        <v>3728</v>
      </c>
      <c r="F21" s="9">
        <v>4561</v>
      </c>
    </row>
    <row r="22" spans="1:26" ht="14.25" customHeight="1">
      <c r="B22" s="7" t="s">
        <v>42</v>
      </c>
      <c r="C22" s="9">
        <v>19926</v>
      </c>
      <c r="D22" s="9">
        <v>23237</v>
      </c>
      <c r="E22" s="9">
        <v>24844</v>
      </c>
      <c r="F22" s="9">
        <v>29441</v>
      </c>
    </row>
    <row r="23" spans="1:26" ht="14.25" customHeight="1">
      <c r="A23" s="4"/>
      <c r="B23" s="5" t="s">
        <v>43</v>
      </c>
      <c r="C23" s="11"/>
      <c r="D23" s="11"/>
      <c r="E23" s="11"/>
      <c r="F23" s="1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B24" s="7" t="s">
        <v>44</v>
      </c>
      <c r="C24" s="9">
        <v>6487</v>
      </c>
      <c r="D24" s="9">
        <v>5124</v>
      </c>
      <c r="E24" s="9">
        <v>7514</v>
      </c>
      <c r="F24" s="9">
        <v>6692</v>
      </c>
    </row>
    <row r="25" spans="1:26" ht="14.25" customHeight="1">
      <c r="B25" s="7" t="s">
        <v>45</v>
      </c>
      <c r="C25" s="9"/>
      <c r="D25" s="9">
        <v>0</v>
      </c>
      <c r="E25" s="9">
        <v>2558</v>
      </c>
      <c r="F25" s="9">
        <v>2642</v>
      </c>
    </row>
    <row r="26" spans="1:26" ht="14.25" customHeight="1">
      <c r="B26" s="7" t="s">
        <v>46</v>
      </c>
      <c r="C26" s="9">
        <v>1314</v>
      </c>
      <c r="D26" s="9">
        <v>1455</v>
      </c>
      <c r="E26" s="9">
        <v>1935</v>
      </c>
      <c r="F26" s="9">
        <v>2415</v>
      </c>
    </row>
    <row r="27" spans="1:26" ht="14.25" customHeight="1">
      <c r="B27" s="7" t="s">
        <v>47</v>
      </c>
      <c r="C27" s="9">
        <v>27727</v>
      </c>
      <c r="D27" s="9">
        <v>29816</v>
      </c>
      <c r="E27" s="9">
        <v>36851</v>
      </c>
      <c r="F27" s="9">
        <v>41190</v>
      </c>
    </row>
    <row r="28" spans="1:26" ht="14.25" customHeight="1">
      <c r="A28" s="4"/>
      <c r="B28" s="5" t="s">
        <v>48</v>
      </c>
      <c r="C28" s="11"/>
      <c r="D28" s="11"/>
      <c r="E28" s="11"/>
      <c r="F28" s="1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B29" s="7" t="s">
        <v>49</v>
      </c>
      <c r="C29" s="9">
        <v>0</v>
      </c>
      <c r="D29" s="9">
        <v>0</v>
      </c>
      <c r="E29" s="9">
        <v>0</v>
      </c>
      <c r="F29" s="9">
        <v>0</v>
      </c>
    </row>
    <row r="30" spans="1:26" ht="14.25" customHeight="1">
      <c r="B30" s="7" t="s">
        <v>50</v>
      </c>
      <c r="C30" s="9">
        <v>4</v>
      </c>
      <c r="D30" s="9">
        <v>4</v>
      </c>
      <c r="E30" s="9">
        <v>4</v>
      </c>
      <c r="F30" s="9">
        <v>4</v>
      </c>
    </row>
    <row r="31" spans="1:26" ht="14.25" customHeight="1">
      <c r="B31" s="7" t="s">
        <v>51</v>
      </c>
      <c r="C31" s="9">
        <v>6107</v>
      </c>
      <c r="D31" s="9">
        <v>6417</v>
      </c>
      <c r="E31" s="9">
        <v>6698</v>
      </c>
      <c r="F31" s="9">
        <v>7031</v>
      </c>
    </row>
    <row r="32" spans="1:26" ht="14.25" customHeight="1">
      <c r="B32" s="7" t="s">
        <v>52</v>
      </c>
      <c r="C32" s="9">
        <v>-1199</v>
      </c>
      <c r="D32" s="9">
        <v>-1436</v>
      </c>
      <c r="E32" s="9">
        <v>-1297</v>
      </c>
      <c r="F32" s="9">
        <v>-1137</v>
      </c>
    </row>
    <row r="33" spans="1:26" ht="14.25" customHeight="1">
      <c r="B33" s="7" t="s">
        <v>53</v>
      </c>
      <c r="C33" s="9">
        <v>7887</v>
      </c>
      <c r="D33" s="9">
        <v>10258</v>
      </c>
      <c r="E33" s="9">
        <v>12879</v>
      </c>
      <c r="F33" s="9">
        <v>11666</v>
      </c>
    </row>
    <row r="34" spans="1:26" ht="14.25" customHeight="1">
      <c r="B34" s="7" t="s">
        <v>54</v>
      </c>
      <c r="C34" s="9">
        <v>12799</v>
      </c>
      <c r="D34" s="9">
        <v>15243</v>
      </c>
      <c r="E34" s="9">
        <v>18284</v>
      </c>
      <c r="F34" s="9">
        <v>17564</v>
      </c>
    </row>
    <row r="35" spans="1:26" ht="14.25" customHeight="1">
      <c r="B35" s="7" t="s">
        <v>55</v>
      </c>
      <c r="C35" s="9">
        <v>304</v>
      </c>
      <c r="D35" s="9">
        <v>341</v>
      </c>
      <c r="E35" s="9">
        <v>421</v>
      </c>
      <c r="F35" s="9">
        <v>514</v>
      </c>
    </row>
    <row r="36" spans="1:26" ht="14.25" customHeight="1">
      <c r="B36" s="7" t="s">
        <v>56</v>
      </c>
      <c r="C36" s="9">
        <v>13103</v>
      </c>
      <c r="D36" s="9">
        <v>15584</v>
      </c>
      <c r="E36" s="9">
        <v>18705</v>
      </c>
      <c r="F36" s="9">
        <v>18078</v>
      </c>
    </row>
    <row r="37" spans="1:26" ht="14.25" customHeight="1">
      <c r="A37" s="15"/>
      <c r="B37" s="16" t="s">
        <v>57</v>
      </c>
      <c r="C37" s="17">
        <v>40830</v>
      </c>
      <c r="D37" s="17">
        <v>45400</v>
      </c>
      <c r="E37" s="17">
        <v>55556</v>
      </c>
      <c r="F37" s="17">
        <v>59268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/>
    <row r="39" spans="1:26" ht="14.25" customHeight="1"/>
    <row r="40" spans="1:26" ht="14.25" customHeight="1"/>
    <row r="41" spans="1:26" ht="14.25" customHeight="1"/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/>
  </sheetViews>
  <sheetFormatPr defaultColWidth="14.42578125" defaultRowHeight="15" customHeight="1"/>
  <cols>
    <col min="1" max="1" width="8.85546875" customWidth="1"/>
    <col min="2" max="2" width="101.42578125" customWidth="1"/>
    <col min="3" max="5" width="15.42578125" customWidth="1"/>
    <col min="6" max="6" width="8.85546875" customWidth="1"/>
  </cols>
  <sheetData>
    <row r="1" spans="1:26" ht="14.25" customHeight="1"/>
    <row r="2" spans="1:26" ht="14.25" customHeight="1">
      <c r="A2" s="1"/>
      <c r="B2" s="18" t="s">
        <v>58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5" t="s">
        <v>59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B4" s="7" t="s">
        <v>60</v>
      </c>
      <c r="C4" s="7">
        <v>3704</v>
      </c>
      <c r="D4" s="7">
        <v>4059</v>
      </c>
      <c r="E4" s="7">
        <v>5079</v>
      </c>
    </row>
    <row r="5" spans="1:26" ht="14.25" customHeight="1">
      <c r="B5" s="7" t="s">
        <v>61</v>
      </c>
      <c r="C5" s="12"/>
      <c r="D5" s="12"/>
      <c r="E5" s="12"/>
    </row>
    <row r="6" spans="1:26" ht="14.25" customHeight="1">
      <c r="B6" s="7" t="s">
        <v>62</v>
      </c>
      <c r="C6" s="7">
        <v>1492</v>
      </c>
      <c r="D6" s="7">
        <v>1645</v>
      </c>
      <c r="E6" s="7">
        <v>1781</v>
      </c>
    </row>
    <row r="7" spans="1:26" ht="14.25" customHeight="1">
      <c r="B7" s="7" t="s">
        <v>63</v>
      </c>
      <c r="C7" s="7">
        <v>0</v>
      </c>
      <c r="D7" s="7">
        <v>194</v>
      </c>
      <c r="E7" s="7">
        <v>286</v>
      </c>
    </row>
    <row r="8" spans="1:26" ht="14.25" customHeight="1">
      <c r="B8" s="7" t="s">
        <v>64</v>
      </c>
      <c r="C8" s="7">
        <v>595</v>
      </c>
      <c r="D8" s="7">
        <v>619</v>
      </c>
      <c r="E8" s="7">
        <v>665</v>
      </c>
    </row>
    <row r="9" spans="1:26" ht="14.25" customHeight="1">
      <c r="B9" s="7" t="s">
        <v>65</v>
      </c>
      <c r="C9" s="7">
        <v>9</v>
      </c>
      <c r="D9" s="7">
        <v>42</v>
      </c>
      <c r="E9" s="7">
        <v>85</v>
      </c>
    </row>
    <row r="10" spans="1:26" ht="14.25" customHeight="1">
      <c r="B10" s="7" t="s">
        <v>66</v>
      </c>
      <c r="C10" s="7">
        <v>147</v>
      </c>
      <c r="D10" s="7">
        <v>104</v>
      </c>
      <c r="E10" s="7">
        <v>59</v>
      </c>
    </row>
    <row r="11" spans="1:26" ht="14.25" customHeight="1">
      <c r="B11" s="7" t="s">
        <v>67</v>
      </c>
      <c r="C11" s="12"/>
      <c r="D11" s="12"/>
      <c r="E11" s="12"/>
    </row>
    <row r="12" spans="1:26" ht="14.25" customHeight="1">
      <c r="B12" s="7" t="s">
        <v>27</v>
      </c>
      <c r="C12" s="7">
        <v>-536</v>
      </c>
      <c r="D12" s="7">
        <v>-791</v>
      </c>
      <c r="E12" s="7">
        <v>-1892</v>
      </c>
    </row>
    <row r="13" spans="1:26" ht="14.25" customHeight="1">
      <c r="B13" s="7" t="s">
        <v>36</v>
      </c>
      <c r="C13" s="7">
        <v>322</v>
      </c>
      <c r="D13" s="7">
        <v>2261</v>
      </c>
      <c r="E13" s="7">
        <v>1838</v>
      </c>
    </row>
    <row r="14" spans="1:26" ht="14.25" customHeight="1">
      <c r="B14" s="7" t="s">
        <v>68</v>
      </c>
      <c r="C14" s="7">
        <v>623</v>
      </c>
      <c r="D14" s="7">
        <v>728</v>
      </c>
      <c r="E14" s="7">
        <v>1057</v>
      </c>
    </row>
    <row r="15" spans="1:26" ht="14.25" customHeight="1">
      <c r="B15" s="7" t="s">
        <v>69</v>
      </c>
      <c r="C15" s="7">
        <v>6356</v>
      </c>
      <c r="D15" s="7">
        <v>8861</v>
      </c>
      <c r="E15" s="7">
        <v>8958</v>
      </c>
    </row>
    <row r="16" spans="1:26" ht="14.25" customHeight="1">
      <c r="A16" s="4"/>
      <c r="B16" s="5" t="s">
        <v>70</v>
      </c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B17" s="7" t="s">
        <v>71</v>
      </c>
      <c r="C17" s="7">
        <v>-1094</v>
      </c>
      <c r="D17" s="7">
        <v>-1626</v>
      </c>
      <c r="E17" s="7">
        <v>-1331</v>
      </c>
    </row>
    <row r="18" spans="1:26" ht="14.25" customHeight="1">
      <c r="B18" s="7" t="s">
        <v>72</v>
      </c>
      <c r="C18" s="7">
        <v>1231</v>
      </c>
      <c r="D18" s="7">
        <v>1678</v>
      </c>
      <c r="E18" s="7">
        <v>1446</v>
      </c>
    </row>
    <row r="19" spans="1:26" ht="14.25" customHeight="1">
      <c r="B19" s="7" t="s">
        <v>73</v>
      </c>
      <c r="C19" s="7">
        <v>-2998</v>
      </c>
      <c r="D19" s="7">
        <v>-2810</v>
      </c>
      <c r="E19" s="7">
        <v>-3588</v>
      </c>
    </row>
    <row r="20" spans="1:26" ht="14.25" customHeight="1">
      <c r="B20" s="7" t="s">
        <v>74</v>
      </c>
      <c r="C20" s="7">
        <v>0</v>
      </c>
      <c r="D20" s="7">
        <v>-1163</v>
      </c>
      <c r="E20" s="7">
        <v>0</v>
      </c>
    </row>
    <row r="21" spans="1:26" ht="14.25" customHeight="1">
      <c r="B21" s="7" t="s">
        <v>75</v>
      </c>
      <c r="C21" s="7">
        <v>-4</v>
      </c>
      <c r="D21" s="7">
        <v>30</v>
      </c>
      <c r="E21" s="7">
        <v>-62</v>
      </c>
    </row>
    <row r="22" spans="1:26" ht="14.25" customHeight="1">
      <c r="B22" s="7" t="s">
        <v>76</v>
      </c>
      <c r="C22" s="7">
        <v>-2865</v>
      </c>
      <c r="D22" s="7">
        <v>-3891</v>
      </c>
      <c r="E22" s="7">
        <v>-3535</v>
      </c>
    </row>
    <row r="23" spans="1:26" ht="14.25" customHeight="1">
      <c r="A23" s="4"/>
      <c r="B23" s="5" t="s">
        <v>77</v>
      </c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B24" s="7" t="s">
        <v>78</v>
      </c>
      <c r="C24" s="7">
        <v>210</v>
      </c>
      <c r="D24" s="7">
        <v>137</v>
      </c>
      <c r="E24" s="7">
        <v>188</v>
      </c>
    </row>
    <row r="25" spans="1:26" ht="14.25" customHeight="1">
      <c r="B25" s="7" t="s">
        <v>79</v>
      </c>
      <c r="C25" s="7">
        <v>0</v>
      </c>
      <c r="D25" s="7">
        <v>0</v>
      </c>
      <c r="E25" s="7">
        <v>41</v>
      </c>
    </row>
    <row r="26" spans="1:26" ht="14.25" customHeight="1">
      <c r="B26" s="7" t="s">
        <v>80</v>
      </c>
      <c r="C26" s="7">
        <v>298</v>
      </c>
      <c r="D26" s="7">
        <v>3992</v>
      </c>
      <c r="E26" s="7">
        <v>0</v>
      </c>
    </row>
    <row r="27" spans="1:26" ht="14.25" customHeight="1">
      <c r="B27" s="7" t="s">
        <v>81</v>
      </c>
      <c r="C27" s="7">
        <v>-89</v>
      </c>
      <c r="D27" s="7">
        <v>-3200</v>
      </c>
      <c r="E27" s="7">
        <v>-94</v>
      </c>
    </row>
    <row r="28" spans="1:26" ht="14.25" customHeight="1">
      <c r="B28" s="7" t="s">
        <v>82</v>
      </c>
      <c r="C28" s="7">
        <v>-272</v>
      </c>
      <c r="D28" s="7">
        <v>-330</v>
      </c>
      <c r="E28" s="7">
        <v>-312</v>
      </c>
    </row>
    <row r="29" spans="1:26" ht="14.25" customHeight="1">
      <c r="B29" s="7" t="s">
        <v>83</v>
      </c>
      <c r="C29" s="7">
        <v>-247</v>
      </c>
      <c r="D29" s="7">
        <v>-196</v>
      </c>
      <c r="E29" s="7">
        <v>-496</v>
      </c>
    </row>
    <row r="30" spans="1:26" ht="14.25" customHeight="1">
      <c r="B30" s="7" t="s">
        <v>84</v>
      </c>
      <c r="C30" s="7">
        <v>-1038</v>
      </c>
      <c r="D30" s="7">
        <v>-1479</v>
      </c>
      <c r="E30" s="7">
        <v>-5748</v>
      </c>
    </row>
    <row r="31" spans="1:26" ht="14.25" customHeight="1">
      <c r="B31" s="7" t="s">
        <v>85</v>
      </c>
      <c r="C31" s="7">
        <v>-9</v>
      </c>
      <c r="D31" s="7">
        <v>-71</v>
      </c>
      <c r="E31" s="7">
        <v>-67</v>
      </c>
    </row>
    <row r="32" spans="1:26" ht="14.25" customHeight="1">
      <c r="B32" s="7" t="s">
        <v>86</v>
      </c>
      <c r="C32" s="7">
        <v>-1147</v>
      </c>
      <c r="D32" s="7">
        <v>-1147</v>
      </c>
      <c r="E32" s="7">
        <v>-6488</v>
      </c>
    </row>
    <row r="33" spans="1:26" ht="14.25" customHeight="1">
      <c r="B33" s="7" t="s">
        <v>87</v>
      </c>
      <c r="C33" s="7">
        <v>-15</v>
      </c>
      <c r="D33" s="7">
        <v>70</v>
      </c>
      <c r="E33" s="7">
        <v>46</v>
      </c>
    </row>
    <row r="34" spans="1:26" ht="14.25" customHeight="1">
      <c r="B34" s="7" t="s">
        <v>88</v>
      </c>
      <c r="C34" s="7">
        <v>2329</v>
      </c>
      <c r="D34" s="7">
        <v>3893</v>
      </c>
      <c r="E34" s="7">
        <v>-1019</v>
      </c>
    </row>
    <row r="35" spans="1:26" ht="14.25" customHeight="1">
      <c r="B35" s="7" t="s">
        <v>89</v>
      </c>
      <c r="C35" s="7">
        <v>6055</v>
      </c>
      <c r="D35" s="7">
        <v>8384</v>
      </c>
      <c r="E35" s="7">
        <v>12277</v>
      </c>
    </row>
    <row r="36" spans="1:26" ht="14.25" customHeight="1">
      <c r="B36" s="7" t="s">
        <v>90</v>
      </c>
      <c r="C36" s="7">
        <v>8384</v>
      </c>
      <c r="D36" s="7">
        <v>12277</v>
      </c>
      <c r="E36" s="7">
        <v>11258</v>
      </c>
    </row>
    <row r="37" spans="1:26" ht="14.25" customHeight="1">
      <c r="A37" s="4"/>
      <c r="B37" s="5" t="s">
        <v>91</v>
      </c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>
      <c r="B38" s="7" t="s">
        <v>92</v>
      </c>
      <c r="C38" s="7">
        <v>141</v>
      </c>
      <c r="D38" s="7">
        <v>124</v>
      </c>
      <c r="E38" s="7">
        <v>149</v>
      </c>
    </row>
    <row r="39" spans="1:26" ht="14.25" customHeight="1">
      <c r="B39" s="7" t="s">
        <v>93</v>
      </c>
      <c r="C39" s="7">
        <v>1187</v>
      </c>
      <c r="D39" s="7">
        <v>1052</v>
      </c>
      <c r="E39" s="7">
        <v>1527</v>
      </c>
    </row>
    <row r="40" spans="1:26" ht="14.25" customHeight="1">
      <c r="A40" s="4"/>
      <c r="B40" s="5" t="s">
        <v>94</v>
      </c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B41" s="7" t="s">
        <v>95</v>
      </c>
      <c r="C41" s="7">
        <v>286</v>
      </c>
      <c r="D41" s="7">
        <v>0</v>
      </c>
      <c r="E41" s="7">
        <v>0</v>
      </c>
    </row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000"/>
  <sheetViews>
    <sheetView showGridLines="0" workbookViewId="0">
      <selection activeCell="F5" sqref="F5"/>
    </sheetView>
  </sheetViews>
  <sheetFormatPr defaultColWidth="14.42578125" defaultRowHeight="15" customHeight="1"/>
  <cols>
    <col min="1" max="1" width="8.85546875" customWidth="1"/>
    <col min="2" max="2" width="27.85546875" customWidth="1"/>
    <col min="3" max="10" width="8.42578125" customWidth="1"/>
  </cols>
  <sheetData>
    <row r="1" spans="2:13" ht="14.25" customHeight="1">
      <c r="L1" s="61" t="s">
        <v>96</v>
      </c>
      <c r="M1" s="62"/>
    </row>
    <row r="2" spans="2:13" ht="14.25" customHeight="1">
      <c r="B2" s="19" t="s">
        <v>97</v>
      </c>
      <c r="C2" s="19"/>
      <c r="D2" s="19"/>
      <c r="E2" s="19"/>
      <c r="F2" s="19"/>
      <c r="G2" s="19"/>
      <c r="H2" s="19"/>
      <c r="I2" s="19"/>
      <c r="J2" s="19"/>
      <c r="L2" s="62"/>
      <c r="M2" s="62"/>
    </row>
    <row r="3" spans="2:13" ht="14.25" customHeight="1">
      <c r="B3" s="20" t="s">
        <v>98</v>
      </c>
      <c r="C3" s="21">
        <v>43830</v>
      </c>
      <c r="D3" s="21">
        <v>44196</v>
      </c>
      <c r="E3" s="21">
        <v>44561</v>
      </c>
      <c r="F3" s="22">
        <v>44926</v>
      </c>
      <c r="G3" s="22">
        <v>45291</v>
      </c>
      <c r="H3" s="22">
        <v>45657</v>
      </c>
      <c r="I3" s="22">
        <v>46022</v>
      </c>
      <c r="J3" s="22">
        <v>46387</v>
      </c>
      <c r="L3" s="23" t="s">
        <v>99</v>
      </c>
    </row>
    <row r="4" spans="2:13" ht="14.25" customHeight="1">
      <c r="B4" s="24" t="s">
        <v>100</v>
      </c>
      <c r="C4" s="14">
        <f>SUM('Balance Sheet'!C11:C12)</f>
        <v>19681</v>
      </c>
      <c r="D4" s="14">
        <f>SUM('Balance Sheet'!D11:D12)</f>
        <v>20890</v>
      </c>
      <c r="E4" s="14">
        <f>SUM('Balance Sheet'!E11:E12)</f>
        <v>24595</v>
      </c>
      <c r="F4" s="14">
        <f>E7</f>
        <v>26382</v>
      </c>
      <c r="G4" s="14">
        <f t="shared" ref="G4:J4" si="0">F7</f>
        <v>28343.342884548416</v>
      </c>
      <c r="H4" s="14">
        <f t="shared" si="0"/>
        <v>30450.499805590225</v>
      </c>
      <c r="I4" s="14">
        <f t="shared" si="0"/>
        <v>32714.311158961362</v>
      </c>
      <c r="J4" s="14">
        <f t="shared" si="0"/>
        <v>35146.4232586707</v>
      </c>
      <c r="L4" s="23" t="s">
        <v>101</v>
      </c>
    </row>
    <row r="5" spans="2:13" ht="14.25" customHeight="1">
      <c r="B5" s="24" t="s">
        <v>102</v>
      </c>
      <c r="C5" s="14">
        <f>'Free Cash Flow'!C11</f>
        <v>1492</v>
      </c>
      <c r="D5" s="14">
        <f>'Free Cash Flow'!D11</f>
        <v>1645</v>
      </c>
      <c r="E5" s="14">
        <f>'Free Cash Flow'!E11</f>
        <v>1781</v>
      </c>
      <c r="F5" s="14">
        <f>F11*F4</f>
        <v>1995.9571154515827</v>
      </c>
      <c r="G5" s="14">
        <f t="shared" ref="G5:J5" si="1">G11*G4</f>
        <v>2144.3445116404519</v>
      </c>
      <c r="H5" s="14">
        <f t="shared" si="1"/>
        <v>2303.7636174673962</v>
      </c>
      <c r="I5" s="14">
        <f t="shared" si="1"/>
        <v>2475.0345741348665</v>
      </c>
      <c r="J5" s="14">
        <f t="shared" si="1"/>
        <v>2659.0384954065948</v>
      </c>
      <c r="L5" s="23" t="s">
        <v>103</v>
      </c>
    </row>
    <row r="6" spans="2:13" ht="14.25" customHeight="1">
      <c r="B6" s="24" t="s">
        <v>104</v>
      </c>
      <c r="C6" s="14">
        <f t="shared" ref="C6:E6" si="2">C7-C4+C5</f>
        <v>2701</v>
      </c>
      <c r="D6" s="14">
        <f t="shared" si="2"/>
        <v>5350</v>
      </c>
      <c r="E6" s="14">
        <f t="shared" si="2"/>
        <v>3568</v>
      </c>
      <c r="F6" s="14">
        <f>F12*F4</f>
        <v>3957.2999999999997</v>
      </c>
      <c r="G6" s="14">
        <f t="shared" ref="G6:J6" si="3">G12*G4</f>
        <v>4251.501432682262</v>
      </c>
      <c r="H6" s="14">
        <f t="shared" si="3"/>
        <v>4567.5749708385338</v>
      </c>
      <c r="I6" s="14">
        <f t="shared" si="3"/>
        <v>4907.1466738442041</v>
      </c>
      <c r="J6" s="14">
        <f t="shared" si="3"/>
        <v>5271.9634888006049</v>
      </c>
      <c r="L6" s="25" t="s">
        <v>105</v>
      </c>
    </row>
    <row r="7" spans="2:13" ht="14.25" customHeight="1">
      <c r="B7" s="26" t="s">
        <v>106</v>
      </c>
      <c r="C7" s="27">
        <f>SUM('Balance Sheet'!D11:D12)</f>
        <v>20890</v>
      </c>
      <c r="D7" s="27">
        <f>SUM('Balance Sheet'!E11:E12)</f>
        <v>24595</v>
      </c>
      <c r="E7" s="27">
        <f>SUM('Balance Sheet'!F11:F12)</f>
        <v>26382</v>
      </c>
      <c r="F7" s="27">
        <f>F4-F5+F6</f>
        <v>28343.342884548416</v>
      </c>
      <c r="G7" s="27">
        <f t="shared" ref="G7:J7" si="4">G4-G5+G6</f>
        <v>30450.499805590225</v>
      </c>
      <c r="H7" s="27">
        <f t="shared" si="4"/>
        <v>32714.311158961362</v>
      </c>
      <c r="I7" s="27">
        <f t="shared" si="4"/>
        <v>35146.4232586707</v>
      </c>
      <c r="J7" s="27">
        <f t="shared" si="4"/>
        <v>37759.348252064709</v>
      </c>
    </row>
    <row r="8" spans="2:13" ht="14.25" customHeight="1">
      <c r="E8" s="14"/>
    </row>
    <row r="9" spans="2:13" ht="14.25" customHeight="1">
      <c r="B9" s="19" t="s">
        <v>107</v>
      </c>
      <c r="C9" s="19"/>
      <c r="D9" s="19"/>
      <c r="E9" s="19"/>
      <c r="F9" s="19"/>
      <c r="G9" s="19"/>
      <c r="H9" s="19"/>
      <c r="I9" s="19"/>
      <c r="J9" s="19"/>
    </row>
    <row r="10" spans="2:13" ht="14.25" customHeight="1">
      <c r="B10" s="20" t="s">
        <v>98</v>
      </c>
      <c r="C10" s="21">
        <v>43830</v>
      </c>
      <c r="D10" s="21">
        <v>44196</v>
      </c>
      <c r="E10" s="21">
        <v>44561</v>
      </c>
      <c r="F10" s="22">
        <v>44926</v>
      </c>
      <c r="G10" s="22">
        <v>45291</v>
      </c>
      <c r="H10" s="22">
        <v>45657</v>
      </c>
      <c r="I10" s="22">
        <v>46022</v>
      </c>
      <c r="J10" s="22">
        <v>46387</v>
      </c>
    </row>
    <row r="11" spans="2:13" ht="14.25" customHeight="1">
      <c r="B11" s="28" t="s">
        <v>108</v>
      </c>
      <c r="C11" s="29">
        <f t="shared" ref="C11:E11" si="5">C5/C4</f>
        <v>7.5809156038819159E-2</v>
      </c>
      <c r="D11" s="29">
        <f t="shared" si="5"/>
        <v>7.8745811393011012E-2</v>
      </c>
      <c r="E11" s="29">
        <f t="shared" si="5"/>
        <v>7.2413092091888592E-2</v>
      </c>
      <c r="F11" s="29">
        <f>AVERAGE(C11:E11)</f>
        <v>7.5656019841239583E-2</v>
      </c>
      <c r="G11" s="29">
        <f t="shared" ref="G11:J11" si="6">F11</f>
        <v>7.5656019841239583E-2</v>
      </c>
      <c r="H11" s="29">
        <f t="shared" si="6"/>
        <v>7.5656019841239583E-2</v>
      </c>
      <c r="I11" s="29">
        <f t="shared" si="6"/>
        <v>7.5656019841239583E-2</v>
      </c>
      <c r="J11" s="29">
        <f t="shared" si="6"/>
        <v>7.5656019841239583E-2</v>
      </c>
    </row>
    <row r="12" spans="2:13" ht="14.25" customHeight="1">
      <c r="B12" s="28" t="s">
        <v>109</v>
      </c>
      <c r="C12" s="29">
        <f t="shared" ref="C12:E12" si="7">C6/C4</f>
        <v>0.13723896143488643</v>
      </c>
      <c r="D12" s="29">
        <f t="shared" si="7"/>
        <v>0.25610339875538535</v>
      </c>
      <c r="E12" s="29">
        <f t="shared" si="7"/>
        <v>0.14507013620654605</v>
      </c>
      <c r="F12" s="29">
        <v>0.15</v>
      </c>
      <c r="G12" s="29">
        <f t="shared" ref="G12:J12" si="8">F12</f>
        <v>0.15</v>
      </c>
      <c r="H12" s="29">
        <f t="shared" si="8"/>
        <v>0.15</v>
      </c>
      <c r="I12" s="29">
        <f t="shared" si="8"/>
        <v>0.15</v>
      </c>
      <c r="J12" s="29">
        <f t="shared" si="8"/>
        <v>0.15</v>
      </c>
    </row>
    <row r="13" spans="2:13" ht="14.25" customHeight="1">
      <c r="C13" s="30"/>
      <c r="D13" s="30"/>
      <c r="E13" s="30"/>
      <c r="F13" s="30"/>
      <c r="G13" s="30"/>
      <c r="H13" s="30"/>
      <c r="I13" s="30"/>
      <c r="J13" s="30"/>
    </row>
    <row r="14" spans="2:13" ht="14.25" customHeight="1">
      <c r="C14" s="30"/>
      <c r="D14" s="30"/>
      <c r="E14" s="30"/>
      <c r="F14" s="30"/>
      <c r="G14" s="30"/>
      <c r="H14" s="30"/>
      <c r="I14" s="30"/>
      <c r="J14" s="30"/>
    </row>
    <row r="15" spans="2:13" ht="14.25" customHeight="1">
      <c r="C15" s="30"/>
      <c r="D15" s="30"/>
      <c r="E15" s="30"/>
      <c r="F15" s="30"/>
      <c r="G15" s="30"/>
      <c r="H15" s="30"/>
      <c r="I15" s="30"/>
      <c r="J15" s="30"/>
    </row>
    <row r="16" spans="2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:M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995"/>
  <sheetViews>
    <sheetView showGridLines="0" tabSelected="1" workbookViewId="0">
      <selection activeCell="E5" sqref="E5"/>
    </sheetView>
  </sheetViews>
  <sheetFormatPr defaultColWidth="14.42578125" defaultRowHeight="15" customHeight="1"/>
  <cols>
    <col min="1" max="1" width="8.85546875" customWidth="1"/>
    <col min="2" max="2" width="45.42578125" customWidth="1"/>
    <col min="3" max="10" width="10.42578125" customWidth="1"/>
  </cols>
  <sheetData>
    <row r="1" spans="2:13" ht="14.25" customHeight="1">
      <c r="L1" s="61" t="s">
        <v>96</v>
      </c>
      <c r="M1" s="62"/>
    </row>
    <row r="2" spans="2:13" ht="14.25" customHeight="1">
      <c r="B2" s="19" t="s">
        <v>110</v>
      </c>
      <c r="C2" s="19"/>
      <c r="D2" s="19"/>
      <c r="E2" s="19"/>
      <c r="F2" s="19"/>
      <c r="G2" s="19"/>
      <c r="H2" s="19"/>
      <c r="I2" s="19"/>
      <c r="J2" s="19"/>
      <c r="L2" s="62"/>
      <c r="M2" s="62"/>
    </row>
    <row r="3" spans="2:13" ht="14.25" customHeight="1">
      <c r="B3" s="20" t="s">
        <v>98</v>
      </c>
      <c r="C3" s="21">
        <v>43830</v>
      </c>
      <c r="D3" s="21">
        <v>44196</v>
      </c>
      <c r="E3" s="21">
        <v>44561</v>
      </c>
      <c r="F3" s="22">
        <v>44926</v>
      </c>
      <c r="G3" s="22">
        <v>45291</v>
      </c>
      <c r="H3" s="22">
        <v>45657</v>
      </c>
      <c r="I3" s="22">
        <v>46022</v>
      </c>
      <c r="J3" s="22">
        <v>46387</v>
      </c>
      <c r="L3" s="25" t="s">
        <v>111</v>
      </c>
    </row>
    <row r="4" spans="2:13" ht="14.25" customHeight="1">
      <c r="B4" s="24" t="s">
        <v>112</v>
      </c>
      <c r="C4" s="31">
        <f>'Income Statement'!C5</f>
        <v>152703</v>
      </c>
      <c r="D4" s="31">
        <f>'Income Statement'!D5</f>
        <v>166761</v>
      </c>
      <c r="E4" s="31">
        <f>'Income Statement'!E5</f>
        <v>195929</v>
      </c>
      <c r="F4" s="31">
        <f xml:space="preserve"> E4*(1+F23)</f>
        <v>215521.90000000002</v>
      </c>
      <c r="G4" s="31">
        <f t="shared" ref="G4:J4" si="0" xml:space="preserve"> F4*(1+G23)</f>
        <v>237074.09000000005</v>
      </c>
      <c r="H4" s="31">
        <f t="shared" si="0"/>
        <v>258410.75810000006</v>
      </c>
      <c r="I4" s="31">
        <f t="shared" si="0"/>
        <v>276499.51116700011</v>
      </c>
      <c r="J4" s="31">
        <f t="shared" si="0"/>
        <v>290324.48672535014</v>
      </c>
      <c r="L4" s="25" t="s">
        <v>113</v>
      </c>
    </row>
    <row r="5" spans="2:13" ht="14.25" customHeight="1">
      <c r="B5" s="32" t="s">
        <v>114</v>
      </c>
      <c r="C5" s="33">
        <f>'Income Statement'!C7</f>
        <v>132886</v>
      </c>
      <c r="D5" s="33">
        <f>'Income Statement'!D7</f>
        <v>144939</v>
      </c>
      <c r="E5" s="33">
        <f>'Income Statement'!E7</f>
        <v>170684</v>
      </c>
      <c r="F5" s="33">
        <f>F4*F25</f>
        <v>187541.37989690871</v>
      </c>
      <c r="G5" s="33">
        <f t="shared" ref="G5:J5" si="1">G4*G25</f>
        <v>206295.51788659961</v>
      </c>
      <c r="H5" s="33">
        <f t="shared" si="1"/>
        <v>224862.11449639357</v>
      </c>
      <c r="I5" s="33">
        <f t="shared" si="1"/>
        <v>240602.46251114114</v>
      </c>
      <c r="J5" s="33">
        <f t="shared" si="1"/>
        <v>252632.58563669823</v>
      </c>
      <c r="L5" s="25" t="s">
        <v>115</v>
      </c>
    </row>
    <row r="6" spans="2:13" ht="14.25" customHeight="1">
      <c r="B6" s="34" t="s">
        <v>116</v>
      </c>
      <c r="C6" s="35">
        <f t="shared" ref="C6:E6" si="2">C4-C5</f>
        <v>19817</v>
      </c>
      <c r="D6" s="35">
        <f t="shared" si="2"/>
        <v>21822</v>
      </c>
      <c r="E6" s="35">
        <f t="shared" si="2"/>
        <v>25245</v>
      </c>
      <c r="F6" s="35">
        <f>F4-F5</f>
        <v>27980.520103091316</v>
      </c>
      <c r="G6" s="35">
        <f t="shared" ref="G6:J6" si="3">G4-G5</f>
        <v>30778.572113400442</v>
      </c>
      <c r="H6" s="35">
        <f t="shared" si="3"/>
        <v>33548.643603606499</v>
      </c>
      <c r="I6" s="35">
        <f t="shared" si="3"/>
        <v>35897.048655858962</v>
      </c>
      <c r="J6" s="35">
        <f t="shared" si="3"/>
        <v>37691.90108865191</v>
      </c>
      <c r="L6" s="25" t="s">
        <v>117</v>
      </c>
    </row>
    <row r="7" spans="2:13" ht="14.25" customHeight="1">
      <c r="B7" s="24" t="s">
        <v>118</v>
      </c>
      <c r="C7" s="31"/>
      <c r="D7" s="31"/>
      <c r="E7" s="31"/>
      <c r="F7" s="31"/>
      <c r="G7" s="31"/>
      <c r="H7" s="31"/>
      <c r="I7" s="31"/>
      <c r="J7" s="31"/>
      <c r="L7" s="25" t="s">
        <v>119</v>
      </c>
    </row>
    <row r="8" spans="2:13" ht="14.25" customHeight="1">
      <c r="B8" s="24" t="s">
        <v>120</v>
      </c>
      <c r="C8" s="31">
        <f>SUM('Income Statement'!C8,'Income Statement'!C10)</f>
        <v>13588</v>
      </c>
      <c r="D8" s="31">
        <f>SUM('Income Statement'!D8,'Income Statement'!D10)</f>
        <v>14742</v>
      </c>
      <c r="E8" s="31">
        <f>SUM('Income Statement'!E8,'Income Statement'!E10)</f>
        <v>16756</v>
      </c>
      <c r="F8" s="31">
        <f>F4*F26</f>
        <v>18887.32847958626</v>
      </c>
      <c r="G8" s="31">
        <f t="shared" ref="G8:J8" si="4">G4*G26</f>
        <v>20776.061327544889</v>
      </c>
      <c r="H8" s="31">
        <f t="shared" si="4"/>
        <v>22645.906847023929</v>
      </c>
      <c r="I8" s="31">
        <f t="shared" si="4"/>
        <v>24231.120326315606</v>
      </c>
      <c r="J8" s="31">
        <f t="shared" si="4"/>
        <v>25442.676342631388</v>
      </c>
      <c r="L8" s="25" t="s">
        <v>121</v>
      </c>
    </row>
    <row r="9" spans="2:13" ht="14.25" customHeight="1">
      <c r="B9" s="32" t="s">
        <v>122</v>
      </c>
      <c r="C9" s="33">
        <f t="shared" ref="C9:E9" si="5">SUM(C8)</f>
        <v>13588</v>
      </c>
      <c r="D9" s="33">
        <f t="shared" si="5"/>
        <v>14742</v>
      </c>
      <c r="E9" s="33">
        <f t="shared" si="5"/>
        <v>16756</v>
      </c>
      <c r="F9" s="33">
        <f>F8</f>
        <v>18887.32847958626</v>
      </c>
      <c r="G9" s="33">
        <f t="shared" ref="G9:J9" si="6">G8</f>
        <v>20776.061327544889</v>
      </c>
      <c r="H9" s="33">
        <f t="shared" si="6"/>
        <v>22645.906847023929</v>
      </c>
      <c r="I9" s="33">
        <f t="shared" si="6"/>
        <v>24231.120326315606</v>
      </c>
      <c r="J9" s="33">
        <f t="shared" si="6"/>
        <v>25442.676342631388</v>
      </c>
      <c r="L9" s="25" t="s">
        <v>123</v>
      </c>
    </row>
    <row r="10" spans="2:13" ht="14.25" customHeight="1">
      <c r="B10" s="34" t="s">
        <v>124</v>
      </c>
      <c r="C10" s="35">
        <f t="shared" ref="C10:E10" si="7">C6-C9</f>
        <v>6229</v>
      </c>
      <c r="D10" s="35">
        <f t="shared" si="7"/>
        <v>7080</v>
      </c>
      <c r="E10" s="35">
        <f t="shared" si="7"/>
        <v>8489</v>
      </c>
      <c r="F10" s="35">
        <f>F6 - F9</f>
        <v>9093.1916235050558</v>
      </c>
      <c r="G10" s="35">
        <f t="shared" ref="G10:J10" si="8">G6 - G9</f>
        <v>10002.510785855553</v>
      </c>
      <c r="H10" s="35">
        <f t="shared" si="8"/>
        <v>10902.73675658257</v>
      </c>
      <c r="I10" s="35">
        <f t="shared" si="8"/>
        <v>11665.928329543356</v>
      </c>
      <c r="J10" s="35">
        <f t="shared" si="8"/>
        <v>12249.224746020522</v>
      </c>
      <c r="L10" s="25" t="s">
        <v>125</v>
      </c>
    </row>
    <row r="11" spans="2:13" ht="14.25" customHeight="1">
      <c r="B11" s="32" t="s">
        <v>9</v>
      </c>
      <c r="C11" s="33">
        <f>'Income Statement'!C9</f>
        <v>1492</v>
      </c>
      <c r="D11" s="33">
        <f>'Income Statement'!D9</f>
        <v>1645</v>
      </c>
      <c r="E11" s="33">
        <f>'Income Statement'!E9</f>
        <v>1781</v>
      </c>
      <c r="F11" s="33">
        <f>'Fixed Assets'!F5</f>
        <v>1995.9571154515827</v>
      </c>
      <c r="G11" s="33">
        <f>'Fixed Assets'!G5</f>
        <v>2144.3445116404519</v>
      </c>
      <c r="H11" s="33">
        <f>'Fixed Assets'!H5</f>
        <v>2303.7636174673962</v>
      </c>
      <c r="I11" s="33">
        <f>'Fixed Assets'!I5</f>
        <v>2475.0345741348665</v>
      </c>
      <c r="J11" s="33">
        <f>'Fixed Assets'!J5</f>
        <v>2659.0384954065948</v>
      </c>
      <c r="L11" s="23" t="s">
        <v>126</v>
      </c>
    </row>
    <row r="12" spans="2:13" ht="14.25" customHeight="1">
      <c r="B12" s="34" t="s">
        <v>127</v>
      </c>
      <c r="C12" s="35">
        <f t="shared" ref="C12:E12" si="9">C10-C11</f>
        <v>4737</v>
      </c>
      <c r="D12" s="35">
        <f t="shared" si="9"/>
        <v>5435</v>
      </c>
      <c r="E12" s="35">
        <f t="shared" si="9"/>
        <v>6708</v>
      </c>
      <c r="F12" s="35">
        <f>F10-F11</f>
        <v>7097.2345080534733</v>
      </c>
      <c r="G12" s="35">
        <f t="shared" ref="G12:J12" si="10">G10-G11</f>
        <v>7858.1662742151011</v>
      </c>
      <c r="H12" s="35">
        <f t="shared" si="10"/>
        <v>8598.9731391151727</v>
      </c>
      <c r="I12" s="35">
        <f t="shared" si="10"/>
        <v>9190.8937554084896</v>
      </c>
      <c r="J12" s="35">
        <f t="shared" si="10"/>
        <v>9590.1862506139259</v>
      </c>
      <c r="L12" s="25" t="s">
        <v>128</v>
      </c>
    </row>
    <row r="13" spans="2:13" ht="14.25" customHeight="1">
      <c r="B13" s="32" t="s">
        <v>129</v>
      </c>
      <c r="C13" s="33">
        <f>'Income Statement'!C16</f>
        <v>1061</v>
      </c>
      <c r="D13" s="33">
        <f>'Income Statement'!D16</f>
        <v>1308</v>
      </c>
      <c r="E13" s="33">
        <f>'Income Statement'!E16</f>
        <v>1601</v>
      </c>
      <c r="F13" s="33">
        <f>F12*F27</f>
        <v>1490.4192466912293</v>
      </c>
      <c r="G13" s="33">
        <f t="shared" ref="G13:J13" si="11">G12*G27</f>
        <v>1650.2149175851712</v>
      </c>
      <c r="H13" s="33">
        <f t="shared" si="11"/>
        <v>1805.7843592141862</v>
      </c>
      <c r="I13" s="33">
        <f t="shared" si="11"/>
        <v>1930.0876886357828</v>
      </c>
      <c r="J13" s="33">
        <f t="shared" si="11"/>
        <v>2013.9391126289245</v>
      </c>
      <c r="L13" s="25" t="s">
        <v>130</v>
      </c>
    </row>
    <row r="14" spans="2:13" ht="14.25" customHeight="1">
      <c r="B14" s="34" t="s">
        <v>131</v>
      </c>
      <c r="C14" s="35">
        <f t="shared" ref="C14:E14" si="12">C12-C13</f>
        <v>3676</v>
      </c>
      <c r="D14" s="35">
        <f t="shared" si="12"/>
        <v>4127</v>
      </c>
      <c r="E14" s="35">
        <f t="shared" si="12"/>
        <v>5107</v>
      </c>
      <c r="F14" s="35">
        <f>F12-F13</f>
        <v>5606.8152613622442</v>
      </c>
      <c r="G14" s="35">
        <f t="shared" ref="G14:J14" si="13">G12-G13</f>
        <v>6207.9513566299302</v>
      </c>
      <c r="H14" s="35">
        <f t="shared" si="13"/>
        <v>6793.1887799009864</v>
      </c>
      <c r="I14" s="35">
        <f t="shared" si="13"/>
        <v>7260.8060667727068</v>
      </c>
      <c r="J14" s="35">
        <f t="shared" si="13"/>
        <v>7576.2471379850012</v>
      </c>
      <c r="L14" s="25" t="s">
        <v>132</v>
      </c>
    </row>
    <row r="15" spans="2:13" ht="14.25" customHeight="1">
      <c r="B15" s="24" t="s">
        <v>133</v>
      </c>
      <c r="C15" s="31">
        <f t="shared" ref="C15:E15" si="14">C11</f>
        <v>1492</v>
      </c>
      <c r="D15" s="31">
        <f t="shared" si="14"/>
        <v>1645</v>
      </c>
      <c r="E15" s="31">
        <f t="shared" si="14"/>
        <v>1781</v>
      </c>
      <c r="F15" s="31">
        <f>'Fixed Assets'!F5</f>
        <v>1995.9571154515827</v>
      </c>
      <c r="G15" s="31">
        <f>'Fixed Assets'!G5</f>
        <v>2144.3445116404519</v>
      </c>
      <c r="H15" s="31">
        <f>'Fixed Assets'!H5</f>
        <v>2303.7636174673962</v>
      </c>
      <c r="I15" s="31">
        <f>'Fixed Assets'!I5</f>
        <v>2475.0345741348665</v>
      </c>
      <c r="J15" s="31">
        <f>'Fixed Assets'!J5</f>
        <v>2659.0384954065948</v>
      </c>
      <c r="L15" s="25" t="s">
        <v>134</v>
      </c>
    </row>
    <row r="16" spans="2:13" ht="14.25" customHeight="1">
      <c r="B16" s="24" t="s">
        <v>135</v>
      </c>
      <c r="C16" s="31">
        <f>'Fixed Assets'!C6</f>
        <v>2701</v>
      </c>
      <c r="D16" s="31">
        <f>'Fixed Assets'!D6</f>
        <v>5350</v>
      </c>
      <c r="E16" s="31">
        <f>'Fixed Assets'!E6</f>
        <v>3568</v>
      </c>
      <c r="F16" s="31">
        <f>'Fixed Assets'!F6</f>
        <v>3957.2999999999997</v>
      </c>
      <c r="G16" s="31">
        <f>'Fixed Assets'!G6</f>
        <v>4251.501432682262</v>
      </c>
      <c r="H16" s="31">
        <f>'Fixed Assets'!H6</f>
        <v>4567.5749708385338</v>
      </c>
      <c r="I16" s="31">
        <f>'Fixed Assets'!I6</f>
        <v>4907.1466738442041</v>
      </c>
      <c r="J16" s="31">
        <f>'Fixed Assets'!J6</f>
        <v>5271.9634888006049</v>
      </c>
      <c r="L16" s="25" t="s">
        <v>136</v>
      </c>
    </row>
    <row r="17" spans="2:10" ht="14.25" customHeight="1">
      <c r="B17" s="24" t="s">
        <v>137</v>
      </c>
      <c r="C17" s="31">
        <f>C18-(-6806)</f>
        <v>-691</v>
      </c>
      <c r="D17" s="31">
        <f t="shared" ref="D17:E17" si="15">D18-C18</f>
        <v>-2437</v>
      </c>
      <c r="E17" s="31">
        <f t="shared" si="15"/>
        <v>-1378</v>
      </c>
      <c r="F17" s="31">
        <f>F18-E18</f>
        <v>-244</v>
      </c>
      <c r="G17" s="31">
        <f t="shared" ref="G17:J17" si="16">G18-F18</f>
        <v>-1156</v>
      </c>
      <c r="H17" s="31">
        <f t="shared" si="16"/>
        <v>-1144</v>
      </c>
      <c r="I17" s="31">
        <f t="shared" si="16"/>
        <v>-970</v>
      </c>
      <c r="J17" s="31">
        <f t="shared" si="16"/>
        <v>-741</v>
      </c>
    </row>
    <row r="18" spans="2:10" ht="14.25" customHeight="1">
      <c r="B18" s="36" t="s">
        <v>138</v>
      </c>
      <c r="C18" s="31">
        <f t="shared" ref="C18:E18" si="17">C29-C30</f>
        <v>-7497</v>
      </c>
      <c r="D18" s="31">
        <f t="shared" si="17"/>
        <v>-9934</v>
      </c>
      <c r="E18" s="31">
        <f t="shared" si="17"/>
        <v>-11312</v>
      </c>
      <c r="F18" s="31">
        <f>F29-F30</f>
        <v>-11556</v>
      </c>
      <c r="G18" s="31">
        <f t="shared" ref="G18:J18" si="18">G29-G30</f>
        <v>-12712</v>
      </c>
      <c r="H18" s="31">
        <f t="shared" si="18"/>
        <v>-13856</v>
      </c>
      <c r="I18" s="31">
        <f t="shared" si="18"/>
        <v>-14826</v>
      </c>
      <c r="J18" s="31">
        <f t="shared" si="18"/>
        <v>-15567</v>
      </c>
    </row>
    <row r="19" spans="2:10" ht="14.25" customHeight="1">
      <c r="B19" s="37" t="s">
        <v>139</v>
      </c>
      <c r="C19" s="38">
        <f t="shared" ref="C19:E19" si="19">C14+C15-C16-C17</f>
        <v>3158</v>
      </c>
      <c r="D19" s="38">
        <f t="shared" si="19"/>
        <v>2859</v>
      </c>
      <c r="E19" s="38">
        <f t="shared" si="19"/>
        <v>4698</v>
      </c>
      <c r="F19" s="38">
        <f>F14+F15-F16-F17</f>
        <v>3889.4723768138269</v>
      </c>
      <c r="G19" s="38">
        <f t="shared" ref="G19:J19" si="20">G14+G15-G16-G17</f>
        <v>5256.7944355881209</v>
      </c>
      <c r="H19" s="38">
        <f t="shared" si="20"/>
        <v>5673.3774265298489</v>
      </c>
      <c r="I19" s="38">
        <f t="shared" si="20"/>
        <v>5798.6939670633683</v>
      </c>
      <c r="J19" s="38">
        <f t="shared" si="20"/>
        <v>5704.3221445909903</v>
      </c>
    </row>
    <row r="20" spans="2:10" ht="14.25" customHeight="1"/>
    <row r="21" spans="2:10" ht="14.25" customHeight="1">
      <c r="B21" s="19" t="s">
        <v>107</v>
      </c>
      <c r="C21" s="19"/>
      <c r="D21" s="19"/>
      <c r="E21" s="19"/>
      <c r="F21" s="19"/>
      <c r="G21" s="19"/>
      <c r="H21" s="19"/>
      <c r="I21" s="19"/>
      <c r="J21" s="19"/>
    </row>
    <row r="22" spans="2:10" ht="14.25" customHeight="1">
      <c r="B22" s="20" t="str">
        <f t="shared" ref="B22:J22" si="21">B3</f>
        <v>Fiscal Year</v>
      </c>
      <c r="C22" s="21">
        <f t="shared" si="21"/>
        <v>43830</v>
      </c>
      <c r="D22" s="21">
        <f t="shared" si="21"/>
        <v>44196</v>
      </c>
      <c r="E22" s="21">
        <f t="shared" si="21"/>
        <v>44561</v>
      </c>
      <c r="F22" s="22">
        <f t="shared" si="21"/>
        <v>44926</v>
      </c>
      <c r="G22" s="22">
        <f t="shared" si="21"/>
        <v>45291</v>
      </c>
      <c r="H22" s="22">
        <f t="shared" si="21"/>
        <v>45657</v>
      </c>
      <c r="I22" s="22">
        <f t="shared" si="21"/>
        <v>46022</v>
      </c>
      <c r="J22" s="22">
        <f t="shared" si="21"/>
        <v>46387</v>
      </c>
    </row>
    <row r="23" spans="2:10" ht="14.25" customHeight="1">
      <c r="B23" s="28" t="s">
        <v>140</v>
      </c>
      <c r="C23" s="28"/>
      <c r="D23" s="29">
        <f>D4/C4-1</f>
        <v>9.2061059704131587E-2</v>
      </c>
      <c r="E23" s="29">
        <f t="shared" ref="D23:E23" si="22">E4/D4-1</f>
        <v>0.17490900150514799</v>
      </c>
      <c r="F23" s="29">
        <v>0.1</v>
      </c>
      <c r="G23" s="29">
        <v>0.1</v>
      </c>
      <c r="H23" s="29">
        <v>0.09</v>
      </c>
      <c r="I23" s="29">
        <v>7.0000000000000007E-2</v>
      </c>
      <c r="J23" s="29">
        <v>0.05</v>
      </c>
    </row>
    <row r="24" spans="2:10" ht="14.25" customHeight="1">
      <c r="B24" s="28"/>
      <c r="C24" s="28"/>
      <c r="D24" s="28"/>
      <c r="E24" s="28"/>
      <c r="F24" s="28"/>
      <c r="G24" s="28"/>
      <c r="H24" s="28"/>
      <c r="I24" s="28"/>
      <c r="J24" s="28"/>
    </row>
    <row r="25" spans="2:10" ht="14.25" customHeight="1">
      <c r="B25" s="28" t="s">
        <v>141</v>
      </c>
      <c r="C25" s="29">
        <f t="shared" ref="C25:E25" si="23">C5/C4</f>
        <v>0.87022520841109863</v>
      </c>
      <c r="D25" s="29">
        <f t="shared" si="23"/>
        <v>0.86914206559087559</v>
      </c>
      <c r="E25" s="29">
        <f t="shared" si="23"/>
        <v>0.87115230517177145</v>
      </c>
      <c r="F25" s="29">
        <f t="shared" ref="F25:F26" si="24">AVERAGE(C25:E25)</f>
        <v>0.87017319305791518</v>
      </c>
      <c r="G25" s="29">
        <f t="shared" ref="G25:J25" si="25">F25</f>
        <v>0.87017319305791518</v>
      </c>
      <c r="H25" s="29">
        <f t="shared" si="25"/>
        <v>0.87017319305791518</v>
      </c>
      <c r="I25" s="29">
        <f t="shared" si="25"/>
        <v>0.87017319305791518</v>
      </c>
      <c r="J25" s="29">
        <f t="shared" si="25"/>
        <v>0.87017319305791518</v>
      </c>
    </row>
    <row r="26" spans="2:10" ht="14.25" customHeight="1">
      <c r="B26" s="28" t="s">
        <v>142</v>
      </c>
      <c r="C26" s="29">
        <f t="shared" ref="C26:E26" si="26">C8/C4</f>
        <v>8.8983189590250353E-2</v>
      </c>
      <c r="D26" s="29">
        <f t="shared" si="26"/>
        <v>8.8401964488099741E-2</v>
      </c>
      <c r="E26" s="29">
        <f t="shared" si="26"/>
        <v>8.5520775382919328E-2</v>
      </c>
      <c r="F26" s="29">
        <f t="shared" si="24"/>
        <v>8.7635309820423155E-2</v>
      </c>
      <c r="G26" s="29">
        <f t="shared" ref="G26:J26" si="27">F26</f>
        <v>8.7635309820423155E-2</v>
      </c>
      <c r="H26" s="29">
        <f t="shared" si="27"/>
        <v>8.7635309820423155E-2</v>
      </c>
      <c r="I26" s="29">
        <f t="shared" si="27"/>
        <v>8.7635309820423155E-2</v>
      </c>
      <c r="J26" s="29">
        <f t="shared" si="27"/>
        <v>8.7635309820423155E-2</v>
      </c>
    </row>
    <row r="27" spans="2:10" ht="14.25" customHeight="1">
      <c r="B27" s="28" t="s">
        <v>143</v>
      </c>
      <c r="C27" s="29">
        <f t="shared" ref="C27:E27" si="28">C13/C12</f>
        <v>0.22398142284146083</v>
      </c>
      <c r="D27" s="29">
        <f t="shared" si="28"/>
        <v>0.24066237350505978</v>
      </c>
      <c r="E27" s="29">
        <f t="shared" si="28"/>
        <v>0.23867024448419796</v>
      </c>
      <c r="F27" s="29">
        <v>0.21</v>
      </c>
      <c r="G27" s="29">
        <v>0.21</v>
      </c>
      <c r="H27" s="29">
        <v>0.21</v>
      </c>
      <c r="I27" s="29">
        <v>0.21</v>
      </c>
      <c r="J27" s="29">
        <v>0.21</v>
      </c>
    </row>
    <row r="28" spans="2:10" ht="14.25" customHeight="1"/>
    <row r="29" spans="2:10" ht="14.25" customHeight="1">
      <c r="B29" s="39" t="s">
        <v>144</v>
      </c>
      <c r="C29" s="14">
        <v>14041</v>
      </c>
      <c r="D29" s="14">
        <v>14815</v>
      </c>
      <c r="E29" s="14">
        <v>17330</v>
      </c>
      <c r="F29" s="40">
        <v>19467</v>
      </c>
      <c r="G29" s="40">
        <v>21414</v>
      </c>
      <c r="H29" s="40">
        <v>23341</v>
      </c>
      <c r="I29" s="40">
        <v>24975</v>
      </c>
      <c r="J29" s="40">
        <v>26224</v>
      </c>
    </row>
    <row r="30" spans="2:10" ht="14.25" customHeight="1">
      <c r="B30" s="39" t="s">
        <v>145</v>
      </c>
      <c r="C30" s="14">
        <v>21538</v>
      </c>
      <c r="D30" s="14">
        <v>24749</v>
      </c>
      <c r="E30" s="14">
        <v>28642</v>
      </c>
      <c r="F30" s="40">
        <v>31023</v>
      </c>
      <c r="G30" s="40">
        <v>34126</v>
      </c>
      <c r="H30" s="40">
        <v>37197</v>
      </c>
      <c r="I30" s="40">
        <v>39801</v>
      </c>
      <c r="J30" s="40">
        <v>41791</v>
      </c>
    </row>
    <row r="31" spans="2:10" ht="14.25" customHeight="1"/>
    <row r="32" spans="2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L1:M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95"/>
  <sheetViews>
    <sheetView showGridLines="0" workbookViewId="0">
      <selection activeCell="C4" sqref="C4"/>
    </sheetView>
  </sheetViews>
  <sheetFormatPr defaultColWidth="14.42578125" defaultRowHeight="15" customHeight="1"/>
  <cols>
    <col min="1" max="1" width="8.85546875" customWidth="1"/>
    <col min="2" max="2" width="37.140625" customWidth="1"/>
    <col min="3" max="3" width="13.28515625" customWidth="1"/>
    <col min="4" max="5" width="8.85546875" customWidth="1"/>
  </cols>
  <sheetData>
    <row r="1" spans="2:7" ht="14.25" customHeight="1">
      <c r="C1" s="41"/>
      <c r="F1" s="61" t="s">
        <v>96</v>
      </c>
      <c r="G1" s="62"/>
    </row>
    <row r="2" spans="2:7" ht="14.25" customHeight="1">
      <c r="B2" s="63" t="s">
        <v>146</v>
      </c>
      <c r="C2" s="64"/>
      <c r="F2" s="62"/>
      <c r="G2" s="62"/>
    </row>
    <row r="3" spans="2:7" ht="18" customHeight="1">
      <c r="B3" s="42" t="s">
        <v>147</v>
      </c>
      <c r="C3" s="43">
        <v>214560</v>
      </c>
      <c r="F3" s="44" t="s">
        <v>148</v>
      </c>
    </row>
    <row r="4" spans="2:7" ht="19.5" customHeight="1">
      <c r="B4" s="42" t="s">
        <v>149</v>
      </c>
      <c r="C4" s="45">
        <v>7491</v>
      </c>
      <c r="F4" s="46" t="s">
        <v>150</v>
      </c>
    </row>
    <row r="5" spans="2:7" ht="13.5" customHeight="1">
      <c r="B5" s="42" t="s">
        <v>151</v>
      </c>
      <c r="C5" s="47">
        <v>0.21</v>
      </c>
    </row>
    <row r="6" spans="2:7" ht="14.25" customHeight="1">
      <c r="B6" s="42" t="s">
        <v>152</v>
      </c>
      <c r="C6" s="48">
        <v>2.3E-2</v>
      </c>
    </row>
    <row r="7" spans="2:7" ht="14.25" customHeight="1">
      <c r="B7" s="42" t="s">
        <v>153</v>
      </c>
      <c r="C7" s="48">
        <v>6.4000000000000001E-2</v>
      </c>
    </row>
    <row r="8" spans="2:7" ht="14.25" customHeight="1">
      <c r="B8" s="42" t="s">
        <v>154</v>
      </c>
      <c r="C8" s="45">
        <v>222051</v>
      </c>
    </row>
    <row r="9" spans="2:7" ht="14.25" customHeight="1">
      <c r="B9" s="49"/>
      <c r="C9" s="50"/>
    </row>
    <row r="10" spans="2:7" ht="14.25" customHeight="1">
      <c r="B10" s="49" t="s">
        <v>155</v>
      </c>
      <c r="C10" s="50">
        <f>C6*(1-C5)</f>
        <v>1.8170000000000002E-2</v>
      </c>
    </row>
    <row r="11" spans="2:7" ht="14.25" customHeight="1">
      <c r="B11" s="42" t="s">
        <v>156</v>
      </c>
      <c r="C11" s="51">
        <f>C3/C8</f>
        <v>0.96626450680249132</v>
      </c>
    </row>
    <row r="12" spans="2:7" ht="14.25" customHeight="1">
      <c r="B12" s="42" t="s">
        <v>157</v>
      </c>
      <c r="C12" s="51">
        <f>C4/C8</f>
        <v>3.3735493197508681E-2</v>
      </c>
    </row>
    <row r="13" spans="2:7" ht="14.25" customHeight="1">
      <c r="B13" s="37" t="s">
        <v>158</v>
      </c>
      <c r="C13" s="52">
        <f>C11*C7+C12*C10</f>
        <v>6.2453902346758176E-2</v>
      </c>
    </row>
    <row r="14" spans="2:7" ht="14.25" customHeight="1">
      <c r="C14" s="41"/>
    </row>
    <row r="15" spans="2:7" ht="14.25" customHeight="1">
      <c r="C15" s="41"/>
    </row>
    <row r="16" spans="2:7">
      <c r="C16" s="41"/>
    </row>
    <row r="17" spans="3:5">
      <c r="C17" s="41"/>
      <c r="E17" s="53"/>
    </row>
    <row r="18" spans="3:5">
      <c r="C18" s="41"/>
    </row>
    <row r="19" spans="3:5" ht="14.25" customHeight="1">
      <c r="C19" s="41"/>
    </row>
    <row r="20" spans="3:5" ht="14.25" customHeight="1">
      <c r="C20" s="41"/>
    </row>
    <row r="21" spans="3:5" ht="14.25" customHeight="1">
      <c r="C21" s="41"/>
    </row>
    <row r="22" spans="3:5" ht="14.25" customHeight="1">
      <c r="C22" s="41"/>
    </row>
    <row r="23" spans="3:5" ht="14.25" customHeight="1">
      <c r="C23" s="41"/>
    </row>
    <row r="24" spans="3:5" ht="14.25" customHeight="1">
      <c r="C24" s="41"/>
    </row>
    <row r="25" spans="3:5" ht="14.25" customHeight="1">
      <c r="C25" s="41"/>
    </row>
    <row r="26" spans="3:5" ht="14.25" customHeight="1">
      <c r="C26" s="41"/>
    </row>
    <row r="27" spans="3:5" ht="14.25" customHeight="1">
      <c r="C27" s="41"/>
    </row>
    <row r="28" spans="3:5" ht="14.25" customHeight="1">
      <c r="C28" s="41"/>
    </row>
    <row r="29" spans="3:5" ht="14.25" customHeight="1">
      <c r="C29" s="41"/>
    </row>
    <row r="30" spans="3:5" ht="14.25" customHeight="1">
      <c r="C30" s="41"/>
    </row>
    <row r="31" spans="3:5" ht="14.25" customHeight="1">
      <c r="C31" s="41"/>
    </row>
    <row r="32" spans="3:5" ht="14.25" customHeight="1">
      <c r="C32" s="41"/>
    </row>
    <row r="33" spans="3:3" ht="14.25" customHeight="1">
      <c r="C33" s="41"/>
    </row>
    <row r="34" spans="3:3" ht="14.25" customHeight="1">
      <c r="C34" s="41"/>
    </row>
    <row r="35" spans="3:3" ht="14.25" customHeight="1">
      <c r="C35" s="41"/>
    </row>
    <row r="36" spans="3:3" ht="14.25" customHeight="1">
      <c r="C36" s="41"/>
    </row>
    <row r="37" spans="3:3" ht="14.25" customHeight="1">
      <c r="C37" s="41"/>
    </row>
    <row r="38" spans="3:3" ht="14.25" customHeight="1">
      <c r="C38" s="41"/>
    </row>
    <row r="39" spans="3:3" ht="14.25" customHeight="1">
      <c r="C39" s="41"/>
    </row>
    <row r="40" spans="3:3" ht="14.25" customHeight="1">
      <c r="C40" s="41"/>
    </row>
    <row r="41" spans="3:3" ht="14.25" customHeight="1">
      <c r="C41" s="41"/>
    </row>
    <row r="42" spans="3:3" ht="14.25" customHeight="1">
      <c r="C42" s="41"/>
    </row>
    <row r="43" spans="3:3" ht="14.25" customHeight="1">
      <c r="C43" s="41"/>
    </row>
    <row r="44" spans="3:3" ht="14.25" customHeight="1">
      <c r="C44" s="41"/>
    </row>
    <row r="45" spans="3:3" ht="14.25" customHeight="1">
      <c r="C45" s="41"/>
    </row>
    <row r="46" spans="3:3" ht="14.25" customHeight="1">
      <c r="C46" s="41"/>
    </row>
    <row r="47" spans="3:3" ht="14.25" customHeight="1">
      <c r="C47" s="41"/>
    </row>
    <row r="48" spans="3:3" ht="14.25" customHeight="1">
      <c r="C48" s="41"/>
    </row>
    <row r="49" spans="3:3" ht="14.25" customHeight="1">
      <c r="C49" s="41"/>
    </row>
    <row r="50" spans="3:3" ht="14.25" customHeight="1">
      <c r="C50" s="41"/>
    </row>
    <row r="51" spans="3:3" ht="14.25" customHeight="1">
      <c r="C51" s="41"/>
    </row>
    <row r="52" spans="3:3" ht="14.25" customHeight="1">
      <c r="C52" s="41"/>
    </row>
    <row r="53" spans="3:3" ht="14.25" customHeight="1">
      <c r="C53" s="41"/>
    </row>
    <row r="54" spans="3:3" ht="14.25" customHeight="1">
      <c r="C54" s="41"/>
    </row>
    <row r="55" spans="3:3" ht="14.25" customHeight="1">
      <c r="C55" s="41"/>
    </row>
    <row r="56" spans="3:3" ht="14.25" customHeight="1">
      <c r="C56" s="41"/>
    </row>
    <row r="57" spans="3:3" ht="14.25" customHeight="1">
      <c r="C57" s="41"/>
    </row>
    <row r="58" spans="3:3" ht="14.25" customHeight="1">
      <c r="C58" s="41"/>
    </row>
    <row r="59" spans="3:3" ht="14.25" customHeight="1">
      <c r="C59" s="41"/>
    </row>
    <row r="60" spans="3:3" ht="14.25" customHeight="1">
      <c r="C60" s="41"/>
    </row>
    <row r="61" spans="3:3" ht="14.25" customHeight="1">
      <c r="C61" s="41"/>
    </row>
    <row r="62" spans="3:3" ht="14.25" customHeight="1">
      <c r="C62" s="41"/>
    </row>
    <row r="63" spans="3:3" ht="14.25" customHeight="1">
      <c r="C63" s="41"/>
    </row>
    <row r="64" spans="3:3" ht="14.25" customHeight="1">
      <c r="C64" s="41"/>
    </row>
    <row r="65" spans="3:3" ht="14.25" customHeight="1">
      <c r="C65" s="41"/>
    </row>
    <row r="66" spans="3:3" ht="14.25" customHeight="1">
      <c r="C66" s="41"/>
    </row>
    <row r="67" spans="3:3" ht="14.25" customHeight="1">
      <c r="C67" s="41"/>
    </row>
    <row r="68" spans="3:3" ht="14.25" customHeight="1">
      <c r="C68" s="41"/>
    </row>
    <row r="69" spans="3:3" ht="14.25" customHeight="1">
      <c r="C69" s="41"/>
    </row>
    <row r="70" spans="3:3" ht="14.25" customHeight="1">
      <c r="C70" s="41"/>
    </row>
    <row r="71" spans="3:3" ht="14.25" customHeight="1">
      <c r="C71" s="41"/>
    </row>
    <row r="72" spans="3:3" ht="14.25" customHeight="1">
      <c r="C72" s="41"/>
    </row>
    <row r="73" spans="3:3" ht="14.25" customHeight="1">
      <c r="C73" s="41"/>
    </row>
    <row r="74" spans="3:3" ht="14.25" customHeight="1">
      <c r="C74" s="41"/>
    </row>
    <row r="75" spans="3:3" ht="14.25" customHeight="1">
      <c r="C75" s="41"/>
    </row>
    <row r="76" spans="3:3" ht="14.25" customHeight="1">
      <c r="C76" s="41"/>
    </row>
    <row r="77" spans="3:3" ht="14.25" customHeight="1">
      <c r="C77" s="41"/>
    </row>
    <row r="78" spans="3:3" ht="14.25" customHeight="1">
      <c r="C78" s="41"/>
    </row>
    <row r="79" spans="3:3" ht="14.25" customHeight="1">
      <c r="C79" s="41"/>
    </row>
    <row r="80" spans="3:3" ht="14.25" customHeight="1">
      <c r="C80" s="41"/>
    </row>
    <row r="81" spans="3:3" ht="14.25" customHeight="1">
      <c r="C81" s="41"/>
    </row>
    <row r="82" spans="3:3" ht="14.25" customHeight="1">
      <c r="C82" s="41"/>
    </row>
    <row r="83" spans="3:3" ht="14.25" customHeight="1">
      <c r="C83" s="41"/>
    </row>
    <row r="84" spans="3:3" ht="14.25" customHeight="1">
      <c r="C84" s="41"/>
    </row>
    <row r="85" spans="3:3" ht="14.25" customHeight="1">
      <c r="C85" s="41"/>
    </row>
    <row r="86" spans="3:3" ht="14.25" customHeight="1">
      <c r="C86" s="41"/>
    </row>
    <row r="87" spans="3:3" ht="14.25" customHeight="1">
      <c r="C87" s="41"/>
    </row>
    <row r="88" spans="3:3" ht="14.25" customHeight="1">
      <c r="C88" s="41"/>
    </row>
    <row r="89" spans="3:3" ht="14.25" customHeight="1">
      <c r="C89" s="41"/>
    </row>
    <row r="90" spans="3:3" ht="14.25" customHeight="1">
      <c r="C90" s="41"/>
    </row>
    <row r="91" spans="3:3" ht="14.25" customHeight="1">
      <c r="C91" s="41"/>
    </row>
    <row r="92" spans="3:3" ht="14.25" customHeight="1">
      <c r="C92" s="41"/>
    </row>
    <row r="93" spans="3:3" ht="14.25" customHeight="1">
      <c r="C93" s="41"/>
    </row>
    <row r="94" spans="3:3" ht="14.25" customHeight="1">
      <c r="C94" s="41"/>
    </row>
    <row r="95" spans="3:3" ht="14.25" customHeight="1">
      <c r="C95" s="41"/>
    </row>
    <row r="96" spans="3:3" ht="14.25" customHeight="1">
      <c r="C96" s="41"/>
    </row>
    <row r="97" spans="3:3" ht="14.25" customHeight="1">
      <c r="C97" s="41"/>
    </row>
    <row r="98" spans="3:3" ht="14.25" customHeight="1">
      <c r="C98" s="41"/>
    </row>
    <row r="99" spans="3:3" ht="14.25" customHeight="1">
      <c r="C99" s="41"/>
    </row>
    <row r="100" spans="3:3" ht="14.25" customHeight="1">
      <c r="C100" s="41"/>
    </row>
    <row r="101" spans="3:3" ht="14.25" customHeight="1">
      <c r="C101" s="41"/>
    </row>
    <row r="102" spans="3:3" ht="14.25" customHeight="1">
      <c r="C102" s="41"/>
    </row>
    <row r="103" spans="3:3" ht="14.25" customHeight="1">
      <c r="C103" s="41"/>
    </row>
    <row r="104" spans="3:3" ht="14.25" customHeight="1">
      <c r="C104" s="41"/>
    </row>
    <row r="105" spans="3:3" ht="14.25" customHeight="1">
      <c r="C105" s="41"/>
    </row>
    <row r="106" spans="3:3" ht="14.25" customHeight="1">
      <c r="C106" s="41"/>
    </row>
    <row r="107" spans="3:3" ht="14.25" customHeight="1">
      <c r="C107" s="41"/>
    </row>
    <row r="108" spans="3:3" ht="14.25" customHeight="1">
      <c r="C108" s="41"/>
    </row>
    <row r="109" spans="3:3" ht="14.25" customHeight="1">
      <c r="C109" s="41"/>
    </row>
    <row r="110" spans="3:3" ht="14.25" customHeight="1">
      <c r="C110" s="41"/>
    </row>
    <row r="111" spans="3:3" ht="14.25" customHeight="1">
      <c r="C111" s="41"/>
    </row>
    <row r="112" spans="3:3" ht="14.25" customHeight="1">
      <c r="C112" s="41"/>
    </row>
    <row r="113" spans="3:3" ht="14.25" customHeight="1">
      <c r="C113" s="41"/>
    </row>
    <row r="114" spans="3:3" ht="14.25" customHeight="1">
      <c r="C114" s="41"/>
    </row>
    <row r="115" spans="3:3" ht="14.25" customHeight="1">
      <c r="C115" s="41"/>
    </row>
    <row r="116" spans="3:3" ht="14.25" customHeight="1">
      <c r="C116" s="41"/>
    </row>
    <row r="117" spans="3:3" ht="14.25" customHeight="1">
      <c r="C117" s="41"/>
    </row>
    <row r="118" spans="3:3" ht="14.25" customHeight="1">
      <c r="C118" s="41"/>
    </row>
    <row r="119" spans="3:3" ht="14.25" customHeight="1">
      <c r="C119" s="41"/>
    </row>
    <row r="120" spans="3:3" ht="14.25" customHeight="1">
      <c r="C120" s="41"/>
    </row>
    <row r="121" spans="3:3" ht="14.25" customHeight="1">
      <c r="C121" s="41"/>
    </row>
    <row r="122" spans="3:3" ht="14.25" customHeight="1">
      <c r="C122" s="41"/>
    </row>
    <row r="123" spans="3:3" ht="14.25" customHeight="1">
      <c r="C123" s="41"/>
    </row>
    <row r="124" spans="3:3" ht="14.25" customHeight="1">
      <c r="C124" s="41"/>
    </row>
    <row r="125" spans="3:3" ht="14.25" customHeight="1">
      <c r="C125" s="41"/>
    </row>
    <row r="126" spans="3:3" ht="14.25" customHeight="1">
      <c r="C126" s="41"/>
    </row>
    <row r="127" spans="3:3" ht="14.25" customHeight="1">
      <c r="C127" s="41"/>
    </row>
    <row r="128" spans="3:3" ht="14.25" customHeight="1">
      <c r="C128" s="41"/>
    </row>
    <row r="129" spans="3:3" ht="14.25" customHeight="1">
      <c r="C129" s="41"/>
    </row>
    <row r="130" spans="3:3" ht="14.25" customHeight="1">
      <c r="C130" s="41"/>
    </row>
    <row r="131" spans="3:3" ht="14.25" customHeight="1">
      <c r="C131" s="41"/>
    </row>
    <row r="132" spans="3:3" ht="14.25" customHeight="1">
      <c r="C132" s="41"/>
    </row>
    <row r="133" spans="3:3" ht="14.25" customHeight="1">
      <c r="C133" s="41"/>
    </row>
    <row r="134" spans="3:3" ht="14.25" customHeight="1">
      <c r="C134" s="41"/>
    </row>
    <row r="135" spans="3:3" ht="14.25" customHeight="1">
      <c r="C135" s="41"/>
    </row>
    <row r="136" spans="3:3" ht="14.25" customHeight="1">
      <c r="C136" s="41"/>
    </row>
    <row r="137" spans="3:3" ht="14.25" customHeight="1">
      <c r="C137" s="41"/>
    </row>
    <row r="138" spans="3:3" ht="14.25" customHeight="1">
      <c r="C138" s="41"/>
    </row>
    <row r="139" spans="3:3" ht="14.25" customHeight="1">
      <c r="C139" s="41"/>
    </row>
    <row r="140" spans="3:3" ht="14.25" customHeight="1">
      <c r="C140" s="41"/>
    </row>
    <row r="141" spans="3:3" ht="14.25" customHeight="1">
      <c r="C141" s="41"/>
    </row>
    <row r="142" spans="3:3" ht="14.25" customHeight="1">
      <c r="C142" s="41"/>
    </row>
    <row r="143" spans="3:3" ht="14.25" customHeight="1">
      <c r="C143" s="41"/>
    </row>
    <row r="144" spans="3:3" ht="14.25" customHeight="1">
      <c r="C144" s="41"/>
    </row>
    <row r="145" spans="3:3" ht="14.25" customHeight="1">
      <c r="C145" s="41"/>
    </row>
    <row r="146" spans="3:3" ht="14.25" customHeight="1">
      <c r="C146" s="41"/>
    </row>
    <row r="147" spans="3:3" ht="14.25" customHeight="1">
      <c r="C147" s="41"/>
    </row>
    <row r="148" spans="3:3" ht="14.25" customHeight="1">
      <c r="C148" s="41"/>
    </row>
    <row r="149" spans="3:3" ht="14.25" customHeight="1">
      <c r="C149" s="41"/>
    </row>
    <row r="150" spans="3:3" ht="14.25" customHeight="1">
      <c r="C150" s="41"/>
    </row>
    <row r="151" spans="3:3" ht="14.25" customHeight="1">
      <c r="C151" s="41"/>
    </row>
    <row r="152" spans="3:3" ht="14.25" customHeight="1">
      <c r="C152" s="41"/>
    </row>
    <row r="153" spans="3:3" ht="14.25" customHeight="1">
      <c r="C153" s="41"/>
    </row>
    <row r="154" spans="3:3" ht="14.25" customHeight="1">
      <c r="C154" s="41"/>
    </row>
    <row r="155" spans="3:3" ht="14.25" customHeight="1">
      <c r="C155" s="41"/>
    </row>
    <row r="156" spans="3:3" ht="14.25" customHeight="1">
      <c r="C156" s="41"/>
    </row>
    <row r="157" spans="3:3" ht="14.25" customHeight="1">
      <c r="C157" s="41"/>
    </row>
    <row r="158" spans="3:3" ht="14.25" customHeight="1">
      <c r="C158" s="41"/>
    </row>
    <row r="159" spans="3:3" ht="14.25" customHeight="1">
      <c r="C159" s="41"/>
    </row>
    <row r="160" spans="3:3" ht="14.25" customHeight="1">
      <c r="C160" s="41"/>
    </row>
    <row r="161" spans="3:3" ht="14.25" customHeight="1">
      <c r="C161" s="41"/>
    </row>
    <row r="162" spans="3:3" ht="14.25" customHeight="1">
      <c r="C162" s="41"/>
    </row>
    <row r="163" spans="3:3" ht="14.25" customHeight="1">
      <c r="C163" s="41"/>
    </row>
    <row r="164" spans="3:3" ht="14.25" customHeight="1">
      <c r="C164" s="41"/>
    </row>
    <row r="165" spans="3:3" ht="14.25" customHeight="1">
      <c r="C165" s="41"/>
    </row>
    <row r="166" spans="3:3" ht="14.25" customHeight="1">
      <c r="C166" s="41"/>
    </row>
    <row r="167" spans="3:3" ht="14.25" customHeight="1">
      <c r="C167" s="41"/>
    </row>
    <row r="168" spans="3:3" ht="14.25" customHeight="1">
      <c r="C168" s="41"/>
    </row>
    <row r="169" spans="3:3" ht="14.25" customHeight="1">
      <c r="C169" s="41"/>
    </row>
    <row r="170" spans="3:3" ht="14.25" customHeight="1">
      <c r="C170" s="41"/>
    </row>
    <row r="171" spans="3:3" ht="14.25" customHeight="1">
      <c r="C171" s="41"/>
    </row>
    <row r="172" spans="3:3" ht="14.25" customHeight="1">
      <c r="C172" s="41"/>
    </row>
    <row r="173" spans="3:3" ht="14.25" customHeight="1">
      <c r="C173" s="41"/>
    </row>
    <row r="174" spans="3:3" ht="14.25" customHeight="1">
      <c r="C174" s="41"/>
    </row>
    <row r="175" spans="3:3" ht="14.25" customHeight="1">
      <c r="C175" s="41"/>
    </row>
    <row r="176" spans="3:3" ht="14.25" customHeight="1">
      <c r="C176" s="41"/>
    </row>
    <row r="177" spans="3:3" ht="14.25" customHeight="1">
      <c r="C177" s="41"/>
    </row>
    <row r="178" spans="3:3" ht="14.25" customHeight="1">
      <c r="C178" s="41"/>
    </row>
    <row r="179" spans="3:3" ht="14.25" customHeight="1">
      <c r="C179" s="41"/>
    </row>
    <row r="180" spans="3:3" ht="14.25" customHeight="1">
      <c r="C180" s="41"/>
    </row>
    <row r="181" spans="3:3" ht="14.25" customHeight="1">
      <c r="C181" s="41"/>
    </row>
    <row r="182" spans="3:3" ht="14.25" customHeight="1">
      <c r="C182" s="41"/>
    </row>
    <row r="183" spans="3:3" ht="14.25" customHeight="1">
      <c r="C183" s="41"/>
    </row>
    <row r="184" spans="3:3" ht="14.25" customHeight="1">
      <c r="C184" s="41"/>
    </row>
    <row r="185" spans="3:3" ht="14.25" customHeight="1">
      <c r="C185" s="41"/>
    </row>
    <row r="186" spans="3:3" ht="14.25" customHeight="1">
      <c r="C186" s="41"/>
    </row>
    <row r="187" spans="3:3" ht="14.25" customHeight="1">
      <c r="C187" s="41"/>
    </row>
    <row r="188" spans="3:3" ht="14.25" customHeight="1">
      <c r="C188" s="41"/>
    </row>
    <row r="189" spans="3:3" ht="14.25" customHeight="1">
      <c r="C189" s="41"/>
    </row>
    <row r="190" spans="3:3" ht="14.25" customHeight="1">
      <c r="C190" s="41"/>
    </row>
    <row r="191" spans="3:3" ht="14.25" customHeight="1">
      <c r="C191" s="41"/>
    </row>
    <row r="192" spans="3:3" ht="14.25" customHeight="1">
      <c r="C192" s="41"/>
    </row>
    <row r="193" spans="3:3" ht="14.25" customHeight="1">
      <c r="C193" s="41"/>
    </row>
    <row r="194" spans="3:3" ht="14.25" customHeight="1">
      <c r="C194" s="41"/>
    </row>
    <row r="195" spans="3:3" ht="14.25" customHeight="1">
      <c r="C195" s="41"/>
    </row>
    <row r="196" spans="3:3" ht="14.25" customHeight="1">
      <c r="C196" s="41"/>
    </row>
    <row r="197" spans="3:3" ht="14.25" customHeight="1">
      <c r="C197" s="41"/>
    </row>
    <row r="198" spans="3:3" ht="14.25" customHeight="1">
      <c r="C198" s="41"/>
    </row>
    <row r="199" spans="3:3" ht="14.25" customHeight="1">
      <c r="C199" s="41"/>
    </row>
    <row r="200" spans="3:3" ht="14.25" customHeight="1">
      <c r="C200" s="41"/>
    </row>
    <row r="201" spans="3:3" ht="14.25" customHeight="1">
      <c r="C201" s="41"/>
    </row>
    <row r="202" spans="3:3" ht="14.25" customHeight="1">
      <c r="C202" s="41"/>
    </row>
    <row r="203" spans="3:3" ht="14.25" customHeight="1">
      <c r="C203" s="41"/>
    </row>
    <row r="204" spans="3:3" ht="14.25" customHeight="1">
      <c r="C204" s="41"/>
    </row>
    <row r="205" spans="3:3" ht="14.25" customHeight="1">
      <c r="C205" s="41"/>
    </row>
    <row r="206" spans="3:3" ht="14.25" customHeight="1">
      <c r="C206" s="41"/>
    </row>
    <row r="207" spans="3:3" ht="14.25" customHeight="1">
      <c r="C207" s="41"/>
    </row>
    <row r="208" spans="3:3" ht="14.25" customHeight="1">
      <c r="C208" s="41"/>
    </row>
    <row r="209" spans="3:3" ht="14.25" customHeight="1">
      <c r="C209" s="41"/>
    </row>
    <row r="210" spans="3:3" ht="14.25" customHeight="1">
      <c r="C210" s="41"/>
    </row>
    <row r="211" spans="3:3" ht="14.25" customHeight="1">
      <c r="C211" s="41"/>
    </row>
    <row r="212" spans="3:3" ht="14.25" customHeight="1">
      <c r="C212" s="41"/>
    </row>
    <row r="213" spans="3:3" ht="14.25" customHeight="1">
      <c r="C213" s="41"/>
    </row>
    <row r="214" spans="3:3" ht="14.25" customHeight="1">
      <c r="C214" s="41"/>
    </row>
    <row r="215" spans="3:3" ht="14.25" customHeight="1">
      <c r="C215" s="41"/>
    </row>
    <row r="216" spans="3:3" ht="15.75" customHeight="1">
      <c r="C216" s="41"/>
    </row>
    <row r="217" spans="3:3" ht="15.75" customHeight="1">
      <c r="C217" s="41"/>
    </row>
    <row r="218" spans="3:3" ht="15.75" customHeight="1">
      <c r="C218" s="41"/>
    </row>
    <row r="219" spans="3:3" ht="15.75" customHeight="1">
      <c r="C219" s="41"/>
    </row>
    <row r="220" spans="3:3" ht="15.75" customHeight="1">
      <c r="C220" s="41"/>
    </row>
    <row r="221" spans="3:3" ht="15.75" customHeight="1">
      <c r="C221" s="41"/>
    </row>
    <row r="222" spans="3:3" ht="15.75" customHeight="1">
      <c r="C222" s="41"/>
    </row>
    <row r="223" spans="3:3" ht="15.75" customHeight="1">
      <c r="C223" s="41"/>
    </row>
    <row r="224" spans="3:3" ht="15.75" customHeight="1">
      <c r="C224" s="41"/>
    </row>
    <row r="225" spans="3:3" ht="15.75" customHeight="1">
      <c r="C225" s="41"/>
    </row>
    <row r="226" spans="3:3" ht="15.75" customHeight="1">
      <c r="C226" s="41"/>
    </row>
    <row r="227" spans="3:3" ht="15.75" customHeight="1">
      <c r="C227" s="41"/>
    </row>
    <row r="228" spans="3:3" ht="15.75" customHeight="1">
      <c r="C228" s="41"/>
    </row>
    <row r="229" spans="3:3" ht="15.75" customHeight="1">
      <c r="C229" s="41"/>
    </row>
    <row r="230" spans="3:3" ht="15.75" customHeight="1">
      <c r="C230" s="41"/>
    </row>
    <row r="231" spans="3:3" ht="15.75" customHeight="1">
      <c r="C231" s="41"/>
    </row>
    <row r="232" spans="3:3" ht="15.75" customHeight="1">
      <c r="C232" s="41"/>
    </row>
    <row r="233" spans="3:3" ht="15.75" customHeight="1">
      <c r="C233" s="41"/>
    </row>
    <row r="234" spans="3:3" ht="15.75" customHeight="1">
      <c r="C234" s="41"/>
    </row>
    <row r="235" spans="3:3" ht="15.75" customHeight="1">
      <c r="C235" s="41"/>
    </row>
    <row r="236" spans="3:3" ht="15.75" customHeight="1">
      <c r="C236" s="41"/>
    </row>
    <row r="237" spans="3:3" ht="15.75" customHeight="1">
      <c r="C237" s="41"/>
    </row>
    <row r="238" spans="3:3" ht="15.75" customHeight="1">
      <c r="C238" s="41"/>
    </row>
    <row r="239" spans="3:3" ht="15.75" customHeight="1">
      <c r="C239" s="41"/>
    </row>
    <row r="240" spans="3:3" ht="15.75" customHeight="1">
      <c r="C240" s="41"/>
    </row>
    <row r="241" spans="3:3" ht="15.75" customHeight="1">
      <c r="C241" s="41"/>
    </row>
    <row r="242" spans="3:3" ht="15.75" customHeight="1">
      <c r="C242" s="41"/>
    </row>
    <row r="243" spans="3:3" ht="15.75" customHeight="1">
      <c r="C243" s="41"/>
    </row>
    <row r="244" spans="3:3" ht="15.75" customHeight="1">
      <c r="C244" s="41"/>
    </row>
    <row r="245" spans="3:3" ht="15.75" customHeight="1">
      <c r="C245" s="41"/>
    </row>
    <row r="246" spans="3:3" ht="15.75" customHeight="1">
      <c r="C246" s="41"/>
    </row>
    <row r="247" spans="3:3" ht="15.75" customHeight="1">
      <c r="C247" s="41"/>
    </row>
    <row r="248" spans="3:3" ht="15.75" customHeight="1">
      <c r="C248" s="41"/>
    </row>
    <row r="249" spans="3:3" ht="15.75" customHeight="1">
      <c r="C249" s="41"/>
    </row>
    <row r="250" spans="3:3" ht="15.75" customHeight="1">
      <c r="C250" s="41"/>
    </row>
    <row r="251" spans="3:3" ht="15.75" customHeight="1">
      <c r="C251" s="41"/>
    </row>
    <row r="252" spans="3:3" ht="15.75" customHeight="1">
      <c r="C252" s="41"/>
    </row>
    <row r="253" spans="3:3" ht="15.75" customHeight="1">
      <c r="C253" s="41"/>
    </row>
    <row r="254" spans="3:3" ht="15.75" customHeight="1">
      <c r="C254" s="41"/>
    </row>
    <row r="255" spans="3:3" ht="15.75" customHeight="1">
      <c r="C255" s="41"/>
    </row>
    <row r="256" spans="3:3" ht="15.75" customHeight="1">
      <c r="C256" s="41"/>
    </row>
    <row r="257" spans="3:3" ht="15.75" customHeight="1">
      <c r="C257" s="41"/>
    </row>
    <row r="258" spans="3:3" ht="15.75" customHeight="1">
      <c r="C258" s="41"/>
    </row>
    <row r="259" spans="3:3" ht="15.75" customHeight="1">
      <c r="C259" s="41"/>
    </row>
    <row r="260" spans="3:3" ht="15.75" customHeight="1">
      <c r="C260" s="41"/>
    </row>
    <row r="261" spans="3:3" ht="15.75" customHeight="1">
      <c r="C261" s="41"/>
    </row>
    <row r="262" spans="3:3" ht="15.75" customHeight="1">
      <c r="C262" s="41"/>
    </row>
    <row r="263" spans="3:3" ht="15.75" customHeight="1">
      <c r="C263" s="41"/>
    </row>
    <row r="264" spans="3:3" ht="15.75" customHeight="1">
      <c r="C264" s="41"/>
    </row>
    <row r="265" spans="3:3" ht="15.75" customHeight="1">
      <c r="C265" s="41"/>
    </row>
    <row r="266" spans="3:3" ht="15.75" customHeight="1">
      <c r="C266" s="41"/>
    </row>
    <row r="267" spans="3:3" ht="15.75" customHeight="1">
      <c r="C267" s="41"/>
    </row>
    <row r="268" spans="3:3" ht="15.75" customHeight="1">
      <c r="C268" s="41"/>
    </row>
    <row r="269" spans="3:3" ht="15.75" customHeight="1">
      <c r="C269" s="41"/>
    </row>
    <row r="270" spans="3:3" ht="15.75" customHeight="1">
      <c r="C270" s="41"/>
    </row>
    <row r="271" spans="3:3" ht="15.75" customHeight="1">
      <c r="C271" s="41"/>
    </row>
    <row r="272" spans="3:3" ht="15.75" customHeight="1">
      <c r="C272" s="41"/>
    </row>
    <row r="273" spans="3:3" ht="15.75" customHeight="1">
      <c r="C273" s="41"/>
    </row>
    <row r="274" spans="3:3" ht="15.75" customHeight="1">
      <c r="C274" s="41"/>
    </row>
    <row r="275" spans="3:3" ht="15.75" customHeight="1">
      <c r="C275" s="41"/>
    </row>
    <row r="276" spans="3:3" ht="15.75" customHeight="1">
      <c r="C276" s="41"/>
    </row>
    <row r="277" spans="3:3" ht="15.75" customHeight="1">
      <c r="C277" s="41"/>
    </row>
    <row r="278" spans="3:3" ht="15.75" customHeight="1">
      <c r="C278" s="41"/>
    </row>
    <row r="279" spans="3:3" ht="15.75" customHeight="1">
      <c r="C279" s="41"/>
    </row>
    <row r="280" spans="3:3" ht="15.75" customHeight="1">
      <c r="C280" s="41"/>
    </row>
    <row r="281" spans="3:3" ht="15.75" customHeight="1">
      <c r="C281" s="41"/>
    </row>
    <row r="282" spans="3:3" ht="15.75" customHeight="1">
      <c r="C282" s="41"/>
    </row>
    <row r="283" spans="3:3" ht="15.75" customHeight="1">
      <c r="C283" s="41"/>
    </row>
    <row r="284" spans="3:3" ht="15.75" customHeight="1">
      <c r="C284" s="41"/>
    </row>
    <row r="285" spans="3:3" ht="15.75" customHeight="1">
      <c r="C285" s="41"/>
    </row>
    <row r="286" spans="3:3" ht="15.75" customHeight="1">
      <c r="C286" s="41"/>
    </row>
    <row r="287" spans="3:3" ht="15.75" customHeight="1">
      <c r="C287" s="41"/>
    </row>
    <row r="288" spans="3:3" ht="15.75" customHeight="1">
      <c r="C288" s="41"/>
    </row>
    <row r="289" spans="3:3" ht="15.75" customHeight="1">
      <c r="C289" s="41"/>
    </row>
    <row r="290" spans="3:3" ht="15.75" customHeight="1">
      <c r="C290" s="41"/>
    </row>
    <row r="291" spans="3:3" ht="15.75" customHeight="1">
      <c r="C291" s="41"/>
    </row>
    <row r="292" spans="3:3" ht="15.75" customHeight="1">
      <c r="C292" s="41"/>
    </row>
    <row r="293" spans="3:3" ht="15.75" customHeight="1">
      <c r="C293" s="41"/>
    </row>
    <row r="294" spans="3:3" ht="15.75" customHeight="1">
      <c r="C294" s="41"/>
    </row>
    <row r="295" spans="3:3" ht="15.75" customHeight="1">
      <c r="C295" s="41"/>
    </row>
    <row r="296" spans="3:3" ht="15.75" customHeight="1">
      <c r="C296" s="41"/>
    </row>
    <row r="297" spans="3:3" ht="15.75" customHeight="1">
      <c r="C297" s="41"/>
    </row>
    <row r="298" spans="3:3" ht="15.75" customHeight="1">
      <c r="C298" s="41"/>
    </row>
    <row r="299" spans="3:3" ht="15.75" customHeight="1">
      <c r="C299" s="41"/>
    </row>
    <row r="300" spans="3:3" ht="15.75" customHeight="1">
      <c r="C300" s="41"/>
    </row>
    <row r="301" spans="3:3" ht="15.75" customHeight="1">
      <c r="C301" s="41"/>
    </row>
    <row r="302" spans="3:3" ht="15.75" customHeight="1">
      <c r="C302" s="41"/>
    </row>
    <row r="303" spans="3:3" ht="15.75" customHeight="1">
      <c r="C303" s="41"/>
    </row>
    <row r="304" spans="3:3" ht="15.75" customHeight="1">
      <c r="C304" s="41"/>
    </row>
    <row r="305" spans="3:3" ht="15.75" customHeight="1">
      <c r="C305" s="41"/>
    </row>
    <row r="306" spans="3:3" ht="15.75" customHeight="1">
      <c r="C306" s="41"/>
    </row>
    <row r="307" spans="3:3" ht="15.75" customHeight="1">
      <c r="C307" s="41"/>
    </row>
    <row r="308" spans="3:3" ht="15.75" customHeight="1">
      <c r="C308" s="41"/>
    </row>
    <row r="309" spans="3:3" ht="15.75" customHeight="1">
      <c r="C309" s="41"/>
    </row>
    <row r="310" spans="3:3" ht="15.75" customHeight="1">
      <c r="C310" s="41"/>
    </row>
    <row r="311" spans="3:3" ht="15.75" customHeight="1">
      <c r="C311" s="41"/>
    </row>
    <row r="312" spans="3:3" ht="15.75" customHeight="1">
      <c r="C312" s="41"/>
    </row>
    <row r="313" spans="3:3" ht="15.75" customHeight="1">
      <c r="C313" s="41"/>
    </row>
    <row r="314" spans="3:3" ht="15.75" customHeight="1">
      <c r="C314" s="41"/>
    </row>
    <row r="315" spans="3:3" ht="15.75" customHeight="1">
      <c r="C315" s="41"/>
    </row>
    <row r="316" spans="3:3" ht="15.75" customHeight="1">
      <c r="C316" s="41"/>
    </row>
    <row r="317" spans="3:3" ht="15.75" customHeight="1">
      <c r="C317" s="41"/>
    </row>
    <row r="318" spans="3:3" ht="15.75" customHeight="1">
      <c r="C318" s="41"/>
    </row>
    <row r="319" spans="3:3" ht="15.75" customHeight="1">
      <c r="C319" s="41"/>
    </row>
    <row r="320" spans="3:3" ht="15.75" customHeight="1">
      <c r="C320" s="41"/>
    </row>
    <row r="321" spans="3:3" ht="15.75" customHeight="1">
      <c r="C321" s="41"/>
    </row>
    <row r="322" spans="3:3" ht="15.75" customHeight="1">
      <c r="C322" s="41"/>
    </row>
    <row r="323" spans="3:3" ht="15.75" customHeight="1">
      <c r="C323" s="41"/>
    </row>
    <row r="324" spans="3:3" ht="15.75" customHeight="1">
      <c r="C324" s="41"/>
    </row>
    <row r="325" spans="3:3" ht="15.75" customHeight="1">
      <c r="C325" s="41"/>
    </row>
    <row r="326" spans="3:3" ht="15.75" customHeight="1">
      <c r="C326" s="41"/>
    </row>
    <row r="327" spans="3:3" ht="15.75" customHeight="1">
      <c r="C327" s="41"/>
    </row>
    <row r="328" spans="3:3" ht="15.75" customHeight="1">
      <c r="C328" s="41"/>
    </row>
    <row r="329" spans="3:3" ht="15.75" customHeight="1">
      <c r="C329" s="41"/>
    </row>
    <row r="330" spans="3:3" ht="15.75" customHeight="1">
      <c r="C330" s="41"/>
    </row>
    <row r="331" spans="3:3" ht="15.75" customHeight="1">
      <c r="C331" s="41"/>
    </row>
    <row r="332" spans="3:3" ht="15.75" customHeight="1">
      <c r="C332" s="41"/>
    </row>
    <row r="333" spans="3:3" ht="15.75" customHeight="1">
      <c r="C333" s="41"/>
    </row>
    <row r="334" spans="3:3" ht="15.75" customHeight="1">
      <c r="C334" s="41"/>
    </row>
    <row r="335" spans="3:3" ht="15.75" customHeight="1">
      <c r="C335" s="41"/>
    </row>
    <row r="336" spans="3:3" ht="15.75" customHeight="1">
      <c r="C336" s="41"/>
    </row>
    <row r="337" spans="3:3" ht="15.75" customHeight="1">
      <c r="C337" s="41"/>
    </row>
    <row r="338" spans="3:3" ht="15.75" customHeight="1">
      <c r="C338" s="41"/>
    </row>
    <row r="339" spans="3:3" ht="15.75" customHeight="1">
      <c r="C339" s="41"/>
    </row>
    <row r="340" spans="3:3" ht="15.75" customHeight="1">
      <c r="C340" s="41"/>
    </row>
    <row r="341" spans="3:3" ht="15.75" customHeight="1">
      <c r="C341" s="41"/>
    </row>
    <row r="342" spans="3:3" ht="15.75" customHeight="1">
      <c r="C342" s="41"/>
    </row>
    <row r="343" spans="3:3" ht="15.75" customHeight="1">
      <c r="C343" s="41"/>
    </row>
    <row r="344" spans="3:3" ht="15.75" customHeight="1">
      <c r="C344" s="41"/>
    </row>
    <row r="345" spans="3:3" ht="15.75" customHeight="1">
      <c r="C345" s="41"/>
    </row>
    <row r="346" spans="3:3" ht="15.75" customHeight="1">
      <c r="C346" s="41"/>
    </row>
    <row r="347" spans="3:3" ht="15.75" customHeight="1">
      <c r="C347" s="41"/>
    </row>
    <row r="348" spans="3:3" ht="15.75" customHeight="1">
      <c r="C348" s="41"/>
    </row>
    <row r="349" spans="3:3" ht="15.75" customHeight="1">
      <c r="C349" s="41"/>
    </row>
    <row r="350" spans="3:3" ht="15.75" customHeight="1">
      <c r="C350" s="41"/>
    </row>
    <row r="351" spans="3:3" ht="15.75" customHeight="1">
      <c r="C351" s="41"/>
    </row>
    <row r="352" spans="3:3" ht="15.75" customHeight="1">
      <c r="C352" s="41"/>
    </row>
    <row r="353" spans="3:3" ht="15.75" customHeight="1">
      <c r="C353" s="41"/>
    </row>
    <row r="354" spans="3:3" ht="15.75" customHeight="1">
      <c r="C354" s="41"/>
    </row>
    <row r="355" spans="3:3" ht="15.75" customHeight="1">
      <c r="C355" s="41"/>
    </row>
    <row r="356" spans="3:3" ht="15.75" customHeight="1">
      <c r="C356" s="41"/>
    </row>
    <row r="357" spans="3:3" ht="15.75" customHeight="1">
      <c r="C357" s="41"/>
    </row>
    <row r="358" spans="3:3" ht="15.75" customHeight="1">
      <c r="C358" s="41"/>
    </row>
    <row r="359" spans="3:3" ht="15.75" customHeight="1">
      <c r="C359" s="41"/>
    </row>
    <row r="360" spans="3:3" ht="15.75" customHeight="1">
      <c r="C360" s="41"/>
    </row>
    <row r="361" spans="3:3" ht="15.75" customHeight="1">
      <c r="C361" s="41"/>
    </row>
    <row r="362" spans="3:3" ht="15.75" customHeight="1">
      <c r="C362" s="41"/>
    </row>
    <row r="363" spans="3:3" ht="15.75" customHeight="1">
      <c r="C363" s="41"/>
    </row>
    <row r="364" spans="3:3" ht="15.75" customHeight="1">
      <c r="C364" s="41"/>
    </row>
    <row r="365" spans="3:3" ht="15.75" customHeight="1">
      <c r="C365" s="41"/>
    </row>
    <row r="366" spans="3:3" ht="15.75" customHeight="1">
      <c r="C366" s="41"/>
    </row>
    <row r="367" spans="3:3" ht="15.75" customHeight="1">
      <c r="C367" s="41"/>
    </row>
    <row r="368" spans="3:3" ht="15.75" customHeight="1">
      <c r="C368" s="41"/>
    </row>
    <row r="369" spans="3:3" ht="15.75" customHeight="1">
      <c r="C369" s="41"/>
    </row>
    <row r="370" spans="3:3" ht="15.75" customHeight="1">
      <c r="C370" s="41"/>
    </row>
    <row r="371" spans="3:3" ht="15.75" customHeight="1">
      <c r="C371" s="41"/>
    </row>
    <row r="372" spans="3:3" ht="15.75" customHeight="1">
      <c r="C372" s="41"/>
    </row>
    <row r="373" spans="3:3" ht="15.75" customHeight="1">
      <c r="C373" s="41"/>
    </row>
    <row r="374" spans="3:3" ht="15.75" customHeight="1">
      <c r="C374" s="41"/>
    </row>
    <row r="375" spans="3:3" ht="15.75" customHeight="1">
      <c r="C375" s="41"/>
    </row>
    <row r="376" spans="3:3" ht="15.75" customHeight="1">
      <c r="C376" s="41"/>
    </row>
    <row r="377" spans="3:3" ht="15.75" customHeight="1">
      <c r="C377" s="41"/>
    </row>
    <row r="378" spans="3:3" ht="15.75" customHeight="1">
      <c r="C378" s="41"/>
    </row>
    <row r="379" spans="3:3" ht="15.75" customHeight="1">
      <c r="C379" s="41"/>
    </row>
    <row r="380" spans="3:3" ht="15.75" customHeight="1">
      <c r="C380" s="41"/>
    </row>
    <row r="381" spans="3:3" ht="15.75" customHeight="1">
      <c r="C381" s="41"/>
    </row>
    <row r="382" spans="3:3" ht="15.75" customHeight="1">
      <c r="C382" s="41"/>
    </row>
    <row r="383" spans="3:3" ht="15.75" customHeight="1">
      <c r="C383" s="41"/>
    </row>
    <row r="384" spans="3:3" ht="15.75" customHeight="1">
      <c r="C384" s="41"/>
    </row>
    <row r="385" spans="3:3" ht="15.75" customHeight="1">
      <c r="C385" s="41"/>
    </row>
    <row r="386" spans="3:3" ht="15.75" customHeight="1">
      <c r="C386" s="41"/>
    </row>
    <row r="387" spans="3:3" ht="15.75" customHeight="1">
      <c r="C387" s="41"/>
    </row>
    <row r="388" spans="3:3" ht="15.75" customHeight="1">
      <c r="C388" s="41"/>
    </row>
    <row r="389" spans="3:3" ht="15.75" customHeight="1">
      <c r="C389" s="41"/>
    </row>
    <row r="390" spans="3:3" ht="15.75" customHeight="1">
      <c r="C390" s="41"/>
    </row>
    <row r="391" spans="3:3" ht="15.75" customHeight="1">
      <c r="C391" s="41"/>
    </row>
    <row r="392" spans="3:3" ht="15.75" customHeight="1">
      <c r="C392" s="41"/>
    </row>
    <row r="393" spans="3:3" ht="15.75" customHeight="1">
      <c r="C393" s="41"/>
    </row>
    <row r="394" spans="3:3" ht="15.75" customHeight="1">
      <c r="C394" s="41"/>
    </row>
    <row r="395" spans="3:3" ht="15.75" customHeight="1">
      <c r="C395" s="41"/>
    </row>
    <row r="396" spans="3:3" ht="15.75" customHeight="1">
      <c r="C396" s="41"/>
    </row>
    <row r="397" spans="3:3" ht="15.75" customHeight="1">
      <c r="C397" s="41"/>
    </row>
    <row r="398" spans="3:3" ht="15.75" customHeight="1">
      <c r="C398" s="41"/>
    </row>
    <row r="399" spans="3:3" ht="15.75" customHeight="1">
      <c r="C399" s="41"/>
    </row>
    <row r="400" spans="3:3" ht="15.75" customHeight="1">
      <c r="C400" s="41"/>
    </row>
    <row r="401" spans="3:3" ht="15.75" customHeight="1">
      <c r="C401" s="41"/>
    </row>
    <row r="402" spans="3:3" ht="15.75" customHeight="1">
      <c r="C402" s="41"/>
    </row>
    <row r="403" spans="3:3" ht="15.75" customHeight="1">
      <c r="C403" s="41"/>
    </row>
    <row r="404" spans="3:3" ht="15.75" customHeight="1">
      <c r="C404" s="41"/>
    </row>
    <row r="405" spans="3:3" ht="15.75" customHeight="1">
      <c r="C405" s="41"/>
    </row>
    <row r="406" spans="3:3" ht="15.75" customHeight="1">
      <c r="C406" s="41"/>
    </row>
    <row r="407" spans="3:3" ht="15.75" customHeight="1">
      <c r="C407" s="41"/>
    </row>
    <row r="408" spans="3:3" ht="15.75" customHeight="1">
      <c r="C408" s="41"/>
    </row>
    <row r="409" spans="3:3" ht="15.75" customHeight="1">
      <c r="C409" s="41"/>
    </row>
    <row r="410" spans="3:3" ht="15.75" customHeight="1">
      <c r="C410" s="41"/>
    </row>
    <row r="411" spans="3:3" ht="15.75" customHeight="1">
      <c r="C411" s="41"/>
    </row>
    <row r="412" spans="3:3" ht="15.75" customHeight="1">
      <c r="C412" s="41"/>
    </row>
    <row r="413" spans="3:3" ht="15.75" customHeight="1">
      <c r="C413" s="41"/>
    </row>
    <row r="414" spans="3:3" ht="15.75" customHeight="1">
      <c r="C414" s="41"/>
    </row>
    <row r="415" spans="3:3" ht="15.75" customHeight="1">
      <c r="C415" s="41"/>
    </row>
    <row r="416" spans="3:3" ht="15.75" customHeight="1">
      <c r="C416" s="41"/>
    </row>
    <row r="417" spans="3:3" ht="15.75" customHeight="1">
      <c r="C417" s="41"/>
    </row>
    <row r="418" spans="3:3" ht="15.75" customHeight="1">
      <c r="C418" s="41"/>
    </row>
    <row r="419" spans="3:3" ht="15.75" customHeight="1">
      <c r="C419" s="41"/>
    </row>
    <row r="420" spans="3:3" ht="15.75" customHeight="1">
      <c r="C420" s="41"/>
    </row>
    <row r="421" spans="3:3" ht="15.75" customHeight="1">
      <c r="C421" s="41"/>
    </row>
    <row r="422" spans="3:3" ht="15.75" customHeight="1">
      <c r="C422" s="41"/>
    </row>
    <row r="423" spans="3:3" ht="15.75" customHeight="1">
      <c r="C423" s="41"/>
    </row>
    <row r="424" spans="3:3" ht="15.75" customHeight="1">
      <c r="C424" s="41"/>
    </row>
    <row r="425" spans="3:3" ht="15.75" customHeight="1">
      <c r="C425" s="41"/>
    </row>
    <row r="426" spans="3:3" ht="15.75" customHeight="1">
      <c r="C426" s="41"/>
    </row>
    <row r="427" spans="3:3" ht="15.75" customHeight="1">
      <c r="C427" s="41"/>
    </row>
    <row r="428" spans="3:3" ht="15.75" customHeight="1">
      <c r="C428" s="41"/>
    </row>
    <row r="429" spans="3:3" ht="15.75" customHeight="1">
      <c r="C429" s="41"/>
    </row>
    <row r="430" spans="3:3" ht="15.75" customHeight="1">
      <c r="C430" s="41"/>
    </row>
    <row r="431" spans="3:3" ht="15.75" customHeight="1">
      <c r="C431" s="41"/>
    </row>
    <row r="432" spans="3:3" ht="15.75" customHeight="1">
      <c r="C432" s="41"/>
    </row>
    <row r="433" spans="3:3" ht="15.75" customHeight="1">
      <c r="C433" s="41"/>
    </row>
    <row r="434" spans="3:3" ht="15.75" customHeight="1">
      <c r="C434" s="41"/>
    </row>
    <row r="435" spans="3:3" ht="15.75" customHeight="1">
      <c r="C435" s="41"/>
    </row>
    <row r="436" spans="3:3" ht="15.75" customHeight="1">
      <c r="C436" s="41"/>
    </row>
    <row r="437" spans="3:3" ht="15.75" customHeight="1">
      <c r="C437" s="41"/>
    </row>
    <row r="438" spans="3:3" ht="15.75" customHeight="1">
      <c r="C438" s="41"/>
    </row>
    <row r="439" spans="3:3" ht="15.75" customHeight="1">
      <c r="C439" s="41"/>
    </row>
    <row r="440" spans="3:3" ht="15.75" customHeight="1">
      <c r="C440" s="41"/>
    </row>
    <row r="441" spans="3:3" ht="15.75" customHeight="1">
      <c r="C441" s="41"/>
    </row>
    <row r="442" spans="3:3" ht="15.75" customHeight="1">
      <c r="C442" s="41"/>
    </row>
    <row r="443" spans="3:3" ht="15.75" customHeight="1">
      <c r="C443" s="41"/>
    </row>
    <row r="444" spans="3:3" ht="15.75" customHeight="1">
      <c r="C444" s="41"/>
    </row>
    <row r="445" spans="3:3" ht="15.75" customHeight="1">
      <c r="C445" s="41"/>
    </row>
    <row r="446" spans="3:3" ht="15.75" customHeight="1">
      <c r="C446" s="41"/>
    </row>
    <row r="447" spans="3:3" ht="15.75" customHeight="1">
      <c r="C447" s="41"/>
    </row>
    <row r="448" spans="3:3" ht="15.75" customHeight="1">
      <c r="C448" s="41"/>
    </row>
    <row r="449" spans="3:3" ht="15.75" customHeight="1">
      <c r="C449" s="41"/>
    </row>
    <row r="450" spans="3:3" ht="15.75" customHeight="1">
      <c r="C450" s="41"/>
    </row>
    <row r="451" spans="3:3" ht="15.75" customHeight="1">
      <c r="C451" s="41"/>
    </row>
    <row r="452" spans="3:3" ht="15.75" customHeight="1">
      <c r="C452" s="41"/>
    </row>
    <row r="453" spans="3:3" ht="15.75" customHeight="1">
      <c r="C453" s="41"/>
    </row>
    <row r="454" spans="3:3" ht="15.75" customHeight="1">
      <c r="C454" s="41"/>
    </row>
    <row r="455" spans="3:3" ht="15.75" customHeight="1">
      <c r="C455" s="41"/>
    </row>
    <row r="456" spans="3:3" ht="15.75" customHeight="1">
      <c r="C456" s="41"/>
    </row>
    <row r="457" spans="3:3" ht="15.75" customHeight="1">
      <c r="C457" s="41"/>
    </row>
    <row r="458" spans="3:3" ht="15.75" customHeight="1">
      <c r="C458" s="41"/>
    </row>
    <row r="459" spans="3:3" ht="15.75" customHeight="1">
      <c r="C459" s="41"/>
    </row>
    <row r="460" spans="3:3" ht="15.75" customHeight="1">
      <c r="C460" s="41"/>
    </row>
    <row r="461" spans="3:3" ht="15.75" customHeight="1">
      <c r="C461" s="41"/>
    </row>
    <row r="462" spans="3:3" ht="15.75" customHeight="1">
      <c r="C462" s="41"/>
    </row>
    <row r="463" spans="3:3" ht="15.75" customHeight="1">
      <c r="C463" s="41"/>
    </row>
    <row r="464" spans="3:3" ht="15.75" customHeight="1">
      <c r="C464" s="41"/>
    </row>
    <row r="465" spans="3:3" ht="15.75" customHeight="1">
      <c r="C465" s="41"/>
    </row>
    <row r="466" spans="3:3" ht="15.75" customHeight="1">
      <c r="C466" s="41"/>
    </row>
    <row r="467" spans="3:3" ht="15.75" customHeight="1">
      <c r="C467" s="41"/>
    </row>
    <row r="468" spans="3:3" ht="15.75" customHeight="1">
      <c r="C468" s="41"/>
    </row>
    <row r="469" spans="3:3" ht="15.75" customHeight="1">
      <c r="C469" s="41"/>
    </row>
    <row r="470" spans="3:3" ht="15.75" customHeight="1">
      <c r="C470" s="41"/>
    </row>
    <row r="471" spans="3:3" ht="15.75" customHeight="1">
      <c r="C471" s="41"/>
    </row>
    <row r="472" spans="3:3" ht="15.75" customHeight="1">
      <c r="C472" s="41"/>
    </row>
    <row r="473" spans="3:3" ht="15.75" customHeight="1">
      <c r="C473" s="41"/>
    </row>
    <row r="474" spans="3:3" ht="15.75" customHeight="1">
      <c r="C474" s="41"/>
    </row>
    <row r="475" spans="3:3" ht="15.75" customHeight="1">
      <c r="C475" s="41"/>
    </row>
    <row r="476" spans="3:3" ht="15.75" customHeight="1">
      <c r="C476" s="41"/>
    </row>
    <row r="477" spans="3:3" ht="15.75" customHeight="1">
      <c r="C477" s="41"/>
    </row>
    <row r="478" spans="3:3" ht="15.75" customHeight="1">
      <c r="C478" s="41"/>
    </row>
    <row r="479" spans="3:3" ht="15.75" customHeight="1">
      <c r="C479" s="41"/>
    </row>
    <row r="480" spans="3:3" ht="15.75" customHeight="1">
      <c r="C480" s="41"/>
    </row>
    <row r="481" spans="3:3" ht="15.75" customHeight="1">
      <c r="C481" s="41"/>
    </row>
    <row r="482" spans="3:3" ht="15.75" customHeight="1">
      <c r="C482" s="41"/>
    </row>
    <row r="483" spans="3:3" ht="15.75" customHeight="1">
      <c r="C483" s="41"/>
    </row>
    <row r="484" spans="3:3" ht="15.75" customHeight="1">
      <c r="C484" s="41"/>
    </row>
    <row r="485" spans="3:3" ht="15.75" customHeight="1">
      <c r="C485" s="41"/>
    </row>
    <row r="486" spans="3:3" ht="15.75" customHeight="1">
      <c r="C486" s="41"/>
    </row>
    <row r="487" spans="3:3" ht="15.75" customHeight="1">
      <c r="C487" s="41"/>
    </row>
    <row r="488" spans="3:3" ht="15.75" customHeight="1">
      <c r="C488" s="41"/>
    </row>
    <row r="489" spans="3:3" ht="15.75" customHeight="1">
      <c r="C489" s="41"/>
    </row>
    <row r="490" spans="3:3" ht="15.75" customHeight="1">
      <c r="C490" s="41"/>
    </row>
    <row r="491" spans="3:3" ht="15.75" customHeight="1">
      <c r="C491" s="41"/>
    </row>
    <row r="492" spans="3:3" ht="15.75" customHeight="1">
      <c r="C492" s="41"/>
    </row>
    <row r="493" spans="3:3" ht="15.75" customHeight="1">
      <c r="C493" s="41"/>
    </row>
    <row r="494" spans="3:3" ht="15.75" customHeight="1">
      <c r="C494" s="41"/>
    </row>
    <row r="495" spans="3:3" ht="15.75" customHeight="1">
      <c r="C495" s="41"/>
    </row>
    <row r="496" spans="3:3" ht="15.75" customHeight="1">
      <c r="C496" s="41"/>
    </row>
    <row r="497" spans="3:3" ht="15.75" customHeight="1">
      <c r="C497" s="41"/>
    </row>
    <row r="498" spans="3:3" ht="15.75" customHeight="1">
      <c r="C498" s="41"/>
    </row>
    <row r="499" spans="3:3" ht="15.75" customHeight="1">
      <c r="C499" s="41"/>
    </row>
    <row r="500" spans="3:3" ht="15.75" customHeight="1">
      <c r="C500" s="41"/>
    </row>
    <row r="501" spans="3:3" ht="15.75" customHeight="1">
      <c r="C501" s="41"/>
    </row>
    <row r="502" spans="3:3" ht="15.75" customHeight="1">
      <c r="C502" s="41"/>
    </row>
    <row r="503" spans="3:3" ht="15.75" customHeight="1">
      <c r="C503" s="41"/>
    </row>
    <row r="504" spans="3:3" ht="15.75" customHeight="1">
      <c r="C504" s="41"/>
    </row>
    <row r="505" spans="3:3" ht="15.75" customHeight="1">
      <c r="C505" s="41"/>
    </row>
    <row r="506" spans="3:3" ht="15.75" customHeight="1">
      <c r="C506" s="41"/>
    </row>
    <row r="507" spans="3:3" ht="15.75" customHeight="1">
      <c r="C507" s="41"/>
    </row>
    <row r="508" spans="3:3" ht="15.75" customHeight="1">
      <c r="C508" s="41"/>
    </row>
    <row r="509" spans="3:3" ht="15.75" customHeight="1">
      <c r="C509" s="41"/>
    </row>
    <row r="510" spans="3:3" ht="15.75" customHeight="1">
      <c r="C510" s="41"/>
    </row>
    <row r="511" spans="3:3" ht="15.75" customHeight="1">
      <c r="C511" s="41"/>
    </row>
    <row r="512" spans="3:3" ht="15.75" customHeight="1">
      <c r="C512" s="41"/>
    </row>
    <row r="513" spans="3:3" ht="15.75" customHeight="1">
      <c r="C513" s="41"/>
    </row>
    <row r="514" spans="3:3" ht="15.75" customHeight="1">
      <c r="C514" s="41"/>
    </row>
    <row r="515" spans="3:3" ht="15.75" customHeight="1">
      <c r="C515" s="41"/>
    </row>
    <row r="516" spans="3:3" ht="15.75" customHeight="1">
      <c r="C516" s="41"/>
    </row>
    <row r="517" spans="3:3" ht="15.75" customHeight="1">
      <c r="C517" s="41"/>
    </row>
    <row r="518" spans="3:3" ht="15.75" customHeight="1">
      <c r="C518" s="41"/>
    </row>
    <row r="519" spans="3:3" ht="15.75" customHeight="1">
      <c r="C519" s="41"/>
    </row>
    <row r="520" spans="3:3" ht="15.75" customHeight="1">
      <c r="C520" s="41"/>
    </row>
    <row r="521" spans="3:3" ht="15.75" customHeight="1">
      <c r="C521" s="41"/>
    </row>
    <row r="522" spans="3:3" ht="15.75" customHeight="1">
      <c r="C522" s="41"/>
    </row>
    <row r="523" spans="3:3" ht="15.75" customHeight="1">
      <c r="C523" s="41"/>
    </row>
    <row r="524" spans="3:3" ht="15.75" customHeight="1">
      <c r="C524" s="41"/>
    </row>
    <row r="525" spans="3:3" ht="15.75" customHeight="1">
      <c r="C525" s="41"/>
    </row>
    <row r="526" spans="3:3" ht="15.75" customHeight="1">
      <c r="C526" s="41"/>
    </row>
    <row r="527" spans="3:3" ht="15.75" customHeight="1">
      <c r="C527" s="41"/>
    </row>
    <row r="528" spans="3:3" ht="15.75" customHeight="1">
      <c r="C528" s="41"/>
    </row>
    <row r="529" spans="3:3" ht="15.75" customHeight="1">
      <c r="C529" s="41"/>
    </row>
    <row r="530" spans="3:3" ht="15.75" customHeight="1">
      <c r="C530" s="41"/>
    </row>
    <row r="531" spans="3:3" ht="15.75" customHeight="1">
      <c r="C531" s="41"/>
    </row>
    <row r="532" spans="3:3" ht="15.75" customHeight="1">
      <c r="C532" s="41"/>
    </row>
    <row r="533" spans="3:3" ht="15.75" customHeight="1">
      <c r="C533" s="41"/>
    </row>
    <row r="534" spans="3:3" ht="15.75" customHeight="1">
      <c r="C534" s="41"/>
    </row>
    <row r="535" spans="3:3" ht="15.75" customHeight="1">
      <c r="C535" s="41"/>
    </row>
    <row r="536" spans="3:3" ht="15.75" customHeight="1">
      <c r="C536" s="41"/>
    </row>
    <row r="537" spans="3:3" ht="15.75" customHeight="1">
      <c r="C537" s="41"/>
    </row>
    <row r="538" spans="3:3" ht="15.75" customHeight="1">
      <c r="C538" s="41"/>
    </row>
    <row r="539" spans="3:3" ht="15.75" customHeight="1">
      <c r="C539" s="41"/>
    </row>
    <row r="540" spans="3:3" ht="15.75" customHeight="1">
      <c r="C540" s="41"/>
    </row>
    <row r="541" spans="3:3" ht="15.75" customHeight="1">
      <c r="C541" s="41"/>
    </row>
    <row r="542" spans="3:3" ht="15.75" customHeight="1">
      <c r="C542" s="41"/>
    </row>
    <row r="543" spans="3:3" ht="15.75" customHeight="1">
      <c r="C543" s="41"/>
    </row>
    <row r="544" spans="3:3" ht="15.75" customHeight="1">
      <c r="C544" s="41"/>
    </row>
    <row r="545" spans="3:3" ht="15.75" customHeight="1">
      <c r="C545" s="41"/>
    </row>
    <row r="546" spans="3:3" ht="15.75" customHeight="1">
      <c r="C546" s="41"/>
    </row>
    <row r="547" spans="3:3" ht="15.75" customHeight="1">
      <c r="C547" s="41"/>
    </row>
    <row r="548" spans="3:3" ht="15.75" customHeight="1">
      <c r="C548" s="41"/>
    </row>
    <row r="549" spans="3:3" ht="15.75" customHeight="1">
      <c r="C549" s="41"/>
    </row>
    <row r="550" spans="3:3" ht="15.75" customHeight="1">
      <c r="C550" s="41"/>
    </row>
    <row r="551" spans="3:3" ht="15.75" customHeight="1">
      <c r="C551" s="41"/>
    </row>
    <row r="552" spans="3:3" ht="15.75" customHeight="1">
      <c r="C552" s="41"/>
    </row>
    <row r="553" spans="3:3" ht="15.75" customHeight="1">
      <c r="C553" s="41"/>
    </row>
    <row r="554" spans="3:3" ht="15.75" customHeight="1">
      <c r="C554" s="41"/>
    </row>
    <row r="555" spans="3:3" ht="15.75" customHeight="1">
      <c r="C555" s="41"/>
    </row>
    <row r="556" spans="3:3" ht="15.75" customHeight="1">
      <c r="C556" s="41"/>
    </row>
    <row r="557" spans="3:3" ht="15.75" customHeight="1">
      <c r="C557" s="41"/>
    </row>
    <row r="558" spans="3:3" ht="15.75" customHeight="1">
      <c r="C558" s="41"/>
    </row>
    <row r="559" spans="3:3" ht="15.75" customHeight="1">
      <c r="C559" s="41"/>
    </row>
    <row r="560" spans="3:3" ht="15.75" customHeight="1">
      <c r="C560" s="41"/>
    </row>
    <row r="561" spans="3:3" ht="15.75" customHeight="1">
      <c r="C561" s="41"/>
    </row>
    <row r="562" spans="3:3" ht="15.75" customHeight="1">
      <c r="C562" s="41"/>
    </row>
    <row r="563" spans="3:3" ht="15.75" customHeight="1">
      <c r="C563" s="41"/>
    </row>
    <row r="564" spans="3:3" ht="15.75" customHeight="1">
      <c r="C564" s="41"/>
    </row>
    <row r="565" spans="3:3" ht="15.75" customHeight="1">
      <c r="C565" s="41"/>
    </row>
    <row r="566" spans="3:3" ht="15.75" customHeight="1">
      <c r="C566" s="41"/>
    </row>
    <row r="567" spans="3:3" ht="15.75" customHeight="1">
      <c r="C567" s="41"/>
    </row>
    <row r="568" spans="3:3" ht="15.75" customHeight="1">
      <c r="C568" s="41"/>
    </row>
    <row r="569" spans="3:3" ht="15.75" customHeight="1">
      <c r="C569" s="41"/>
    </row>
    <row r="570" spans="3:3" ht="15.75" customHeight="1">
      <c r="C570" s="41"/>
    </row>
    <row r="571" spans="3:3" ht="15.75" customHeight="1">
      <c r="C571" s="41"/>
    </row>
    <row r="572" spans="3:3" ht="15.75" customHeight="1">
      <c r="C572" s="41"/>
    </row>
    <row r="573" spans="3:3" ht="15.75" customHeight="1">
      <c r="C573" s="41"/>
    </row>
    <row r="574" spans="3:3" ht="15.75" customHeight="1">
      <c r="C574" s="41"/>
    </row>
    <row r="575" spans="3:3" ht="15.75" customHeight="1">
      <c r="C575" s="41"/>
    </row>
    <row r="576" spans="3:3" ht="15.75" customHeight="1">
      <c r="C576" s="41"/>
    </row>
    <row r="577" spans="3:3" ht="15.75" customHeight="1">
      <c r="C577" s="41"/>
    </row>
    <row r="578" spans="3:3" ht="15.75" customHeight="1">
      <c r="C578" s="41"/>
    </row>
    <row r="579" spans="3:3" ht="15.75" customHeight="1">
      <c r="C579" s="41"/>
    </row>
    <row r="580" spans="3:3" ht="15.75" customHeight="1">
      <c r="C580" s="41"/>
    </row>
    <row r="581" spans="3:3" ht="15.75" customHeight="1">
      <c r="C581" s="41"/>
    </row>
    <row r="582" spans="3:3" ht="15.75" customHeight="1">
      <c r="C582" s="41"/>
    </row>
    <row r="583" spans="3:3" ht="15.75" customHeight="1">
      <c r="C583" s="41"/>
    </row>
    <row r="584" spans="3:3" ht="15.75" customHeight="1">
      <c r="C584" s="41"/>
    </row>
    <row r="585" spans="3:3" ht="15.75" customHeight="1">
      <c r="C585" s="41"/>
    </row>
    <row r="586" spans="3:3" ht="15.75" customHeight="1">
      <c r="C586" s="41"/>
    </row>
    <row r="587" spans="3:3" ht="15.75" customHeight="1">
      <c r="C587" s="41"/>
    </row>
    <row r="588" spans="3:3" ht="15.75" customHeight="1">
      <c r="C588" s="41"/>
    </row>
    <row r="589" spans="3:3" ht="15.75" customHeight="1">
      <c r="C589" s="41"/>
    </row>
    <row r="590" spans="3:3" ht="15.75" customHeight="1">
      <c r="C590" s="41"/>
    </row>
    <row r="591" spans="3:3" ht="15.75" customHeight="1">
      <c r="C591" s="41"/>
    </row>
    <row r="592" spans="3:3" ht="15.75" customHeight="1">
      <c r="C592" s="41"/>
    </row>
    <row r="593" spans="3:3" ht="15.75" customHeight="1">
      <c r="C593" s="41"/>
    </row>
    <row r="594" spans="3:3" ht="15.75" customHeight="1">
      <c r="C594" s="41"/>
    </row>
    <row r="595" spans="3:3" ht="15.75" customHeight="1">
      <c r="C595" s="41"/>
    </row>
    <row r="596" spans="3:3" ht="15.75" customHeight="1">
      <c r="C596" s="41"/>
    </row>
    <row r="597" spans="3:3" ht="15.75" customHeight="1">
      <c r="C597" s="41"/>
    </row>
    <row r="598" spans="3:3" ht="15.75" customHeight="1">
      <c r="C598" s="41"/>
    </row>
    <row r="599" spans="3:3" ht="15.75" customHeight="1">
      <c r="C599" s="41"/>
    </row>
    <row r="600" spans="3:3" ht="15.75" customHeight="1">
      <c r="C600" s="41"/>
    </row>
    <row r="601" spans="3:3" ht="15.75" customHeight="1">
      <c r="C601" s="41"/>
    </row>
    <row r="602" spans="3:3" ht="15.75" customHeight="1">
      <c r="C602" s="41"/>
    </row>
    <row r="603" spans="3:3" ht="15.75" customHeight="1">
      <c r="C603" s="41"/>
    </row>
    <row r="604" spans="3:3" ht="15.75" customHeight="1">
      <c r="C604" s="41"/>
    </row>
    <row r="605" spans="3:3" ht="15.75" customHeight="1">
      <c r="C605" s="41"/>
    </row>
    <row r="606" spans="3:3" ht="15.75" customHeight="1">
      <c r="C606" s="41"/>
    </row>
    <row r="607" spans="3:3" ht="15.75" customHeight="1">
      <c r="C607" s="41"/>
    </row>
    <row r="608" spans="3:3" ht="15.75" customHeight="1">
      <c r="C608" s="41"/>
    </row>
    <row r="609" spans="3:3" ht="15.75" customHeight="1">
      <c r="C609" s="41"/>
    </row>
    <row r="610" spans="3:3" ht="15.75" customHeight="1">
      <c r="C610" s="41"/>
    </row>
    <row r="611" spans="3:3" ht="15.75" customHeight="1">
      <c r="C611" s="41"/>
    </row>
    <row r="612" spans="3:3" ht="15.75" customHeight="1">
      <c r="C612" s="41"/>
    </row>
    <row r="613" spans="3:3" ht="15.75" customHeight="1">
      <c r="C613" s="41"/>
    </row>
    <row r="614" spans="3:3" ht="15.75" customHeight="1">
      <c r="C614" s="41"/>
    </row>
    <row r="615" spans="3:3" ht="15.75" customHeight="1">
      <c r="C615" s="41"/>
    </row>
    <row r="616" spans="3:3" ht="15.75" customHeight="1">
      <c r="C616" s="41"/>
    </row>
    <row r="617" spans="3:3" ht="15.75" customHeight="1">
      <c r="C617" s="41"/>
    </row>
    <row r="618" spans="3:3" ht="15.75" customHeight="1">
      <c r="C618" s="41"/>
    </row>
    <row r="619" spans="3:3" ht="15.75" customHeight="1">
      <c r="C619" s="41"/>
    </row>
    <row r="620" spans="3:3" ht="15.75" customHeight="1">
      <c r="C620" s="41"/>
    </row>
    <row r="621" spans="3:3" ht="15.75" customHeight="1">
      <c r="C621" s="41"/>
    </row>
    <row r="622" spans="3:3" ht="15.75" customHeight="1">
      <c r="C622" s="41"/>
    </row>
    <row r="623" spans="3:3" ht="15.75" customHeight="1">
      <c r="C623" s="41"/>
    </row>
    <row r="624" spans="3:3" ht="15.75" customHeight="1">
      <c r="C624" s="41"/>
    </row>
    <row r="625" spans="3:3" ht="15.75" customHeight="1">
      <c r="C625" s="41"/>
    </row>
    <row r="626" spans="3:3" ht="15.75" customHeight="1">
      <c r="C626" s="41"/>
    </row>
    <row r="627" spans="3:3" ht="15.75" customHeight="1">
      <c r="C627" s="41"/>
    </row>
    <row r="628" spans="3:3" ht="15.75" customHeight="1">
      <c r="C628" s="41"/>
    </row>
    <row r="629" spans="3:3" ht="15.75" customHeight="1">
      <c r="C629" s="41"/>
    </row>
    <row r="630" spans="3:3" ht="15.75" customHeight="1">
      <c r="C630" s="41"/>
    </row>
    <row r="631" spans="3:3" ht="15.75" customHeight="1">
      <c r="C631" s="41"/>
    </row>
    <row r="632" spans="3:3" ht="15.75" customHeight="1">
      <c r="C632" s="41"/>
    </row>
    <row r="633" spans="3:3" ht="15.75" customHeight="1">
      <c r="C633" s="41"/>
    </row>
    <row r="634" spans="3:3" ht="15.75" customHeight="1">
      <c r="C634" s="41"/>
    </row>
    <row r="635" spans="3:3" ht="15.75" customHeight="1">
      <c r="C635" s="41"/>
    </row>
    <row r="636" spans="3:3" ht="15.75" customHeight="1">
      <c r="C636" s="41"/>
    </row>
    <row r="637" spans="3:3" ht="15.75" customHeight="1">
      <c r="C637" s="41"/>
    </row>
    <row r="638" spans="3:3" ht="15.75" customHeight="1">
      <c r="C638" s="41"/>
    </row>
    <row r="639" spans="3:3" ht="15.75" customHeight="1">
      <c r="C639" s="41"/>
    </row>
    <row r="640" spans="3:3" ht="15.75" customHeight="1">
      <c r="C640" s="41"/>
    </row>
    <row r="641" spans="3:3" ht="15.75" customHeight="1">
      <c r="C641" s="41"/>
    </row>
    <row r="642" spans="3:3" ht="15.75" customHeight="1">
      <c r="C642" s="41"/>
    </row>
    <row r="643" spans="3:3" ht="15.75" customHeight="1">
      <c r="C643" s="41"/>
    </row>
    <row r="644" spans="3:3" ht="15.75" customHeight="1">
      <c r="C644" s="41"/>
    </row>
    <row r="645" spans="3:3" ht="15.75" customHeight="1">
      <c r="C645" s="41"/>
    </row>
    <row r="646" spans="3:3" ht="15.75" customHeight="1">
      <c r="C646" s="41"/>
    </row>
    <row r="647" spans="3:3" ht="15.75" customHeight="1">
      <c r="C647" s="41"/>
    </row>
    <row r="648" spans="3:3" ht="15.75" customHeight="1">
      <c r="C648" s="41"/>
    </row>
    <row r="649" spans="3:3" ht="15.75" customHeight="1">
      <c r="C649" s="41"/>
    </row>
    <row r="650" spans="3:3" ht="15.75" customHeight="1">
      <c r="C650" s="41"/>
    </row>
    <row r="651" spans="3:3" ht="15.75" customHeight="1">
      <c r="C651" s="41"/>
    </row>
    <row r="652" spans="3:3" ht="15.75" customHeight="1">
      <c r="C652" s="41"/>
    </row>
    <row r="653" spans="3:3" ht="15.75" customHeight="1">
      <c r="C653" s="41"/>
    </row>
    <row r="654" spans="3:3" ht="15.75" customHeight="1">
      <c r="C654" s="41"/>
    </row>
    <row r="655" spans="3:3" ht="15.75" customHeight="1">
      <c r="C655" s="41"/>
    </row>
    <row r="656" spans="3:3" ht="15.75" customHeight="1">
      <c r="C656" s="41"/>
    </row>
    <row r="657" spans="3:3" ht="15.75" customHeight="1">
      <c r="C657" s="41"/>
    </row>
    <row r="658" spans="3:3" ht="15.75" customHeight="1">
      <c r="C658" s="41"/>
    </row>
    <row r="659" spans="3:3" ht="15.75" customHeight="1">
      <c r="C659" s="41"/>
    </row>
    <row r="660" spans="3:3" ht="15.75" customHeight="1">
      <c r="C660" s="41"/>
    </row>
    <row r="661" spans="3:3" ht="15.75" customHeight="1">
      <c r="C661" s="41"/>
    </row>
    <row r="662" spans="3:3" ht="15.75" customHeight="1">
      <c r="C662" s="41"/>
    </row>
    <row r="663" spans="3:3" ht="15.75" customHeight="1">
      <c r="C663" s="41"/>
    </row>
    <row r="664" spans="3:3" ht="15.75" customHeight="1">
      <c r="C664" s="41"/>
    </row>
    <row r="665" spans="3:3" ht="15.75" customHeight="1">
      <c r="C665" s="41"/>
    </row>
    <row r="666" spans="3:3" ht="15.75" customHeight="1">
      <c r="C666" s="41"/>
    </row>
    <row r="667" spans="3:3" ht="15.75" customHeight="1">
      <c r="C667" s="41"/>
    </row>
    <row r="668" spans="3:3" ht="15.75" customHeight="1">
      <c r="C668" s="41"/>
    </row>
    <row r="669" spans="3:3" ht="15.75" customHeight="1">
      <c r="C669" s="41"/>
    </row>
    <row r="670" spans="3:3" ht="15.75" customHeight="1">
      <c r="C670" s="41"/>
    </row>
    <row r="671" spans="3:3" ht="15.75" customHeight="1">
      <c r="C671" s="41"/>
    </row>
    <row r="672" spans="3:3" ht="15.75" customHeight="1">
      <c r="C672" s="41"/>
    </row>
    <row r="673" spans="3:3" ht="15.75" customHeight="1">
      <c r="C673" s="41"/>
    </row>
    <row r="674" spans="3:3" ht="15.75" customHeight="1">
      <c r="C674" s="41"/>
    </row>
    <row r="675" spans="3:3" ht="15.75" customHeight="1">
      <c r="C675" s="41"/>
    </row>
    <row r="676" spans="3:3" ht="15.75" customHeight="1">
      <c r="C676" s="41"/>
    </row>
    <row r="677" spans="3:3" ht="15.75" customHeight="1">
      <c r="C677" s="41"/>
    </row>
    <row r="678" spans="3:3" ht="15.75" customHeight="1">
      <c r="C678" s="41"/>
    </row>
    <row r="679" spans="3:3" ht="15.75" customHeight="1">
      <c r="C679" s="41"/>
    </row>
    <row r="680" spans="3:3" ht="15.75" customHeight="1">
      <c r="C680" s="41"/>
    </row>
    <row r="681" spans="3:3" ht="15.75" customHeight="1">
      <c r="C681" s="41"/>
    </row>
    <row r="682" spans="3:3" ht="15.75" customHeight="1">
      <c r="C682" s="41"/>
    </row>
    <row r="683" spans="3:3" ht="15.75" customHeight="1">
      <c r="C683" s="41"/>
    </row>
    <row r="684" spans="3:3" ht="15.75" customHeight="1">
      <c r="C684" s="41"/>
    </row>
    <row r="685" spans="3:3" ht="15.75" customHeight="1">
      <c r="C685" s="41"/>
    </row>
    <row r="686" spans="3:3" ht="15.75" customHeight="1">
      <c r="C686" s="41"/>
    </row>
    <row r="687" spans="3:3" ht="15.75" customHeight="1">
      <c r="C687" s="41"/>
    </row>
    <row r="688" spans="3:3" ht="15.75" customHeight="1">
      <c r="C688" s="41"/>
    </row>
    <row r="689" spans="3:3" ht="15.75" customHeight="1">
      <c r="C689" s="41"/>
    </row>
    <row r="690" spans="3:3" ht="15.75" customHeight="1">
      <c r="C690" s="41"/>
    </row>
    <row r="691" spans="3:3" ht="15.75" customHeight="1">
      <c r="C691" s="41"/>
    </row>
    <row r="692" spans="3:3" ht="15.75" customHeight="1">
      <c r="C692" s="41"/>
    </row>
    <row r="693" spans="3:3" ht="15.75" customHeight="1">
      <c r="C693" s="41"/>
    </row>
    <row r="694" spans="3:3" ht="15.75" customHeight="1">
      <c r="C694" s="41"/>
    </row>
    <row r="695" spans="3:3" ht="15.75" customHeight="1">
      <c r="C695" s="41"/>
    </row>
    <row r="696" spans="3:3" ht="15.75" customHeight="1">
      <c r="C696" s="41"/>
    </row>
    <row r="697" spans="3:3" ht="15.75" customHeight="1">
      <c r="C697" s="41"/>
    </row>
    <row r="698" spans="3:3" ht="15.75" customHeight="1">
      <c r="C698" s="41"/>
    </row>
    <row r="699" spans="3:3" ht="15.75" customHeight="1">
      <c r="C699" s="41"/>
    </row>
    <row r="700" spans="3:3" ht="15.75" customHeight="1">
      <c r="C700" s="41"/>
    </row>
    <row r="701" spans="3:3" ht="15.75" customHeight="1">
      <c r="C701" s="41"/>
    </row>
    <row r="702" spans="3:3" ht="15.75" customHeight="1">
      <c r="C702" s="41"/>
    </row>
    <row r="703" spans="3:3" ht="15.75" customHeight="1">
      <c r="C703" s="41"/>
    </row>
    <row r="704" spans="3:3" ht="15.75" customHeight="1">
      <c r="C704" s="41"/>
    </row>
    <row r="705" spans="3:3" ht="15.75" customHeight="1">
      <c r="C705" s="41"/>
    </row>
    <row r="706" spans="3:3" ht="15.75" customHeight="1">
      <c r="C706" s="41"/>
    </row>
    <row r="707" spans="3:3" ht="15.75" customHeight="1">
      <c r="C707" s="41"/>
    </row>
    <row r="708" spans="3:3" ht="15.75" customHeight="1">
      <c r="C708" s="41"/>
    </row>
    <row r="709" spans="3:3" ht="15.75" customHeight="1">
      <c r="C709" s="41"/>
    </row>
    <row r="710" spans="3:3" ht="15.75" customHeight="1">
      <c r="C710" s="41"/>
    </row>
    <row r="711" spans="3:3" ht="15.75" customHeight="1">
      <c r="C711" s="41"/>
    </row>
    <row r="712" spans="3:3" ht="15.75" customHeight="1">
      <c r="C712" s="41"/>
    </row>
    <row r="713" spans="3:3" ht="15.75" customHeight="1">
      <c r="C713" s="41"/>
    </row>
    <row r="714" spans="3:3" ht="15.75" customHeight="1">
      <c r="C714" s="41"/>
    </row>
    <row r="715" spans="3:3" ht="15.75" customHeight="1">
      <c r="C715" s="41"/>
    </row>
    <row r="716" spans="3:3" ht="15.75" customHeight="1">
      <c r="C716" s="41"/>
    </row>
    <row r="717" spans="3:3" ht="15.75" customHeight="1">
      <c r="C717" s="41"/>
    </row>
    <row r="718" spans="3:3" ht="15.75" customHeight="1">
      <c r="C718" s="41"/>
    </row>
    <row r="719" spans="3:3" ht="15.75" customHeight="1">
      <c r="C719" s="41"/>
    </row>
    <row r="720" spans="3:3" ht="15.75" customHeight="1">
      <c r="C720" s="41"/>
    </row>
    <row r="721" spans="3:3" ht="15.75" customHeight="1">
      <c r="C721" s="41"/>
    </row>
    <row r="722" spans="3:3" ht="15.75" customHeight="1">
      <c r="C722" s="41"/>
    </row>
    <row r="723" spans="3:3" ht="15.75" customHeight="1">
      <c r="C723" s="41"/>
    </row>
    <row r="724" spans="3:3" ht="15.75" customHeight="1">
      <c r="C724" s="41"/>
    </row>
    <row r="725" spans="3:3" ht="15.75" customHeight="1">
      <c r="C725" s="41"/>
    </row>
    <row r="726" spans="3:3" ht="15.75" customHeight="1">
      <c r="C726" s="41"/>
    </row>
    <row r="727" spans="3:3" ht="15.75" customHeight="1">
      <c r="C727" s="41"/>
    </row>
    <row r="728" spans="3:3" ht="15.75" customHeight="1">
      <c r="C728" s="41"/>
    </row>
    <row r="729" spans="3:3" ht="15.75" customHeight="1">
      <c r="C729" s="41"/>
    </row>
    <row r="730" spans="3:3" ht="15.75" customHeight="1">
      <c r="C730" s="41"/>
    </row>
    <row r="731" spans="3:3" ht="15.75" customHeight="1">
      <c r="C731" s="41"/>
    </row>
    <row r="732" spans="3:3" ht="15.75" customHeight="1">
      <c r="C732" s="41"/>
    </row>
    <row r="733" spans="3:3" ht="15.75" customHeight="1">
      <c r="C733" s="41"/>
    </row>
    <row r="734" spans="3:3" ht="15.75" customHeight="1">
      <c r="C734" s="41"/>
    </row>
    <row r="735" spans="3:3" ht="15.75" customHeight="1">
      <c r="C735" s="41"/>
    </row>
    <row r="736" spans="3:3" ht="15.75" customHeight="1">
      <c r="C736" s="41"/>
    </row>
    <row r="737" spans="3:3" ht="15.75" customHeight="1">
      <c r="C737" s="41"/>
    </row>
    <row r="738" spans="3:3" ht="15.75" customHeight="1">
      <c r="C738" s="41"/>
    </row>
    <row r="739" spans="3:3" ht="15.75" customHeight="1">
      <c r="C739" s="41"/>
    </row>
    <row r="740" spans="3:3" ht="15.75" customHeight="1">
      <c r="C740" s="41"/>
    </row>
    <row r="741" spans="3:3" ht="15.75" customHeight="1">
      <c r="C741" s="41"/>
    </row>
    <row r="742" spans="3:3" ht="15.75" customHeight="1">
      <c r="C742" s="41"/>
    </row>
    <row r="743" spans="3:3" ht="15.75" customHeight="1">
      <c r="C743" s="41"/>
    </row>
    <row r="744" spans="3:3" ht="15.75" customHeight="1">
      <c r="C744" s="41"/>
    </row>
    <row r="745" spans="3:3" ht="15.75" customHeight="1">
      <c r="C745" s="41"/>
    </row>
    <row r="746" spans="3:3" ht="15.75" customHeight="1">
      <c r="C746" s="41"/>
    </row>
    <row r="747" spans="3:3" ht="15.75" customHeight="1">
      <c r="C747" s="41"/>
    </row>
    <row r="748" spans="3:3" ht="15.75" customHeight="1">
      <c r="C748" s="41"/>
    </row>
    <row r="749" spans="3:3" ht="15.75" customHeight="1">
      <c r="C749" s="41"/>
    </row>
    <row r="750" spans="3:3" ht="15.75" customHeight="1">
      <c r="C750" s="41"/>
    </row>
    <row r="751" spans="3:3" ht="15.75" customHeight="1">
      <c r="C751" s="41"/>
    </row>
    <row r="752" spans="3:3" ht="15.75" customHeight="1">
      <c r="C752" s="41"/>
    </row>
    <row r="753" spans="3:3" ht="15.75" customHeight="1">
      <c r="C753" s="41"/>
    </row>
    <row r="754" spans="3:3" ht="15.75" customHeight="1">
      <c r="C754" s="41"/>
    </row>
    <row r="755" spans="3:3" ht="15.75" customHeight="1">
      <c r="C755" s="41"/>
    </row>
    <row r="756" spans="3:3" ht="15.75" customHeight="1">
      <c r="C756" s="41"/>
    </row>
    <row r="757" spans="3:3" ht="15.75" customHeight="1">
      <c r="C757" s="41"/>
    </row>
    <row r="758" spans="3:3" ht="15.75" customHeight="1">
      <c r="C758" s="41"/>
    </row>
    <row r="759" spans="3:3" ht="15.75" customHeight="1">
      <c r="C759" s="41"/>
    </row>
    <row r="760" spans="3:3" ht="15.75" customHeight="1">
      <c r="C760" s="41"/>
    </row>
    <row r="761" spans="3:3" ht="15.75" customHeight="1">
      <c r="C761" s="41"/>
    </row>
    <row r="762" spans="3:3" ht="15.75" customHeight="1">
      <c r="C762" s="41"/>
    </row>
    <row r="763" spans="3:3" ht="15.75" customHeight="1">
      <c r="C763" s="41"/>
    </row>
    <row r="764" spans="3:3" ht="15.75" customHeight="1">
      <c r="C764" s="41"/>
    </row>
    <row r="765" spans="3:3" ht="15.75" customHeight="1">
      <c r="C765" s="41"/>
    </row>
    <row r="766" spans="3:3" ht="15.75" customHeight="1">
      <c r="C766" s="41"/>
    </row>
    <row r="767" spans="3:3" ht="15.75" customHeight="1">
      <c r="C767" s="41"/>
    </row>
    <row r="768" spans="3:3" ht="15.75" customHeight="1">
      <c r="C768" s="41"/>
    </row>
    <row r="769" spans="3:3" ht="15.75" customHeight="1">
      <c r="C769" s="41"/>
    </row>
    <row r="770" spans="3:3" ht="15.75" customHeight="1">
      <c r="C770" s="41"/>
    </row>
    <row r="771" spans="3:3" ht="15.75" customHeight="1">
      <c r="C771" s="41"/>
    </row>
    <row r="772" spans="3:3" ht="15.75" customHeight="1">
      <c r="C772" s="41"/>
    </row>
    <row r="773" spans="3:3" ht="15.75" customHeight="1">
      <c r="C773" s="41"/>
    </row>
    <row r="774" spans="3:3" ht="15.75" customHeight="1">
      <c r="C774" s="41"/>
    </row>
    <row r="775" spans="3:3" ht="15.75" customHeight="1">
      <c r="C775" s="41"/>
    </row>
    <row r="776" spans="3:3" ht="15.75" customHeight="1">
      <c r="C776" s="41"/>
    </row>
    <row r="777" spans="3:3" ht="15.75" customHeight="1">
      <c r="C777" s="41"/>
    </row>
    <row r="778" spans="3:3" ht="15.75" customHeight="1">
      <c r="C778" s="41"/>
    </row>
    <row r="779" spans="3:3" ht="15.75" customHeight="1">
      <c r="C779" s="41"/>
    </row>
    <row r="780" spans="3:3" ht="15.75" customHeight="1">
      <c r="C780" s="41"/>
    </row>
    <row r="781" spans="3:3" ht="15.75" customHeight="1">
      <c r="C781" s="41"/>
    </row>
    <row r="782" spans="3:3" ht="15.75" customHeight="1">
      <c r="C782" s="41"/>
    </row>
    <row r="783" spans="3:3" ht="15.75" customHeight="1">
      <c r="C783" s="41"/>
    </row>
    <row r="784" spans="3:3" ht="15.75" customHeight="1">
      <c r="C784" s="41"/>
    </row>
    <row r="785" spans="3:3" ht="15.75" customHeight="1">
      <c r="C785" s="41"/>
    </row>
    <row r="786" spans="3:3" ht="15.75" customHeight="1">
      <c r="C786" s="41"/>
    </row>
    <row r="787" spans="3:3" ht="15.75" customHeight="1">
      <c r="C787" s="41"/>
    </row>
    <row r="788" spans="3:3" ht="15.75" customHeight="1">
      <c r="C788" s="41"/>
    </row>
    <row r="789" spans="3:3" ht="15.75" customHeight="1">
      <c r="C789" s="41"/>
    </row>
    <row r="790" spans="3:3" ht="15.75" customHeight="1">
      <c r="C790" s="41"/>
    </row>
    <row r="791" spans="3:3" ht="15.75" customHeight="1">
      <c r="C791" s="41"/>
    </row>
    <row r="792" spans="3:3" ht="15.75" customHeight="1">
      <c r="C792" s="41"/>
    </row>
    <row r="793" spans="3:3" ht="15.75" customHeight="1">
      <c r="C793" s="41"/>
    </row>
    <row r="794" spans="3:3" ht="15.75" customHeight="1">
      <c r="C794" s="41"/>
    </row>
    <row r="795" spans="3:3" ht="15.75" customHeight="1">
      <c r="C795" s="41"/>
    </row>
    <row r="796" spans="3:3" ht="15.75" customHeight="1">
      <c r="C796" s="41"/>
    </row>
    <row r="797" spans="3:3" ht="15.75" customHeight="1">
      <c r="C797" s="41"/>
    </row>
    <row r="798" spans="3:3" ht="15.75" customHeight="1">
      <c r="C798" s="41"/>
    </row>
    <row r="799" spans="3:3" ht="15.75" customHeight="1">
      <c r="C799" s="41"/>
    </row>
    <row r="800" spans="3:3" ht="15.75" customHeight="1">
      <c r="C800" s="41"/>
    </row>
    <row r="801" spans="3:3" ht="15.75" customHeight="1">
      <c r="C801" s="41"/>
    </row>
    <row r="802" spans="3:3" ht="15.75" customHeight="1">
      <c r="C802" s="41"/>
    </row>
    <row r="803" spans="3:3" ht="15.75" customHeight="1">
      <c r="C803" s="41"/>
    </row>
    <row r="804" spans="3:3" ht="15.75" customHeight="1">
      <c r="C804" s="41"/>
    </row>
    <row r="805" spans="3:3" ht="15.75" customHeight="1">
      <c r="C805" s="41"/>
    </row>
    <row r="806" spans="3:3" ht="15.75" customHeight="1">
      <c r="C806" s="41"/>
    </row>
    <row r="807" spans="3:3" ht="15.75" customHeight="1">
      <c r="C807" s="41"/>
    </row>
    <row r="808" spans="3:3" ht="15.75" customHeight="1">
      <c r="C808" s="41"/>
    </row>
    <row r="809" spans="3:3" ht="15.75" customHeight="1">
      <c r="C809" s="41"/>
    </row>
    <row r="810" spans="3:3" ht="15.75" customHeight="1">
      <c r="C810" s="41"/>
    </row>
    <row r="811" spans="3:3" ht="15.75" customHeight="1">
      <c r="C811" s="41"/>
    </row>
    <row r="812" spans="3:3" ht="15.75" customHeight="1">
      <c r="C812" s="41"/>
    </row>
    <row r="813" spans="3:3" ht="15.75" customHeight="1">
      <c r="C813" s="41"/>
    </row>
    <row r="814" spans="3:3" ht="15.75" customHeight="1">
      <c r="C814" s="41"/>
    </row>
    <row r="815" spans="3:3" ht="15.75" customHeight="1">
      <c r="C815" s="41"/>
    </row>
    <row r="816" spans="3:3" ht="15.75" customHeight="1">
      <c r="C816" s="41"/>
    </row>
    <row r="817" spans="3:3" ht="15.75" customHeight="1">
      <c r="C817" s="41"/>
    </row>
    <row r="818" spans="3:3" ht="15.75" customHeight="1">
      <c r="C818" s="41"/>
    </row>
    <row r="819" spans="3:3" ht="15.75" customHeight="1">
      <c r="C819" s="41"/>
    </row>
    <row r="820" spans="3:3" ht="15.75" customHeight="1">
      <c r="C820" s="41"/>
    </row>
    <row r="821" spans="3:3" ht="15.75" customHeight="1">
      <c r="C821" s="41"/>
    </row>
    <row r="822" spans="3:3" ht="15.75" customHeight="1">
      <c r="C822" s="41"/>
    </row>
    <row r="823" spans="3:3" ht="15.75" customHeight="1">
      <c r="C823" s="41"/>
    </row>
    <row r="824" spans="3:3" ht="15.75" customHeight="1">
      <c r="C824" s="41"/>
    </row>
    <row r="825" spans="3:3" ht="15.75" customHeight="1">
      <c r="C825" s="41"/>
    </row>
    <row r="826" spans="3:3" ht="15.75" customHeight="1">
      <c r="C826" s="41"/>
    </row>
    <row r="827" spans="3:3" ht="15.75" customHeight="1">
      <c r="C827" s="41"/>
    </row>
    <row r="828" spans="3:3" ht="15.75" customHeight="1">
      <c r="C828" s="41"/>
    </row>
    <row r="829" spans="3:3" ht="15.75" customHeight="1">
      <c r="C829" s="41"/>
    </row>
    <row r="830" spans="3:3" ht="15.75" customHeight="1">
      <c r="C830" s="41"/>
    </row>
    <row r="831" spans="3:3" ht="15.75" customHeight="1">
      <c r="C831" s="41"/>
    </row>
    <row r="832" spans="3:3" ht="15.75" customHeight="1">
      <c r="C832" s="41"/>
    </row>
    <row r="833" spans="3:3" ht="15.75" customHeight="1">
      <c r="C833" s="41"/>
    </row>
    <row r="834" spans="3:3" ht="15.75" customHeight="1">
      <c r="C834" s="41"/>
    </row>
    <row r="835" spans="3:3" ht="15.75" customHeight="1">
      <c r="C835" s="41"/>
    </row>
    <row r="836" spans="3:3" ht="15.75" customHeight="1">
      <c r="C836" s="41"/>
    </row>
    <row r="837" spans="3:3" ht="15.75" customHeight="1">
      <c r="C837" s="41"/>
    </row>
    <row r="838" spans="3:3" ht="15.75" customHeight="1">
      <c r="C838" s="41"/>
    </row>
    <row r="839" spans="3:3" ht="15.75" customHeight="1">
      <c r="C839" s="41"/>
    </row>
    <row r="840" spans="3:3" ht="15.75" customHeight="1">
      <c r="C840" s="41"/>
    </row>
    <row r="841" spans="3:3" ht="15.75" customHeight="1">
      <c r="C841" s="41"/>
    </row>
    <row r="842" spans="3:3" ht="15.75" customHeight="1">
      <c r="C842" s="41"/>
    </row>
    <row r="843" spans="3:3" ht="15.75" customHeight="1">
      <c r="C843" s="41"/>
    </row>
    <row r="844" spans="3:3" ht="15.75" customHeight="1">
      <c r="C844" s="41"/>
    </row>
    <row r="845" spans="3:3" ht="15.75" customHeight="1">
      <c r="C845" s="41"/>
    </row>
    <row r="846" spans="3:3" ht="15.75" customHeight="1">
      <c r="C846" s="41"/>
    </row>
    <row r="847" spans="3:3" ht="15.75" customHeight="1">
      <c r="C847" s="41"/>
    </row>
    <row r="848" spans="3:3" ht="15.75" customHeight="1">
      <c r="C848" s="41"/>
    </row>
    <row r="849" spans="3:3" ht="15.75" customHeight="1">
      <c r="C849" s="41"/>
    </row>
    <row r="850" spans="3:3" ht="15.75" customHeight="1">
      <c r="C850" s="41"/>
    </row>
    <row r="851" spans="3:3" ht="15.75" customHeight="1">
      <c r="C851" s="41"/>
    </row>
    <row r="852" spans="3:3" ht="15.75" customHeight="1">
      <c r="C852" s="41"/>
    </row>
    <row r="853" spans="3:3" ht="15.75" customHeight="1">
      <c r="C853" s="41"/>
    </row>
    <row r="854" spans="3:3" ht="15.75" customHeight="1">
      <c r="C854" s="41"/>
    </row>
    <row r="855" spans="3:3" ht="15.75" customHeight="1">
      <c r="C855" s="41"/>
    </row>
    <row r="856" spans="3:3" ht="15.75" customHeight="1">
      <c r="C856" s="41"/>
    </row>
    <row r="857" spans="3:3" ht="15.75" customHeight="1">
      <c r="C857" s="41"/>
    </row>
    <row r="858" spans="3:3" ht="15.75" customHeight="1">
      <c r="C858" s="41"/>
    </row>
    <row r="859" spans="3:3" ht="15.75" customHeight="1">
      <c r="C859" s="41"/>
    </row>
    <row r="860" spans="3:3" ht="15.75" customHeight="1">
      <c r="C860" s="41"/>
    </row>
    <row r="861" spans="3:3" ht="15.75" customHeight="1">
      <c r="C861" s="41"/>
    </row>
    <row r="862" spans="3:3" ht="15.75" customHeight="1">
      <c r="C862" s="41"/>
    </row>
    <row r="863" spans="3:3" ht="15.75" customHeight="1">
      <c r="C863" s="41"/>
    </row>
    <row r="864" spans="3:3" ht="15.75" customHeight="1">
      <c r="C864" s="41"/>
    </row>
    <row r="865" spans="3:3" ht="15.75" customHeight="1">
      <c r="C865" s="41"/>
    </row>
    <row r="866" spans="3:3" ht="15.75" customHeight="1">
      <c r="C866" s="41"/>
    </row>
    <row r="867" spans="3:3" ht="15.75" customHeight="1">
      <c r="C867" s="41"/>
    </row>
    <row r="868" spans="3:3" ht="15.75" customHeight="1">
      <c r="C868" s="41"/>
    </row>
    <row r="869" spans="3:3" ht="15.75" customHeight="1">
      <c r="C869" s="41"/>
    </row>
    <row r="870" spans="3:3" ht="15.75" customHeight="1">
      <c r="C870" s="41"/>
    </row>
    <row r="871" spans="3:3" ht="15.75" customHeight="1">
      <c r="C871" s="41"/>
    </row>
    <row r="872" spans="3:3" ht="15.75" customHeight="1">
      <c r="C872" s="41"/>
    </row>
    <row r="873" spans="3:3" ht="15.75" customHeight="1">
      <c r="C873" s="41"/>
    </row>
    <row r="874" spans="3:3" ht="15.75" customHeight="1">
      <c r="C874" s="41"/>
    </row>
    <row r="875" spans="3:3" ht="15.75" customHeight="1">
      <c r="C875" s="41"/>
    </row>
    <row r="876" spans="3:3" ht="15.75" customHeight="1">
      <c r="C876" s="41"/>
    </row>
    <row r="877" spans="3:3" ht="15.75" customHeight="1">
      <c r="C877" s="41"/>
    </row>
    <row r="878" spans="3:3" ht="15.75" customHeight="1">
      <c r="C878" s="41"/>
    </row>
    <row r="879" spans="3:3" ht="15.75" customHeight="1">
      <c r="C879" s="41"/>
    </row>
    <row r="880" spans="3:3" ht="15.75" customHeight="1">
      <c r="C880" s="41"/>
    </row>
    <row r="881" spans="3:3" ht="15.75" customHeight="1">
      <c r="C881" s="41"/>
    </row>
    <row r="882" spans="3:3" ht="15.75" customHeight="1">
      <c r="C882" s="41"/>
    </row>
    <row r="883" spans="3:3" ht="15.75" customHeight="1">
      <c r="C883" s="41"/>
    </row>
    <row r="884" spans="3:3" ht="15.75" customHeight="1">
      <c r="C884" s="41"/>
    </row>
    <row r="885" spans="3:3" ht="15.75" customHeight="1">
      <c r="C885" s="41"/>
    </row>
    <row r="886" spans="3:3" ht="15.75" customHeight="1">
      <c r="C886" s="41"/>
    </row>
    <row r="887" spans="3:3" ht="15.75" customHeight="1">
      <c r="C887" s="41"/>
    </row>
    <row r="888" spans="3:3" ht="15.75" customHeight="1">
      <c r="C888" s="41"/>
    </row>
    <row r="889" spans="3:3" ht="15.75" customHeight="1">
      <c r="C889" s="41"/>
    </row>
    <row r="890" spans="3:3" ht="15.75" customHeight="1">
      <c r="C890" s="41"/>
    </row>
    <row r="891" spans="3:3" ht="15.75" customHeight="1">
      <c r="C891" s="41"/>
    </row>
    <row r="892" spans="3:3" ht="15.75" customHeight="1">
      <c r="C892" s="41"/>
    </row>
    <row r="893" spans="3:3" ht="15.75" customHeight="1">
      <c r="C893" s="41"/>
    </row>
    <row r="894" spans="3:3" ht="15.75" customHeight="1">
      <c r="C894" s="41"/>
    </row>
    <row r="895" spans="3:3" ht="15.75" customHeight="1">
      <c r="C895" s="41"/>
    </row>
    <row r="896" spans="3:3" ht="15.75" customHeight="1">
      <c r="C896" s="41"/>
    </row>
    <row r="897" spans="3:3" ht="15.75" customHeight="1">
      <c r="C897" s="41"/>
    </row>
    <row r="898" spans="3:3" ht="15.75" customHeight="1">
      <c r="C898" s="41"/>
    </row>
    <row r="899" spans="3:3" ht="15.75" customHeight="1">
      <c r="C899" s="41"/>
    </row>
    <row r="900" spans="3:3" ht="15.75" customHeight="1">
      <c r="C900" s="41"/>
    </row>
    <row r="901" spans="3:3" ht="15.75" customHeight="1">
      <c r="C901" s="41"/>
    </row>
    <row r="902" spans="3:3" ht="15.75" customHeight="1">
      <c r="C902" s="41"/>
    </row>
    <row r="903" spans="3:3" ht="15.75" customHeight="1">
      <c r="C903" s="41"/>
    </row>
    <row r="904" spans="3:3" ht="15.75" customHeight="1">
      <c r="C904" s="41"/>
    </row>
    <row r="905" spans="3:3" ht="15.75" customHeight="1">
      <c r="C905" s="41"/>
    </row>
    <row r="906" spans="3:3" ht="15.75" customHeight="1">
      <c r="C906" s="41"/>
    </row>
    <row r="907" spans="3:3" ht="15.75" customHeight="1">
      <c r="C907" s="41"/>
    </row>
    <row r="908" spans="3:3" ht="15.75" customHeight="1">
      <c r="C908" s="41"/>
    </row>
    <row r="909" spans="3:3" ht="15.75" customHeight="1">
      <c r="C909" s="41"/>
    </row>
    <row r="910" spans="3:3" ht="15.75" customHeight="1">
      <c r="C910" s="41"/>
    </row>
    <row r="911" spans="3:3" ht="15.75" customHeight="1">
      <c r="C911" s="41"/>
    </row>
    <row r="912" spans="3:3" ht="15.75" customHeight="1">
      <c r="C912" s="41"/>
    </row>
    <row r="913" spans="3:3" ht="15.75" customHeight="1">
      <c r="C913" s="41"/>
    </row>
    <row r="914" spans="3:3" ht="15.75" customHeight="1">
      <c r="C914" s="41"/>
    </row>
    <row r="915" spans="3:3" ht="15.75" customHeight="1">
      <c r="C915" s="41"/>
    </row>
    <row r="916" spans="3:3" ht="15.75" customHeight="1">
      <c r="C916" s="41"/>
    </row>
    <row r="917" spans="3:3" ht="15.75" customHeight="1">
      <c r="C917" s="41"/>
    </row>
    <row r="918" spans="3:3" ht="15.75" customHeight="1">
      <c r="C918" s="41"/>
    </row>
    <row r="919" spans="3:3" ht="15.75" customHeight="1">
      <c r="C919" s="41"/>
    </row>
    <row r="920" spans="3:3" ht="15.75" customHeight="1">
      <c r="C920" s="41"/>
    </row>
    <row r="921" spans="3:3" ht="15.75" customHeight="1">
      <c r="C921" s="41"/>
    </row>
    <row r="922" spans="3:3" ht="15.75" customHeight="1">
      <c r="C922" s="41"/>
    </row>
    <row r="923" spans="3:3" ht="15.75" customHeight="1">
      <c r="C923" s="41"/>
    </row>
    <row r="924" spans="3:3" ht="15.75" customHeight="1">
      <c r="C924" s="41"/>
    </row>
    <row r="925" spans="3:3" ht="15.75" customHeight="1">
      <c r="C925" s="41"/>
    </row>
    <row r="926" spans="3:3" ht="15.75" customHeight="1">
      <c r="C926" s="41"/>
    </row>
    <row r="927" spans="3:3" ht="15.75" customHeight="1">
      <c r="C927" s="41"/>
    </row>
    <row r="928" spans="3:3" ht="15.75" customHeight="1">
      <c r="C928" s="41"/>
    </row>
    <row r="929" spans="3:3" ht="15.75" customHeight="1">
      <c r="C929" s="41"/>
    </row>
    <row r="930" spans="3:3" ht="15.75" customHeight="1">
      <c r="C930" s="41"/>
    </row>
    <row r="931" spans="3:3" ht="15.75" customHeight="1">
      <c r="C931" s="41"/>
    </row>
    <row r="932" spans="3:3" ht="15.75" customHeight="1">
      <c r="C932" s="41"/>
    </row>
    <row r="933" spans="3:3" ht="15.75" customHeight="1">
      <c r="C933" s="41"/>
    </row>
    <row r="934" spans="3:3" ht="15.75" customHeight="1">
      <c r="C934" s="41"/>
    </row>
    <row r="935" spans="3:3" ht="15.75" customHeight="1">
      <c r="C935" s="41"/>
    </row>
    <row r="936" spans="3:3" ht="15.75" customHeight="1">
      <c r="C936" s="41"/>
    </row>
    <row r="937" spans="3:3" ht="15.75" customHeight="1">
      <c r="C937" s="41"/>
    </row>
    <row r="938" spans="3:3" ht="15.75" customHeight="1">
      <c r="C938" s="41"/>
    </row>
    <row r="939" spans="3:3" ht="15.75" customHeight="1">
      <c r="C939" s="41"/>
    </row>
    <row r="940" spans="3:3" ht="15.75" customHeight="1">
      <c r="C940" s="41"/>
    </row>
    <row r="941" spans="3:3" ht="15.75" customHeight="1">
      <c r="C941" s="41"/>
    </row>
    <row r="942" spans="3:3" ht="15.75" customHeight="1">
      <c r="C942" s="41"/>
    </row>
    <row r="943" spans="3:3" ht="15.75" customHeight="1">
      <c r="C943" s="41"/>
    </row>
    <row r="944" spans="3:3" ht="15.75" customHeight="1">
      <c r="C944" s="41"/>
    </row>
    <row r="945" spans="3:3" ht="15.75" customHeight="1">
      <c r="C945" s="41"/>
    </row>
    <row r="946" spans="3:3" ht="15.75" customHeight="1">
      <c r="C946" s="41"/>
    </row>
    <row r="947" spans="3:3" ht="15.75" customHeight="1">
      <c r="C947" s="41"/>
    </row>
    <row r="948" spans="3:3" ht="15.75" customHeight="1">
      <c r="C948" s="41"/>
    </row>
    <row r="949" spans="3:3" ht="15.75" customHeight="1">
      <c r="C949" s="41"/>
    </row>
    <row r="950" spans="3:3" ht="15.75" customHeight="1">
      <c r="C950" s="41"/>
    </row>
    <row r="951" spans="3:3" ht="15.75" customHeight="1">
      <c r="C951" s="41"/>
    </row>
    <row r="952" spans="3:3" ht="15.75" customHeight="1">
      <c r="C952" s="41"/>
    </row>
    <row r="953" spans="3:3" ht="15.75" customHeight="1">
      <c r="C953" s="41"/>
    </row>
    <row r="954" spans="3:3" ht="15.75" customHeight="1">
      <c r="C954" s="41"/>
    </row>
    <row r="955" spans="3:3" ht="15.75" customHeight="1">
      <c r="C955" s="41"/>
    </row>
    <row r="956" spans="3:3" ht="15.75" customHeight="1">
      <c r="C956" s="41"/>
    </row>
    <row r="957" spans="3:3" ht="15.75" customHeight="1">
      <c r="C957" s="41"/>
    </row>
    <row r="958" spans="3:3" ht="15.75" customHeight="1">
      <c r="C958" s="41"/>
    </row>
    <row r="959" spans="3:3" ht="15.75" customHeight="1">
      <c r="C959" s="41"/>
    </row>
    <row r="960" spans="3:3" ht="15.75" customHeight="1">
      <c r="C960" s="41"/>
    </row>
    <row r="961" spans="3:3" ht="15.75" customHeight="1">
      <c r="C961" s="41"/>
    </row>
    <row r="962" spans="3:3" ht="15.75" customHeight="1">
      <c r="C962" s="41"/>
    </row>
    <row r="963" spans="3:3" ht="15.75" customHeight="1">
      <c r="C963" s="41"/>
    </row>
    <row r="964" spans="3:3" ht="15.75" customHeight="1">
      <c r="C964" s="41"/>
    </row>
    <row r="965" spans="3:3" ht="15.75" customHeight="1">
      <c r="C965" s="41"/>
    </row>
    <row r="966" spans="3:3" ht="15.75" customHeight="1">
      <c r="C966" s="41"/>
    </row>
    <row r="967" spans="3:3" ht="15.75" customHeight="1">
      <c r="C967" s="41"/>
    </row>
    <row r="968" spans="3:3" ht="15.75" customHeight="1">
      <c r="C968" s="41"/>
    </row>
    <row r="969" spans="3:3" ht="15.75" customHeight="1">
      <c r="C969" s="41"/>
    </row>
    <row r="970" spans="3:3" ht="15.75" customHeight="1">
      <c r="C970" s="41"/>
    </row>
    <row r="971" spans="3:3" ht="15.75" customHeight="1">
      <c r="C971" s="41"/>
    </row>
    <row r="972" spans="3:3" ht="15.75" customHeight="1">
      <c r="C972" s="41"/>
    </row>
    <row r="973" spans="3:3" ht="15.75" customHeight="1">
      <c r="C973" s="41"/>
    </row>
    <row r="974" spans="3:3" ht="15.75" customHeight="1">
      <c r="C974" s="41"/>
    </row>
    <row r="975" spans="3:3" ht="15.75" customHeight="1">
      <c r="C975" s="41"/>
    </row>
    <row r="976" spans="3:3" ht="15.75" customHeight="1">
      <c r="C976" s="41"/>
    </row>
    <row r="977" spans="3:3" ht="15.75" customHeight="1">
      <c r="C977" s="41"/>
    </row>
    <row r="978" spans="3:3" ht="15.75" customHeight="1">
      <c r="C978" s="41"/>
    </row>
    <row r="979" spans="3:3" ht="15.75" customHeight="1">
      <c r="C979" s="41"/>
    </row>
    <row r="980" spans="3:3" ht="15.75" customHeight="1">
      <c r="C980" s="41"/>
    </row>
    <row r="981" spans="3:3" ht="15.75" customHeight="1">
      <c r="C981" s="41"/>
    </row>
    <row r="982" spans="3:3" ht="15.75" customHeight="1">
      <c r="C982" s="41"/>
    </row>
    <row r="983" spans="3:3" ht="15.75" customHeight="1">
      <c r="C983" s="41"/>
    </row>
    <row r="984" spans="3:3" ht="15.75" customHeight="1">
      <c r="C984" s="41"/>
    </row>
    <row r="985" spans="3:3" ht="15.75" customHeight="1">
      <c r="C985" s="41"/>
    </row>
    <row r="986" spans="3:3" ht="15.75" customHeight="1">
      <c r="C986" s="41"/>
    </row>
    <row r="987" spans="3:3" ht="15.75" customHeight="1">
      <c r="C987" s="41"/>
    </row>
    <row r="988" spans="3:3" ht="15.75" customHeight="1">
      <c r="C988" s="41"/>
    </row>
    <row r="989" spans="3:3" ht="15.75" customHeight="1">
      <c r="C989" s="41"/>
    </row>
    <row r="990" spans="3:3" ht="15.75" customHeight="1">
      <c r="C990" s="41"/>
    </row>
    <row r="991" spans="3:3" ht="15.75" customHeight="1">
      <c r="C991" s="41"/>
    </row>
    <row r="992" spans="3:3" ht="15.75" customHeight="1">
      <c r="C992" s="41"/>
    </row>
    <row r="993" spans="3:3" ht="15.75" customHeight="1">
      <c r="C993" s="41"/>
    </row>
    <row r="994" spans="3:3" ht="15.75" customHeight="1">
      <c r="C994" s="41"/>
    </row>
    <row r="995" spans="3:3" ht="15.75" customHeight="1">
      <c r="C995" s="41"/>
    </row>
  </sheetData>
  <mergeCells count="2">
    <mergeCell ref="F1:G2"/>
    <mergeCell ref="B2:C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showGridLines="0" workbookViewId="0">
      <selection activeCell="C20" sqref="C20"/>
    </sheetView>
  </sheetViews>
  <sheetFormatPr defaultColWidth="14.42578125" defaultRowHeight="15" customHeight="1"/>
  <cols>
    <col min="1" max="1" width="8.85546875" customWidth="1"/>
    <col min="2" max="2" width="28.5703125" customWidth="1"/>
    <col min="3" max="10" width="9.42578125" customWidth="1"/>
    <col min="11" max="11" width="8.140625" customWidth="1"/>
  </cols>
  <sheetData>
    <row r="1" spans="2:14" ht="14.25" customHeight="1">
      <c r="M1" s="61" t="s">
        <v>96</v>
      </c>
      <c r="N1" s="62"/>
    </row>
    <row r="2" spans="2:14" ht="14.25" customHeight="1">
      <c r="B2" s="19" t="s">
        <v>110</v>
      </c>
      <c r="C2" s="19"/>
      <c r="D2" s="19"/>
      <c r="E2" s="19"/>
      <c r="F2" s="19"/>
      <c r="G2" s="19"/>
      <c r="H2" s="19"/>
      <c r="I2" s="19"/>
      <c r="J2" s="19"/>
      <c r="K2" s="19"/>
      <c r="M2" s="62"/>
      <c r="N2" s="62"/>
    </row>
    <row r="3" spans="2:14" ht="14.25" customHeight="1">
      <c r="B3" s="20" t="s">
        <v>98</v>
      </c>
      <c r="C3" s="21"/>
      <c r="D3" s="21">
        <v>43830</v>
      </c>
      <c r="E3" s="21">
        <v>44196</v>
      </c>
      <c r="F3" s="21">
        <v>44561</v>
      </c>
      <c r="G3" s="22">
        <v>44926</v>
      </c>
      <c r="H3" s="22">
        <v>45291</v>
      </c>
      <c r="I3" s="22">
        <v>45657</v>
      </c>
      <c r="J3" s="22">
        <v>46022</v>
      </c>
      <c r="K3" s="22">
        <v>46387</v>
      </c>
      <c r="M3" s="25" t="s">
        <v>159</v>
      </c>
    </row>
    <row r="4" spans="2:14" ht="14.25" customHeight="1">
      <c r="B4" s="24" t="s">
        <v>139</v>
      </c>
      <c r="C4" s="14"/>
      <c r="D4" s="14">
        <f>'Free Cash Flow'!C19</f>
        <v>3158</v>
      </c>
      <c r="E4" s="14">
        <f>'Free Cash Flow'!D19</f>
        <v>2859</v>
      </c>
      <c r="F4" s="14">
        <f>'Free Cash Flow'!E19</f>
        <v>4698</v>
      </c>
      <c r="G4" s="14">
        <f>'Free Cash Flow'!F19</f>
        <v>3889.4723768138269</v>
      </c>
      <c r="H4" s="14">
        <f>'Free Cash Flow'!G19</f>
        <v>5256.7944355881209</v>
      </c>
      <c r="I4" s="14">
        <f>'Free Cash Flow'!H19</f>
        <v>5673.3774265298489</v>
      </c>
      <c r="J4" s="14">
        <f>'Free Cash Flow'!I19</f>
        <v>5798.6939670633683</v>
      </c>
      <c r="K4" s="14">
        <f>'Free Cash Flow'!J19</f>
        <v>5704.3221445909903</v>
      </c>
      <c r="M4" s="25" t="s">
        <v>160</v>
      </c>
    </row>
    <row r="5" spans="2:14" ht="14.25" customHeight="1">
      <c r="M5" s="25" t="s">
        <v>161</v>
      </c>
    </row>
    <row r="6" spans="2:14" ht="14.25" customHeight="1">
      <c r="B6" s="24" t="s">
        <v>162</v>
      </c>
      <c r="G6" s="24">
        <v>1</v>
      </c>
      <c r="H6" s="24">
        <v>2</v>
      </c>
      <c r="I6" s="24">
        <v>3</v>
      </c>
      <c r="J6" s="24">
        <v>4</v>
      </c>
      <c r="K6" s="24">
        <v>5</v>
      </c>
      <c r="M6" s="25" t="s">
        <v>163</v>
      </c>
    </row>
    <row r="7" spans="2:14" ht="14.25" customHeight="1">
      <c r="B7" s="26" t="s">
        <v>164</v>
      </c>
      <c r="C7" s="26"/>
      <c r="D7" s="26"/>
      <c r="E7" s="26"/>
      <c r="F7" s="26"/>
      <c r="G7" s="27">
        <f>G4/(1+$C$12)^G6</f>
        <v>3660.8387133057954</v>
      </c>
      <c r="H7" s="27">
        <f t="shared" ref="H7:K7" si="0">H4/(1+$C$12)^H6</f>
        <v>4656.9417151525204</v>
      </c>
      <c r="I7" s="27">
        <f t="shared" si="0"/>
        <v>4730.5472898498583</v>
      </c>
      <c r="J7" s="27">
        <f t="shared" si="0"/>
        <v>4550.8215391030544</v>
      </c>
      <c r="K7" s="27">
        <f t="shared" si="0"/>
        <v>4213.602507298694</v>
      </c>
      <c r="M7" s="25" t="s">
        <v>165</v>
      </c>
    </row>
    <row r="8" spans="2:14" ht="14.25" customHeight="1">
      <c r="M8" s="23" t="s">
        <v>166</v>
      </c>
    </row>
    <row r="9" spans="2:14" ht="14.25" customHeight="1">
      <c r="B9" s="63" t="s">
        <v>167</v>
      </c>
      <c r="C9" s="64"/>
      <c r="M9" s="25" t="s">
        <v>168</v>
      </c>
    </row>
    <row r="10" spans="2:14" ht="14.25" customHeight="1">
      <c r="B10" s="49" t="s">
        <v>169</v>
      </c>
      <c r="C10" s="14">
        <f>SUM(G7:K7)</f>
        <v>21812.751764709923</v>
      </c>
      <c r="M10" s="25" t="s">
        <v>170</v>
      </c>
    </row>
    <row r="11" spans="2:14" ht="14.25" customHeight="1">
      <c r="B11" s="49" t="s">
        <v>171</v>
      </c>
      <c r="C11" s="54">
        <v>0.03</v>
      </c>
      <c r="M11" s="25" t="s">
        <v>172</v>
      </c>
    </row>
    <row r="12" spans="2:14" ht="15" customHeight="1">
      <c r="B12" s="49" t="s">
        <v>158</v>
      </c>
      <c r="C12" s="30">
        <f>WACC!C13</f>
        <v>6.2453902346758176E-2</v>
      </c>
      <c r="M12" s="25" t="s">
        <v>173</v>
      </c>
    </row>
    <row r="13" spans="2:14" ht="14.25" customHeight="1">
      <c r="B13" s="49" t="s">
        <v>174</v>
      </c>
      <c r="C13" s="14">
        <f>K4*(1+C11)/(C12-C11)</f>
        <v>181039.91767004313</v>
      </c>
    </row>
    <row r="14" spans="2:14" ht="14.25" customHeight="1">
      <c r="B14" s="49" t="s">
        <v>175</v>
      </c>
      <c r="C14" s="14">
        <f>C13/(1+C12)^K6</f>
        <v>133728.46618401128</v>
      </c>
      <c r="D14" s="14"/>
    </row>
    <row r="15" spans="2:14" ht="14.25" customHeight="1">
      <c r="B15" s="49" t="s">
        <v>176</v>
      </c>
      <c r="C15" s="14">
        <f>C14+C10</f>
        <v>155541.2179487212</v>
      </c>
    </row>
    <row r="16" spans="2:14" ht="14.25" customHeight="1">
      <c r="B16" s="39" t="s">
        <v>177</v>
      </c>
      <c r="C16" s="14">
        <f>'Balance Sheet'!F4</f>
        <v>11258</v>
      </c>
    </row>
    <row r="17" spans="1:26" ht="14.25" customHeight="1">
      <c r="B17" s="39" t="s">
        <v>178</v>
      </c>
      <c r="C17" s="14">
        <f>WACC!C4</f>
        <v>7491</v>
      </c>
    </row>
    <row r="18" spans="1:26" ht="14.25" customHeight="1">
      <c r="B18" s="39" t="s">
        <v>179</v>
      </c>
      <c r="C18" s="14">
        <f>'Balance Sheet'!F35</f>
        <v>514</v>
      </c>
    </row>
    <row r="19" spans="1:26" ht="14.25" customHeight="1">
      <c r="A19" s="55"/>
      <c r="B19" s="56" t="s">
        <v>180</v>
      </c>
      <c r="C19" s="57">
        <f>C15+C16-C17-C18</f>
        <v>158794.2179487212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4.25" customHeight="1"/>
    <row r="21" spans="1:26" ht="14.25" customHeight="1"/>
    <row r="22" spans="1:26" ht="14.25" customHeight="1"/>
    <row r="23" spans="1:26" ht="14.25" customHeight="1"/>
    <row r="24" spans="1:26" ht="14.25" customHeight="1"/>
    <row r="25" spans="1:26" ht="14.25" customHeight="1"/>
    <row r="26" spans="1:26" ht="14.25" customHeight="1"/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M1:N2"/>
    <mergeCell ref="B9:C9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8"/>
  <sheetViews>
    <sheetView workbookViewId="0"/>
  </sheetViews>
  <sheetFormatPr defaultColWidth="14.42578125" defaultRowHeight="15" customHeight="1"/>
  <cols>
    <col min="1" max="1" width="131.28515625" customWidth="1"/>
  </cols>
  <sheetData>
    <row r="1" spans="1:26">
      <c r="A1" s="58" t="s">
        <v>181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>
      <c r="A3" s="25" t="s">
        <v>182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>
      <c r="A4" s="25" t="s">
        <v>183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>
      <c r="A5" s="25" t="s">
        <v>184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>
      <c r="A6" s="25" t="s">
        <v>185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>
      <c r="A7" s="25" t="s">
        <v>186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>
      <c r="A8" s="25" t="s">
        <v>187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Balance Sheet</vt:lpstr>
      <vt:lpstr>Cash Flow Statement</vt:lpstr>
      <vt:lpstr>Fixed Assets</vt:lpstr>
      <vt:lpstr>Free Cash Flow</vt:lpstr>
      <vt:lpstr>WACC</vt:lpstr>
      <vt:lpstr>DCF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Anupam Saha</cp:lastModifiedBy>
  <dcterms:modified xsi:type="dcterms:W3CDTF">2024-11-22T22:01:16Z</dcterms:modified>
</cp:coreProperties>
</file>